
<file path=[Content_Types].xml><?xml version="1.0" encoding="utf-8"?>
<Types xmlns="http://schemas.openxmlformats.org/package/2006/content-types">
  <Override PartName="/xl/pivotTables/pivotTable6.xml" ContentType="application/vnd.openxmlformats-officedocument.spreadsheetml.pivotTable+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pivotCache/pivotCacheDefinition4.xml" ContentType="application/vnd.openxmlformats-officedocument.spreadsheetml.pivotCacheDefinition+xml"/>
  <Override PartName="/xl/drawings/drawing2.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pivotCache/pivotCacheDefinition2.xml" ContentType="application/vnd.openxmlformats-officedocument.spreadsheetml.pivotCacheDefinition+xml"/>
  <Override PartName="/xl/pivotCache/pivotCacheRecords8.xml" ContentType="application/vnd.openxmlformats-officedocument.spreadsheetml.pivotCacheRecord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1.xml" ContentType="application/vnd.openxmlformats-officedocument.spreadsheetml.externalLink+xml"/>
  <Override PartName="/xl/pivotCache/pivotCacheRecords6.xml" ContentType="application/vnd.openxmlformats-officedocument.spreadsheetml.pivotCacheRecords+xml"/>
  <Override PartName="/xl/externalLinks/externalLink10.xml" ContentType="application/vnd.openxmlformats-officedocument.spreadsheetml.externalLink+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xl/pivotTables/pivotTable5.xml" ContentType="application/vnd.openxmlformats-officedocument.spreadsheetml.pivotTable+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pivotCache/pivotCacheDefinition9.xml" ContentType="application/vnd.openxmlformats-officedocument.spreadsheetml.pivotCacheDefinition+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pivotCache/pivotCacheDefinition5.xml" ContentType="application/vnd.openxmlformats-officedocument.spreadsheetml.pivotCacheDefinition+xml"/>
  <Override PartName="/xl/pivotCache/pivotCacheRecords9.xml" ContentType="application/vnd.openxmlformats-officedocument.spreadsheetml.pivotCacheRecord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pivotCache/pivotCacheDefinition3.xml" ContentType="application/vnd.openxmlformats-officedocument.spreadsheetml.pivotCacheDefinition+xml"/>
  <Override PartName="/xl/pivotCache/pivotCacheRecords7.xml" ContentType="application/vnd.openxmlformats-officedocument.spreadsheetml.pivotCacheRecords+xml"/>
  <Override PartName="/xl/drawings/drawing1.xml" ContentType="application/vnd.openxmlformats-officedocument.drawing+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120" yWindow="45" windowWidth="15480" windowHeight="7485"/>
  </bookViews>
  <sheets>
    <sheet name="TD Gastos Generales TI" sheetId="7" r:id="rId1"/>
    <sheet name="Data 1220" sheetId="8" r:id="rId2"/>
    <sheet name="Gastos Generales_2014 mensu " sheetId="5" r:id="rId3"/>
    <sheet name="Gastos Generales 2014 acumulado" sheetId="6" r:id="rId4"/>
    <sheet name="PPTO2014" sheetId="1" r:id="rId5"/>
    <sheet name="Dotación" sheetId="3" r:id="rId6"/>
    <sheet name="Plan De Cuentas" sheetId="2" r:id="rId7"/>
    <sheet name="Detalle" sheetId="4" r:id="rId8"/>
    <sheet name="TD 1220"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_123Graph_AGraph2" hidden="1">[1]Datos!$N$115:$DA$115</definedName>
    <definedName name="__123Graph_Atcr" hidden="1">[1]Datos!$D$165:$K$165</definedName>
    <definedName name="__123Graph_BGraph2" hidden="1">[1]Datos!$N$112:$DA$112</definedName>
    <definedName name="__123Graph_LBL_Atcr" hidden="1">[1]Datos!$D$165:$K$165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04AD691CCB6E4F4EA1B856D5D803693D.edm" hidden="1">'[2]Global Comps2'!$A:$IV</definedName>
    <definedName name="_bdm.3080E4AE84DF483C9D0B1837939D513C.edm" hidden="1">'[2]Global Comps'!$A:$IV</definedName>
    <definedName name="_bdm.30B7A2B75D464571B7235AE9999AB0C8.edm" hidden="1">[2]Compartamos!$A:$IV</definedName>
    <definedName name="_bdm.3B94FB2D63214F95801870EDC7B11383.edm" hidden="1">'[2]IPO Valuation'!$A:$IV</definedName>
    <definedName name="_bdm.A2BE7A8A04E54CA49791B002D20F40FC.edm" hidden="1">'[2]Football Field - DDMs'!$A:$IV</definedName>
    <definedName name="_bdm.D23A36D62AC449629C0362E37C4455DF.edm" hidden="1">[2]Precedents!$A:$IV</definedName>
    <definedName name="_bdm.F8374AA7CE4246289CA852AA5AAC06C4.edm" hidden="1">'[2]Latam Comparables'!$A:$IV</definedName>
    <definedName name="_xlnm._FilterDatabase" localSheetId="1" hidden="1">'Data 1220'!$A$1:$AE$707</definedName>
    <definedName name="_xlnm._FilterDatabase" localSheetId="2" hidden="1">'Gastos Generales_2014 mensu '!$B$4:$S$61</definedName>
    <definedName name="_xlnm._FilterDatabase" hidden="1">'[3]Distribución Chile'!#REF!</definedName>
    <definedName name="_IPC10">1.035</definedName>
    <definedName name="_IPC11">1.035</definedName>
    <definedName name="_IPC8">1.04</definedName>
    <definedName name="_IPC9">1.035</definedName>
    <definedName name="_new1" localSheetId="3" hidden="1">{"valderrama1",#N/A,FALSE,"Pro Forma";"valderrama",#N/A,FALSE,"Pro Forma"}</definedName>
    <definedName name="_new1" localSheetId="2" hidden="1">{"valderrama1",#N/A,FALSE,"Pro Forma";"valderrama",#N/A,FALSE,"Pro Forma"}</definedName>
    <definedName name="_new1" hidden="1">{"valderrama1",#N/A,FALSE,"Pro Forma";"valderrama",#N/A,FALSE,"Pro Forma"}</definedName>
    <definedName name="_Order1" hidden="1">255</definedName>
    <definedName name="_Order2" hidden="1">255</definedName>
    <definedName name="_r" localSheetId="3">{"ANAR",#N/A,FALSE,"Dist total";"MARGEN",#N/A,FALSE,"Dist total";"COMENTARIO",#N/A,FALSE,"Ficha CODICE";"CONSEJO",#N/A,FALSE,"Dist p0";"uno",#N/A,FALSE,"Dist total"}</definedName>
    <definedName name="_r" localSheetId="2">{"ANAR",#N/A,FALSE,"Dist total";"MARGEN",#N/A,FALSE,"Dist total";"COMENTARIO",#N/A,FALSE,"Ficha CODICE";"CONSEJO",#N/A,FALSE,"Dist p0";"uno",#N/A,FALSE,"Dist total"}</definedName>
    <definedName name="_r">{"ANAR",#N/A,FALSE,"Dist total";"MARGEN",#N/A,FALSE,"Dist total";"COMENTARIO",#N/A,FALSE,"Ficha CODICE";"CONSEJO",#N/A,FALSE,"Dist p0";"uno",#N/A,FALSE,"Dist total"}</definedName>
    <definedName name="_Report">"Print All"</definedName>
    <definedName name="_S_Base" localSheetId="3">{0.1;0;0.382758620689655;0;0;0;0.258620689655172;0;0.258620689655172}</definedName>
    <definedName name="_S_Base" localSheetId="2">{0.1;0;0.382758620689655;0;0;0;0.258620689655172;0;0.258620689655172}</definedName>
    <definedName name="_S_Base">{0.1;0;0.382758620689655;0;0;0;0.258620689655172;0;0.258620689655172}</definedName>
    <definedName name="_S_new_case" localSheetId="3">{0.1;0;0.45;0;0;0;0;0;0.45}</definedName>
    <definedName name="_S_new_case" localSheetId="2">{0.1;0;0.45;0;0;0;0;0;0.45}</definedName>
    <definedName name="_S_new_case">{0.1;0;0.45;0;0;0;0;0;0.45}</definedName>
    <definedName name="_s1" localSheetId="3" hidden="1">{"CONSEJO",#N/A,FALSE,"Dist p0";"CONSEJO",#N/A,FALSE,"Ficha CODICE"}</definedName>
    <definedName name="_s1" localSheetId="2" hidden="1">{"CONSEJO",#N/A,FALSE,"Dist p0";"CONSEJO",#N/A,FALSE,"Ficha CODICE"}</definedName>
    <definedName name="_s1" hidden="1">{"CONSEJO",#N/A,FALSE,"Dist p0";"CONSEJO",#N/A,FALSE,"Ficha CODICE"}</definedName>
    <definedName name="_v3" localSheetId="3" hidden="1">{"CONSEJO",#N/A,FALSE,"Dist p0";"CONSEJO",#N/A,FALSE,"Ficha CODICE"}</definedName>
    <definedName name="_v3" localSheetId="2" hidden="1">{"CONSEJO",#N/A,FALSE,"Dist p0";"CONSEJO",#N/A,FALSE,"Ficha CODICE"}</definedName>
    <definedName name="_v3" hidden="1">{"CONSEJO",#N/A,FALSE,"Dist p0";"CONSEJO",#N/A,FALSE,"Ficha CODICE"}</definedName>
    <definedName name="AA" localSheetId="3" hidden="1">{"ANAR",#N/A,FALSE,"Dist total";"MARGEN",#N/A,FALSE,"Dist total";"COMENTARIO",#N/A,FALSE,"Ficha CODICE";"CONSEJO",#N/A,FALSE,"Dist p0";"uno",#N/A,FALSE,"Dist total"}</definedName>
    <definedName name="AA" localSheetId="2" hidden="1">{"ANAR",#N/A,FALSE,"Dist total";"MARGEN",#N/A,FALSE,"Dist total";"COMENTARIO",#N/A,FALSE,"Ficha CODICE";"CONSEJO",#N/A,FALSE,"Dist p0";"uno",#N/A,FALSE,"Dist total"}</definedName>
    <definedName name="AA" hidden="1">{"ANAR",#N/A,FALSE,"Dist total";"MARGEN",#N/A,FALSE,"Dist total";"COMENTARIO",#N/A,FALSE,"Ficha CODICE";"CONSEJO",#N/A,FALSE,"Dist p0";"uno",#N/A,FALSE,"Dist total"}</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c" localSheetId="3" hidden="1">{#N/A,#N/A,FALSE,"COVER PAGE";#N/A,#N/A,FALSE,"Page 2";#N/A,#N/A,FALSE,"Page 2";#N/A,#N/A,FALSE,"Page 4";#N/A,#N/A,FALSE,"Page5";#N/A,#N/A,FALSE,"Page 6";#N/A,#N/A,FALSE,"Page 7";#N/A,#N/A,FALSE,"Page 8";#N/A,#N/A,FALSE,"Page 10";#N/A,#N/A,FALSE,"Long-Term OCF Mult.";#N/A,#N/A,FALSE,"PCS Comp";#N/A,#N/A,FALSE,"OCS-CAPEX";#N/A,#N/A,FALSE,"Blank"}</definedName>
    <definedName name="abc" localSheetId="2" hidden="1">{#N/A,#N/A,FALSE,"COVER PAGE";#N/A,#N/A,FALSE,"Page 2";#N/A,#N/A,FALSE,"Page 2";#N/A,#N/A,FALSE,"Page 4";#N/A,#N/A,FALSE,"Page5";#N/A,#N/A,FALSE,"Page 6";#N/A,#N/A,FALSE,"Page 7";#N/A,#N/A,FALSE,"Page 8";#N/A,#N/A,FALSE,"Page 10";#N/A,#N/A,FALSE,"Long-Term OCF Mult.";#N/A,#N/A,FALSE,"PCS Comp";#N/A,#N/A,FALSE,"OCS-CAPEX";#N/A,#N/A,FALSE,"Blank"}</definedName>
    <definedName name="abc" hidden="1">{#N/A,#N/A,FALSE,"COVER PAGE";#N/A,#N/A,FALSE,"Page 2";#N/A,#N/A,FALSE,"Page 2";#N/A,#N/A,FALSE,"Page 4";#N/A,#N/A,FALSE,"Page5";#N/A,#N/A,FALSE,"Page 6";#N/A,#N/A,FALSE,"Page 7";#N/A,#N/A,FALSE,"Page 8";#N/A,#N/A,FALSE,"Page 10";#N/A,#N/A,FALSE,"Long-Term OCF Mult.";#N/A,#N/A,FALSE,"PCS Comp";#N/A,#N/A,FALSE,"OCS-CAPEX";#N/A,#N/A,FALSE,"Blank"}</definedName>
    <definedName name="AbilityToPayCalc" localSheetId="3">'Gastos Generales 2014 acumulado'!AbilityToPayCalc</definedName>
    <definedName name="AbilityToPayCalc" localSheetId="2">'Gastos Generales_2014 mensu '!AbilityToPayCalc</definedName>
    <definedName name="AbilityToPayCalc">[0]!AbilityToPayCalc</definedName>
    <definedName name="AccessDatabase" hidden="1">"M:\Internacional\Cierre septiembre 1999\Análisis varios\Holdings Data.mdb"</definedName>
    <definedName name="aes" localSheetId="3" hidden="1">{"CONSEJO",#N/A,FALSE,"Dist p0";"CONSEJO",#N/A,FALSE,"Ficha CODICE"}</definedName>
    <definedName name="aes" localSheetId="2" hidden="1">{"CONSEJO",#N/A,FALSE,"Dist p0";"CONSEJO",#N/A,FALSE,"Ficha CODICE"}</definedName>
    <definedName name="aes" hidden="1">{"CONSEJO",#N/A,FALSE,"Dist p0";"CONSEJO",#N/A,FALSE,"Ficha CODICE"}</definedName>
    <definedName name="anything" localSheetId="3" hidden="1">{#N/A,#N/A,FALSE,"Output";#N/A,#N/A,FALSE,"Cover Sheet";#N/A,#N/A,FALSE,"Current Mkt. Projections"}</definedName>
    <definedName name="anything" localSheetId="2" hidden="1">{#N/A,#N/A,FALSE,"Output";#N/A,#N/A,FALSE,"Cover Sheet";#N/A,#N/A,FALSE,"Current Mkt. Projections"}</definedName>
    <definedName name="anything" hidden="1">{#N/A,#N/A,FALSE,"Output";#N/A,#N/A,FALSE,"Cover Sheet";#N/A,#N/A,FALSE,"Current Mkt. Projections"}</definedName>
    <definedName name="_xlnm.Print_Area" localSheetId="3">'Gastos Generales 2014 acumulado'!$A$1:$BA$103</definedName>
    <definedName name="_xlnm.Print_Area" localSheetId="2">'Gastos Generales_2014 mensu '!$B$1:$BE$113</definedName>
    <definedName name="AS2DocOpenMode" hidden="1">"AS2DocumentEdit"</definedName>
    <definedName name="asdasdas" localSheetId="3" hidden="1">{"ANAR",#N/A,FALSE,"Dist total";"MARGEN",#N/A,FALSE,"Dist total";"COMENTARIO",#N/A,FALSE,"Ficha CODICE";"CONSEJO",#N/A,FALSE,"Dist p0";"uno",#N/A,FALSE,"Dist total"}</definedName>
    <definedName name="asdasdas" localSheetId="2" hidden="1">{"ANAR",#N/A,FALSE,"Dist total";"MARGEN",#N/A,FALSE,"Dist total";"COMENTARIO",#N/A,FALSE,"Ficha CODICE";"CONSEJO",#N/A,FALSE,"Dist p0";"uno",#N/A,FALSE,"Dist total"}</definedName>
    <definedName name="asdasdas" hidden="1">{"ANAR",#N/A,FALSE,"Dist total";"MARGEN",#N/A,FALSE,"Dist total";"COMENTARIO",#N/A,FALSE,"Ficha CODICE";"CONSEJO",#N/A,FALSE,"Dist p0";"uno",#N/A,FALSE,"Dist total"}</definedName>
    <definedName name="att" localSheetId="3" hidden="1">{#N/A,#N/A,FALSE,"COVER PAGE";#N/A,#N/A,FALSE,"Page 2";#N/A,#N/A,FALSE,"Page 2";#N/A,#N/A,FALSE,"Page 4";#N/A,#N/A,FALSE,"Page5";#N/A,#N/A,FALSE,"Page 6";#N/A,#N/A,FALSE,"Page 7";#N/A,#N/A,FALSE,"Page 8";#N/A,#N/A,FALSE,"Page 10";#N/A,#N/A,FALSE,"Long-Term OCF Mult.";#N/A,#N/A,FALSE,"PCS Comp";#N/A,#N/A,FALSE,"OCS-CAPEX";#N/A,#N/A,FALSE,"Blank"}</definedName>
    <definedName name="att" localSheetId="2" hidden="1">{#N/A,#N/A,FALSE,"COVER PAGE";#N/A,#N/A,FALSE,"Page 2";#N/A,#N/A,FALSE,"Page 2";#N/A,#N/A,FALSE,"Page 4";#N/A,#N/A,FALSE,"Page5";#N/A,#N/A,FALSE,"Page 6";#N/A,#N/A,FALSE,"Page 7";#N/A,#N/A,FALSE,"Page 8";#N/A,#N/A,FALSE,"Page 10";#N/A,#N/A,FALSE,"Long-Term OCF Mult.";#N/A,#N/A,FALSE,"PCS Comp";#N/A,#N/A,FALSE,"OCS-CAPEX";#N/A,#N/A,FALSE,"Blank"}</definedName>
    <definedName name="att" hidden="1">{#N/A,#N/A,FALSE,"COVER PAGE";#N/A,#N/A,FALSE,"Page 2";#N/A,#N/A,FALSE,"Page 2";#N/A,#N/A,FALSE,"Page 4";#N/A,#N/A,FALSE,"Page5";#N/A,#N/A,FALSE,"Page 6";#N/A,#N/A,FALSE,"Page 7";#N/A,#N/A,FALSE,"Page 8";#N/A,#N/A,FALSE,"Page 10";#N/A,#N/A,FALSE,"Long-Term OCF Mult.";#N/A,#N/A,FALSE,"PCS Comp";#N/A,#N/A,FALSE,"OCS-CAPEX";#N/A,#N/A,FALSE,"Blank"}</definedName>
    <definedName name="BACK_A">[4]AcqIS:AcqBSCF!$A$60:$N$61</definedName>
    <definedName name="bb" localSheetId="3" hidden="1">{"uno",#N/A,FALSE,"Dist total";"COMENTARIO",#N/A,FALSE,"Ficha CODICE"}</definedName>
    <definedName name="bb" localSheetId="2" hidden="1">{"uno",#N/A,FALSE,"Dist total";"COMENTARIO",#N/A,FALSE,"Ficha CODICE"}</definedName>
    <definedName name="bb" hidden="1">{"uno",#N/A,FALSE,"Dist total";"COMENTARIO",#N/A,FALSE,"Ficha CODICE"}</definedName>
    <definedName name="BBBB">'[5]Codice COD'!$D$230:$F$276,'[5]Codice COD'!$D$456:$F$460</definedName>
    <definedName name="BLPH29" hidden="1">'[6]bond curves-n.u.'!$C$16</definedName>
    <definedName name="Button_1">"Holdings_Data_Hoja1_Lista"</definedName>
    <definedName name="Button_2">"Holdings_Data_Hoja1_Lista"</definedName>
    <definedName name="Button_3">"Holdings_Data_pruebas_Lista"</definedName>
    <definedName name="Button_4">"Holdings_Data_pruebas_Lista"</definedName>
    <definedName name="Button_5">"Holdings_Data_pruebas_Lista1"</definedName>
    <definedName name="Button_6">"Holdings_Data_pruebas_Lista1"</definedName>
    <definedName name="C.Index" localSheetId="3">OFFSET([7]STANDARD!$BM$127,0,0,[0]!P.RowCount,1)</definedName>
    <definedName name="C.Index" localSheetId="2">OFFSET([7]STANDARD!$BM$127,0,0,[0]!P.RowCount,1)</definedName>
    <definedName name="C.Index">OFFSET([7]STANDARD!$BM$127,0,0,[0]!P.RowCount,1)</definedName>
    <definedName name="C.Index1" localSheetId="3">OFFSET([7]STANDARD!$BN$127,0,0,[0]!P.RowCount,1)</definedName>
    <definedName name="C.Index1" localSheetId="2">OFFSET([7]STANDARD!$BN$127,0,0,[0]!P.RowCount,1)</definedName>
    <definedName name="C.Index1">OFFSET([7]STANDARD!$BN$127,0,0,[0]!P.RowCount,1)</definedName>
    <definedName name="C.IndexComposite" localSheetId="3">OFFSET([7]STANDARD!$BS$127,0,0,[0]!P.RowCount,1)</definedName>
    <definedName name="C.IndexComposite" localSheetId="2">OFFSET([7]STANDARD!$BS$127,0,0,[0]!P.RowCount,1)</definedName>
    <definedName name="C.IndexComposite">OFFSET([7]STANDARD!$BS$127,0,0,[0]!P.RowCount,1)</definedName>
    <definedName name="cb_Add_CalloutChart_24_opts" hidden="1">"1, 9, 1, False, 2, False, False, , 0, False, False, 1, 1"</definedName>
    <definedName name="cb_Add_CalloutChart_25_opts" hidden="1">"1, 10, 1, False, 2, False, False, , 0, False, True, 1, 1"</definedName>
    <definedName name="cb_Add_CalloutChart_26_opts" hidden="1">"1, 9, 1, False, 2, False, False, , 0, False, True, 1, 1"</definedName>
    <definedName name="cb_ALT_STACKED_COLUMNChart_22_opts" hidden="1">"1, 3, 1, False, 2, True, False, , 0, False, True, 1, 2"</definedName>
    <definedName name="cb_ALT_STACKED_COLUMNChart_23_opts" hidden="1">"1, 3, 1, False, 2, True, False, , 0, False, True, 1, 2"</definedName>
    <definedName name="cb_bChart595EC34_opts" hidden="1">"1, 9, 1, False, 2, False, False, , 0, False, True, 1, 1"</definedName>
    <definedName name="cb_bChart9876793_opts" hidden="1">"1, 2, 1, False, 2, False, False, , 0, False, False, 2, 2"</definedName>
    <definedName name="cb_Chart_1_opts" hidden="1">"1, 6, 1, False, 2, False, False, , 0, False, True, 1, 2"</definedName>
    <definedName name="cb_Chart_10_opts" hidden="1">"1, 8, 1, False, 2, False, False, , 0, False, False, 1, 1"</definedName>
    <definedName name="cb_Chart_100032_opts" hidden="1">"1, 10, 1, False, 2, True, False, , 0, False, False, 2, 2"</definedName>
    <definedName name="cb_Chart_10104_opts" hidden="1">"1, 5, 1, False, 2, True, False, , 0, True, False, 2, 1"</definedName>
    <definedName name="cb_Chart_10401_opts" hidden="1">"1, 5, 1, False, 2, False, False, , 0, True, False, 2, 1"</definedName>
    <definedName name="cb_Chart_10736_opts" hidden="1">"1, 10, 1, False, 2, False, False, , 0, False, False, 2, 2"</definedName>
    <definedName name="cb_Chart_11_opts" hidden="1">"1, 5, 1, False, 2, False, False, , 0, False, False, 1, 2"</definedName>
    <definedName name="cb_Chart_12_opts" hidden="1">"1, 5, 1, False, 2, True, False, , 0, True, False, 1, 2"</definedName>
    <definedName name="cb_Chart_13_opts" hidden="1">"1, 5, 1, False, 2, True, False, , 0, True, False, 1, 2"</definedName>
    <definedName name="cb_Chart_14_opts" hidden="1">"2, 2, 2, True, 2, False, False, , 0, False, True, 1, 2"</definedName>
    <definedName name="cb_Chart_15_opts" hidden="1">"2, 1, 2, True, 2, False, False, , 0, False, True, 1, 2"</definedName>
    <definedName name="cb_Chart_1501_opts" hidden="1">"1, 10, 1, False, 2, True, False, , 0, False, False, 2, 2"</definedName>
    <definedName name="cb_Chart_16_opts" hidden="1">"2, 1, 2, True, 2, False, False, , 0, False, True, 1, 2"</definedName>
    <definedName name="cb_Chart_1670_opts" hidden="1">"1, 5, 1, False, 2, True, False, , 0, False, False, 2, 1"</definedName>
    <definedName name="cb_Chart_17_opts" hidden="1">"1, 9, 1, False, 2, False, False, , 0, False, False, 1, 1"</definedName>
    <definedName name="cb_Chart_18_opts" hidden="1">"1, 9, 1, False, 2, False, False, , 0, False, False, 1, 1"</definedName>
    <definedName name="cb_Chart_19_opts" hidden="1">"1, 2, 1, False, 2, True, False, , 0, True, False, 2, 1"</definedName>
    <definedName name="cb_Chart_1opts1" hidden="1">"1, 9, 1, False, 2, False, True, , 1, False, True, 1, 1"</definedName>
    <definedName name="cb_Chart_2_opts" hidden="1">"1, 6, 1, False, 2, False, False, , 0, False, False, 1, 2"</definedName>
    <definedName name="cb_Chart_20_opts" hidden="1">"1, 9, 1, False, 2, False, False, , 0, False, False, 1, 1"</definedName>
    <definedName name="cb_Chart_21_opts" hidden="1">"1, 2, 1, False, 2, False, False, , 0, False, False, 2, 1"</definedName>
    <definedName name="cb_Chart_22_opts" hidden="1">"1, 2, 1, False, 2, True, False, , 0, False, False, 2, 1"</definedName>
    <definedName name="cb_Chart_22784_opts" hidden="1">"1, 9, 1, False, 2, False, False, , 0, False, True, 1, 2"</definedName>
    <definedName name="cb_Chart_23_opts" hidden="1">"1, 9, 1, False, 2, False, False, , 0, False, False, 1, 1"</definedName>
    <definedName name="cb_Chart_24_opts" hidden="1">"1, 2, 1, False, 2, False, False, , 0, False, False, 2, 1"</definedName>
    <definedName name="cb_Chart_24490_opts" hidden="1">"1, 10, 1, False, 2, True, False, , 0, False, False, 2, 2"</definedName>
    <definedName name="cb_Chart_25_opts" hidden="1">"1, 3, 1, False, 2, False, False, , 0, True, True, 1, 2"</definedName>
    <definedName name="cb_Chart_26_opts" hidden="1">"1, 2, 1, False, 2, False, False, , 0, False, False, 2, 1"</definedName>
    <definedName name="cb_Chart_26476_opts" hidden="1">"1, 1, 1, False, 2, True, False, , 0, False, False, 1, 2"</definedName>
    <definedName name="cb_Chart_27_opts" hidden="1">"1, 1, 1, False, 2, True, False, , 0, False, True, 1, 2"</definedName>
    <definedName name="cb_Chart_28_opts" hidden="1">"1, 3, 1, False, 2, True, False, , 0, False, True, 1, 2"</definedName>
    <definedName name="cb_Chart_28031_opts" hidden="1">"1, 1, 1, False, 2, True, False, , 0, False, False, 1, 2"</definedName>
    <definedName name="cb_Chart_28545_opts" hidden="1">"1, 5, 1, False, 2, True, False, , 0, False, True, 2, 1"</definedName>
    <definedName name="cb_Chart_29" hidden="1">[8]Stacked_Column_w_labels!$B$5:$E$12</definedName>
    <definedName name="cb_Chart_29_opts" hidden="1">"1, 3, 1, False, 2, False, False, , 0, False, False, 1, 1"</definedName>
    <definedName name="cb_Chart_29053_opts" hidden="1">"1, 10, 1, False, 2, True, False, , 0, False, False, 2, 2"</definedName>
    <definedName name="cb_Chart_29913_opts" hidden="1">"1, 1, 1, False, 2, False, False, , 0, False, False, 1, 1"</definedName>
    <definedName name="cb_Chart_3_opts" hidden="1">"1, 1, 1, False, 2, True, False, , 0, False, False, 2, 2"</definedName>
    <definedName name="cb_Chart_30" hidden="1">[8]Stacked_Column_w_labels!$B$5:$E$12</definedName>
    <definedName name="cb_Chart_30_opts" hidden="1">"1, 3, 1, False, 2, True, False, , 0, False, True, 1, 2"</definedName>
    <definedName name="cb_Chart_30292_opts" hidden="1">"1, 1, 1, False, 2, False, False, , 0, False, False, 1, 2"</definedName>
    <definedName name="cb_Chart_31_opts" hidden="1">"1, 1, 1, False, 2, True, False, , 0, True, True, 2, 2"</definedName>
    <definedName name="cb_Chart_32_opts" hidden="1">"1, 1, 1, False, 2, True, False, , 0, False, False, 2, 2"</definedName>
    <definedName name="cb_Chart_33_opts" hidden="1">"1, 1, 1, False, 2, True, False, , 0, False, True, 3, 2"</definedName>
    <definedName name="cb_Chart_34_opts" hidden="1">"1, 10, 1, False, 2, True, False, , 0, False, False, 2, 2"</definedName>
    <definedName name="cb_Chart_36498_opts" hidden="1">"1, 1, 1, False, 2, True, False, , 0, False, False, 1, 2"</definedName>
    <definedName name="cb_Chart_37450_opts" hidden="1">"1, 10, 1, False, 2, True, False, , 0, False, False, 2, 2"</definedName>
    <definedName name="cb_Chart_4_opts" hidden="1">"1, 7, 1, False, 2, False, False, , 0, False, True, 1, 2"</definedName>
    <definedName name="cb_Chart_40_opts" hidden="1">"1, 3, 1, False, 2, True, False, , 0, False, True, 1, 2"</definedName>
    <definedName name="cb_Chart_41_opts" hidden="1">"1, 10, 1, False, 2, True, False, , 0, False, False, 2, 1"</definedName>
    <definedName name="cb_Chart_41499_opts" hidden="1">"1, 10, 1, False, 2, True, False, , 0, False, False, 2, 2"</definedName>
    <definedName name="cb_Chart_42_opts" hidden="1">"1, 10, 1, False, 2, True, False, , 0, False, False, 2, 1"</definedName>
    <definedName name="cb_Chart_43_opts" hidden="1">"1, 10, 1, False, 2, True, False, , 0, False, False, 2, 1"</definedName>
    <definedName name="cb_Chart_4634_opts" hidden="1">"1, 10, 1, False, 2, True, False, , 0, False, False, 2, 2"</definedName>
    <definedName name="cb_Chart_4664_opts" hidden="1">"1, 5, 1, False, 2, True, False, , 0, False, True, 1, 2"</definedName>
    <definedName name="cb_Chart_46965_opts" hidden="1">"1, 1, 1, False, 2, False, False, , 0, False, False, 1, 1"</definedName>
    <definedName name="cb_Chart_48_opts" hidden="1">"2, 1, 2, True, 2, False, False, , 0, False, True, 1, 1"</definedName>
    <definedName name="cb_Chart_49_opts" hidden="1">"2, 1, 2, True, 2, False, False, , 0, False, True, 1, 1"</definedName>
    <definedName name="cb_Chart_5_opts" hidden="1">"1, 8, 1, False, 2, False, False, , 0, False, False, 1, 2"</definedName>
    <definedName name="cb_Chart_50_opts" hidden="1">"2, 1, 2, True, 2, False, False, , 0, False, True, 1, 1"</definedName>
    <definedName name="cb_Chart_51_opts" hidden="1">"1, 2, 1, False, 2, False, False, , 0, False, False, 2, 1"</definedName>
    <definedName name="cb_Chart_52_opts" hidden="1">"1, 2, 1, False, 2, False, False, , 0, False, False, 2, 1"</definedName>
    <definedName name="cb_Chart_52582_opts" hidden="1">"1, 1, 1, False, 2, False, False, , 0, False, False, 1, 2"</definedName>
    <definedName name="cb_Chart_53_opts" hidden="1">"1, 9, 1, False, 2, False, True, , 3, False, False, 1, 1"</definedName>
    <definedName name="cb_Chart_53437_opts" hidden="1">"1, 10, 1, False, 2, True, False, , 0, False, False, 2, 2"</definedName>
    <definedName name="cb_Chart_53482_opts" hidden="1">"1, 10, 1, False, 2, True, False, , 0, False, False, 2, 2"</definedName>
    <definedName name="cb_Chart_54_opts" hidden="1">"1, 3, 1, False, 2, False, False, , 0, False, True, 2, 2"</definedName>
    <definedName name="cb_Chart_5449_opts" hidden="1">"1, 1, 1, False, 2, False, False, , 0, False, False, 1, 1"</definedName>
    <definedName name="cb_Chart_55_opts" hidden="1">"1, 7, 1, False, 2, False, False, , 0, False, True, 2, 2"</definedName>
    <definedName name="cb_Chart_5723_opts" hidden="1">"1, 1, 1, False, 2, True, False, , 0, False, True, 1, 2"</definedName>
    <definedName name="cb_Chart_57613_opts" hidden="1">"1, 5, 1, False, 2, True, False, , 0, False, True, 2, 1"</definedName>
    <definedName name="cb_Chart_58046_opts" hidden="1">"1, 10, 1, False, 2, True, False, , 0, False, False, 2, 2"</definedName>
    <definedName name="cb_Chart_59010_opts" hidden="1">"1, 2, 1, False, 2, False, False, , 0, False, False, 2, 1"</definedName>
    <definedName name="cb_Chart_59340_opts" hidden="1">"1, 1, 1, False, 2, False, False, , 0, False, False, 1, 1"</definedName>
    <definedName name="cb_Chart_6" hidden="1">'[9]Column Line'!$B$1:$E$38</definedName>
    <definedName name="cb_Chart_6_opts" hidden="1">"1, 10, 1, False, 2, True, False, , 0, False, False, 2, 2"</definedName>
    <definedName name="cb_Chart_62364_opts" hidden="1">"1, 1, 1, False, 2, True, False, , 0, False, False, 1, 2"</definedName>
    <definedName name="cb_Chart_64876_opts" hidden="1">"1, 1, 1, False, 2, True, False, , 0, False, False, 1, 2"</definedName>
    <definedName name="cb_Chart_66_opts" hidden="1">"1, 1, 1, False, 2, False, False, , 0, False, False, 1, 1"</definedName>
    <definedName name="cb_Chart_67711_opts" hidden="1">"1, 10, 1, False, 2, True, False, , 0, False, False, 2, 2"</definedName>
    <definedName name="cb_Chart_69605_opts" hidden="1">"1, 2, 1, False, 2, False, False, , 0, False, False, 2, 1"</definedName>
    <definedName name="cb_Chart_7" hidden="1">'[9]Column Line'!$B$1:$E$38</definedName>
    <definedName name="cb_Chart_7_opts" hidden="1">"2, 1, 2, True, 2, False, False, , 0, False, True, 1, 2"</definedName>
    <definedName name="cb_Chart_70_opts" hidden="1">"1, 10, 1, False, 2, True, False, , 0, False, False, 1, 1"</definedName>
    <definedName name="cb_Chart_70648_opts" hidden="1">"1, 1, 1, False, 2, True, False, , 0, False, False, 2, 2"</definedName>
    <definedName name="cb_Chart_70997_opts" hidden="1">"1, 10, 1, False, 2, False, False, , 0, False, False, 1, 1"</definedName>
    <definedName name="cb_Chart_71_opts" hidden="1">"1, 10, 1, False, 2, False, False, , 0, False, False, 1, 1"</definedName>
    <definedName name="cb_Chart_72_opts" hidden="1">"1, 10, 1, False, 2, True, False, , 0, False, False, 1, 1"</definedName>
    <definedName name="cb_Chart_73_opts" hidden="1">"1, 10, 1, False, 2, False, False, , 0, False, False, 1, 1"</definedName>
    <definedName name="cb_Chart_76165_opts" hidden="1">"1, 10, 1, False, 2, True, False, , 0, False, False, 2, 2"</definedName>
    <definedName name="cb_Chart_76804_opts" hidden="1">"1, 1, 1, False, 2, False, False, , 0, False, False, 1, 1"</definedName>
    <definedName name="cb_Chart_77567_opts" hidden="1">"1, 10, 1, False, 2, False, False, , 0, False, False, 1, 1"</definedName>
    <definedName name="cb_Chart_79140_opts" hidden="1">"1, 10, 1, False, 2, True, False, , 0, False, False, 2, 2"</definedName>
    <definedName name="cb_Chart_79981_opts" hidden="1">"1, 5, 1, False, 2, True, False, , 0, True, False, 2, 1"</definedName>
    <definedName name="cb_Chart_8_opts" hidden="1">"2, 1, 2, True, 2, False, False, , 0, False, True, 1, 2"</definedName>
    <definedName name="cb_Chart_81541_opts" hidden="1">"1, 10, 1, False, 2, True, False, , 0, False, False, 2, 2"</definedName>
    <definedName name="cb_Chart_82552_opts" hidden="1">"1, 1, 1, False, 2, True, False, , 0, False, False, 1, 2"</definedName>
    <definedName name="cb_Chart_83072_opts" hidden="1">"1, 1, 1, False, 2, True, False, , 0, False, False, 1, 2"</definedName>
    <definedName name="cb_Chart_86354_opts" hidden="1">"1, 10, 1, False, 2, False, False, , 0, False, False, 1, 1"</definedName>
    <definedName name="cb_Chart_87236_opts" hidden="1">"1, 1, 1, False, 2, True, False, , 0, False, False, 1, 2"</definedName>
    <definedName name="cb_Chart_9_opts" hidden="1">"1, 8, 1, False, 2, False, False, , 0, False, False, 1, 1"</definedName>
    <definedName name="cb_Chart_91188_opts" hidden="1">"1, 8, 1, False, 2, False, False, , 0, False, False, 1, 2"</definedName>
    <definedName name="cb_Chart_95047_opts" hidden="1">"1, 1, 1, False, 2, False, False, , 0, False, False, 1, 2"</definedName>
    <definedName name="cb_Chart_96286_opts" hidden="1">"1, 10, 1, False, 2, True, False, , 0, False, False, 2, 2"</definedName>
    <definedName name="cb_Chart_98091_opts" hidden="1">"1, 2, 1, False, 2, False, False, , 0, False, False, 2, 1"</definedName>
    <definedName name="cb_Chart_98700_opts" hidden="1">"1, 8, 1, False, 2, False, False, , 0, False, False, 1, 2"</definedName>
    <definedName name="cb_Copy_Chart_w_New_DataChart_10_opts" hidden="1">"2, 1, 1, True, 4, False, False, , 0, False, False, 2, 2"</definedName>
    <definedName name="cb_Copy_Chart_w_New_DataChart_7_opts" hidden="1">"2, 1, 1, True, 4, False, False, , 0, False, False, 2, 2"</definedName>
    <definedName name="cb_Copy_Chart_w_New_DataChart_8_opts" hidden="1">"2, 1, 1, True, 4, False, False, , 0, False, False, 2, 2"</definedName>
    <definedName name="cb_Copy_Chart_w_New_DataChart_9_opts" hidden="1">"2, 1, 1, True, 4, False, False, , 0, False, False, 2, 2"</definedName>
    <definedName name="cb_Dimension_Pie_ChartsChart_1_opts" hidden="1">"1, 1, 1, False, 2, True, False, , 0, False, False, 2, 2"</definedName>
    <definedName name="cb_Dimension_Pie_ChartsChart_2_opts" hidden="1">"1, 10, 1, False, 2, True, False, , 0, False, False, 2, 2"</definedName>
    <definedName name="cb_Export_LegendChart_14_opts" hidden="1">"1, 10, 1, False, 2, True, False, , 0, False, False, 2, 2"</definedName>
    <definedName name="cb_Export_LegendChart_15_opts" hidden="1">"1, 10, 1, False, 2, True, False, , 0, False, False, 2, 2"</definedName>
    <definedName name="cb_PieChart_16_opts" hidden="1">"1, 10, 1, False, 2, True, False, , 0, False, False, 2, 2"</definedName>
    <definedName name="cb_sChart_1501_opts" hidden="1">"1, 2, 1, False, 2, False, False, , 0, False, False, 2, 1"</definedName>
    <definedName name="cb_sChart_26476_opts" hidden="1">"1, 4, 1, False, 2, True, False, , 0, False, False, 1, 2"</definedName>
    <definedName name="cb_sChart_28031_opts" hidden="1">"1, 4, 1, False, 2, True, False, , 0, False, False, 1, 1"</definedName>
    <definedName name="cb_sChart_29053_opts" hidden="1">"1, 2, 1, False, 2, False, False, , 0, False, False, 2, 1"</definedName>
    <definedName name="cb_sChart_29913_opts" hidden="1">"1, 3, 1, False, 2, False, False, , 0, False, True, 2, 2"</definedName>
    <definedName name="cb_sChart_30292_opts" hidden="1">"1, 2, 1, False, 2, False, False, , 0, False, False, 2, 1"</definedName>
    <definedName name="cb_sChart_36498_opts" hidden="1">"1, 3, 1, False, 2, False, False, , 0, False, False, 1, 2"</definedName>
    <definedName name="cb_sChart_37450_opts" hidden="1">"1, 1, 1, False, 2, True, False, , 0, False, False, 1, 2"</definedName>
    <definedName name="cb_sChart_41499_opts" hidden="1">"1, 2, 1, False, 2, False, False, , 0, False, False, 2, 1"</definedName>
    <definedName name="cb_sChart_4634_opts" hidden="1">"1, 2, 1, False, 2, False, False, , 0, False, False, 2, 1"</definedName>
    <definedName name="cb_sChart_46965_opts" hidden="1">"1, 1, 1, False, 2, False, False, , 0, False, False, 1, 1"</definedName>
    <definedName name="cb_sChart_52582_opts" hidden="1">"1, 5, 1, False, 2, False, False, , 0, False, True, 1, 2"</definedName>
    <definedName name="cb_sChart_53437_opts" hidden="1">"1, 1, 1, False, 2, True, False, , 0, False, False, 1, 2"</definedName>
    <definedName name="cb_sChart_5449_opts" hidden="1">"1, 3, 1, False, 2, False, False, , 0, False, True, 2, 2"</definedName>
    <definedName name="cb_sChart_5723_opts" hidden="1">"1, 1, 1, False, 2, True, False, , 0, False, False, 2, 1"</definedName>
    <definedName name="cb_sChart_58046_opts" hidden="1">"1, 1, 1, False, 2, True, False, , 0, False, False, 1, 2"</definedName>
    <definedName name="cb_sChart_59010_opts" hidden="1">"1, 5, 1, False, 2, True, False, , 0, False, False, 2, 1"</definedName>
    <definedName name="cb_sChart_59340_opts" hidden="1">"1, 3, 1, False, 2, False, False, , 0, False, True, 2, 2"</definedName>
    <definedName name="cb_sChart_62364_opts" hidden="1">"1, 3, 1, False, 2, False, False, , 0, False, True, 2, 2"</definedName>
    <definedName name="cb_sChart_64876_opts" hidden="1">"1, 5, 1, False, 2, True, False, , 0, False, False, 2, 2"</definedName>
    <definedName name="cb_sChart_70648_opts" hidden="1">"1, 1, 1, False, 2, False, False, , 0, False, False, 1, 1"</definedName>
    <definedName name="cb_sChart_70997_opts" hidden="1">"1, 2, 1, False, 2, False, False, , 0, False, False, 2, 1"</definedName>
    <definedName name="cb_sChart_76165_opts" hidden="1">"1, 2, 1, False, 2, False, False, , 0, False, False, 2, 1"</definedName>
    <definedName name="cb_sChart_76804_opts" hidden="1">"1, 3, 1, False, 2, False, False, , 0, False, True, 2, 2"</definedName>
    <definedName name="cb_sChart_77567_opts" hidden="1">"1, 2, 1, False, 2, False, False, , 0, False, False, 2, 1"</definedName>
    <definedName name="cb_sChart_79140_opts" hidden="1">"1, 1, 1, False, 2, True, False, , 0, False, False, 1, 2"</definedName>
    <definedName name="cb_sChart_81541_opts" hidden="1">"1, 2, 1, False, 2, False, False, , 0, False, False, 2, 1"</definedName>
    <definedName name="cb_sChart_82552_opts" hidden="1">"1, 4, 1, False, 2, True, False, , 0, False, False, 2, 1"</definedName>
    <definedName name="cb_sChart_83072_opts" hidden="1">"1, 4, 1, False, 2, True, False, , 0, False, False, 2, 1"</definedName>
    <definedName name="cb_sChart_86354_opts" hidden="1">"1, 1, 1, False, 2, True, False, , 0, False, False, 1, 2"</definedName>
    <definedName name="cb_sChart_87236_opts" hidden="1">"1, 2, 1, False, 2, False, False, , 0, False, False, 2, 1"</definedName>
    <definedName name="cb_sChart_95047_opts" hidden="1">"1, 3, 1, False, 2, False, False, , 0, False, False, 1, 2"</definedName>
    <definedName name="cb_sChart_96286_opts" hidden="1">"1, 2, 1, False, 2, False, False, , 0, False, False, 2, 1"</definedName>
    <definedName name="cb_sChart105F0196_opts" hidden="1">"1, 2, 1, False, 2, False, False, , 1, False, False, 2, 1"</definedName>
    <definedName name="cb_sChart12D83A2_opts" hidden="1">"1, 1, 1, False, 2, False, False, , 0, False, True, 2, 2"</definedName>
    <definedName name="cb_sChart12D852C_opts" hidden="1">"1, 1, 1, False, 2, False, False, , 0, False, True, 2, 2"</definedName>
    <definedName name="cb_sChart12D89EB_opts" hidden="1">"1, 1, 1, False, 2, False, False, , 0, False, True, 2, 2"</definedName>
    <definedName name="cb_sChart12DAD51_opts" hidden="1">"1, 1, 1, False, 2, False, False, , 0, False, True, 2, 2"</definedName>
    <definedName name="cb_sChart12E7B7B_opts" hidden="1">"1, 1, 1, False, 2, True, False, , 0, False, True, 2, 2"</definedName>
    <definedName name="cb_sChart12E83C1_opts" hidden="1">"1, 1, 1, False, 2, False, False, , 0, False, True, 2, 1"</definedName>
    <definedName name="cb_sChart12E85B3_opts" hidden="1">"1, 1, 1, False, 2, False, False, , 0, False, True, 2, 2"</definedName>
    <definedName name="cb_sChart12E8C9E_opts" hidden="1">"1, 2, 1, False, 2, False, False, , 0, False, False, 2, 1"</definedName>
    <definedName name="cb_sChart12EA8E0_opts" hidden="1">"1, 1, 1, False, 2, True, False, , 0, False, False, 2, 2"</definedName>
    <definedName name="cb_sChart12EB078_opts" hidden="1">"1, 1, 1, False, 2, False, False, , 0, False, False, 2, 2"</definedName>
    <definedName name="cb_sChart12EBD15_opts" hidden="1">"1, 1, 1, False, 2, False, False, , 0, False, False, 2, 2"</definedName>
    <definedName name="cb_sChart12FE48A_opts" hidden="1">"1, 2, 1, False, 2, False, False, , 0, False, False, 2, 1"</definedName>
    <definedName name="cb_sChart12FE9EB_opts" hidden="1">"1, 1, 1, False, 2, False, False, , 0, False, False, 1, 2"</definedName>
    <definedName name="cb_sChart12FEDFD_opts" hidden="1">"1, 1, 1, False, 2, False, False, , 0, False, False, 1, 2"</definedName>
    <definedName name="cb_sChart12FF231_opts" hidden="1">"1, 1, 1, False, 2, False, False, , 0, False, False, 1, 2"</definedName>
    <definedName name="cb_sChart12FF8BF_opts" hidden="1">"1, 1, 1, False, 2, False, False, , 0, False, False, 1, 2"</definedName>
    <definedName name="cb_sChart12FF933_opts" hidden="1">"1, 3, 1, False, 2, False, False, , 0, False, False, 1, 2"</definedName>
    <definedName name="cb_sChart12FFC46_opts" hidden="1">"1, 1, 1, False, 2, False, False, , 0, False, False, 1, 2"</definedName>
    <definedName name="cb_sChart1328EFA7_opts" hidden="1">"1, 8, 1, False, 2, False, False, , 0, False, False, 1, 1"</definedName>
    <definedName name="cb_sChart16E18E81_opts" hidden="1">"1, 9, 1, False, 2, False, False, , 0, False, True, 1, 1"</definedName>
    <definedName name="cb_sChart1796B31E_opts" hidden="1">"1, 8, 1, False, 2, False, False, , 0, False, False, 1, 1"</definedName>
    <definedName name="cb_sChart18009FE8_opts" hidden="1">"1, 1, 1, False, 2, False, False, , 0, False, False, 1, 1"</definedName>
    <definedName name="cb_sChart1801153B_opts" hidden="1">"1, 1, 1, False, 2, False, False, , 0, False, True, 1, 1"</definedName>
    <definedName name="cb_sChart181DCCD8_opts" hidden="1">"1, 9, 1, False, 2, False, False, , 0, False, True, 1, 2"</definedName>
    <definedName name="cb_sChart181DCFF7_opts" hidden="1">"1, 3, 1, False, 2, True, False, , 0, True, True, 2, 1"</definedName>
    <definedName name="cb_sChart181DDD93_opts" hidden="1">"1, 3, 1, False, 2, True, False, , 0, True, True, 2, 1"</definedName>
    <definedName name="cb_sChart181DDEEE_opts" hidden="1">"1, 3, 1, False, 2, True, False, , 0, True, True, 2, 1"</definedName>
    <definedName name="cb_sChart181DE1C7_opts" hidden="1">"1, 10, 1, False, 2, True, False, , 0, False, True, 2, 1"</definedName>
    <definedName name="cb_sChart181E8791_opts" hidden="1">"2, 1, 2, True, 2, True, False, , 0, False, True, 1, 2"</definedName>
    <definedName name="cb_sChart181E96D9_opts" hidden="1">"1, 9, 1, False, 2, False, False, , 0, False, True, 1, 2"</definedName>
    <definedName name="cb_sChart18C2F22E_opts" hidden="1">"1, 9, 1, False, 2, False, False, , 0, False, True, 1, 1"</definedName>
    <definedName name="cb_sChart18C2F3FD_opts" hidden="1">"1, 1, 1, False, 2, False, False, , 0, False, True, 1, 1"</definedName>
    <definedName name="cb_sChart18C2F4E5_opts" hidden="1">"1, 9, 1, False, 2, False, False, , 0, False, True, 1, 1"</definedName>
    <definedName name="cb_sChart1962D0C9_opts" hidden="1">"1, 9, 1, False, 2, False, False, , 0, False, False, 1, 1"</definedName>
    <definedName name="cb_sChart1962D5CE_opts" hidden="1">"1, 9, 1, False, 2, False, False, , 0, False, False, 1, 1"</definedName>
    <definedName name="cb_sChart1962D785_opts" hidden="1">"1, 9, 1, False, 2, False, False, , 0, False, True, 1, 1"</definedName>
    <definedName name="cb_sChart1B0137B5_opts" hidden="1">"1, 1, 1, False, 2, False, False, , 0, False, False, 1, 1"</definedName>
    <definedName name="cb_sChart1B0F4031_opts" hidden="1">"1, 1, 1, False, 2, False, False, , 0, False, False, 2, 2"</definedName>
    <definedName name="cb_sChart1B0F428B_opts" hidden="1">"1, 1, 1, False, 2, False, False, , 0, False, True, 2, 2"</definedName>
    <definedName name="cb_sChart1B0F43A1_opts" hidden="1">"1, 1, 1, False, 2, False, False, , 0, False, True, 2, 2"</definedName>
    <definedName name="cb_sChart1B0F4883_opts" hidden="1">"1, 1, 1, False, 2, False, False, , 0, False, True, 2, 2"</definedName>
    <definedName name="cb_sChart1B0F4A52_opts" hidden="1">"1, 1, 1, False, 2, False, False, , 0, False, True, 2, 2"</definedName>
    <definedName name="cb_sChart1B0F5252_opts" hidden="1">"1, 1, 1, False, 2, False, False, , 0, False, True, 2, 2"</definedName>
    <definedName name="cb_sChart1B7AB11_opts" hidden="1">"1, 7, 1, False, 2, False, False, , 0, False, True, 1, 1"</definedName>
    <definedName name="cb_sChart1B7ECF0_opts" hidden="1">"1, 9, 1, False, 2, False, False, , 0, False, False, 1, 1"</definedName>
    <definedName name="cb_sChart1B8AF1F_opts" hidden="1">"1, 9, 1, False, 2, False, True, , 0, False, False, 1, 1"</definedName>
    <definedName name="cb_sChart1B99DE1_opts" hidden="1">"1, 7, 1, False, 2, False, False, , 0, False, True, 1, 2"</definedName>
    <definedName name="cb_sChart1BA8AA_opts" hidden="1">"1, 1, 1, False, 2, False, False, , 0, False, False, 1, 2"</definedName>
    <definedName name="cb_sChart1BADD1_opts" hidden="1">"1, 1, 1, False, 2, False, False, , 0, False, False, 2, 2"</definedName>
    <definedName name="cb_sChart1C1E3875_opts" hidden="1">"1, 3, 1, False, 2, True, False, , 0, False, True, 1, 1"</definedName>
    <definedName name="cb_sChart1C1E3945_opts" hidden="1">"1, 5, 1, False, 2, True, False, , 0, False, True, 1, 1"</definedName>
    <definedName name="cb_sChart1C1E3ADA_opts" hidden="1">"1, 5, 1, False, 2, True, False, , 0, False, True, 1, 1"</definedName>
    <definedName name="cb_sChart1C1E4E34_opts" hidden="1">"1, 4, 1, False, 2, True, False, , 0, False, False, 1, 1"</definedName>
    <definedName name="cb_sChart1C1E5685_opts" hidden="1">"1, 4, 1, False, 2, True, False, , 0, False, True, 3, 1"</definedName>
    <definedName name="cb_sChart1C1E5778_opts" hidden="1">"1, 1, 1, False, 2, True, False, , 0, False, True, 3, 1"</definedName>
    <definedName name="cb_sChart1C1E580F_opts" hidden="1">"1, 4, 1, False, 2, True, False, , 0, False, True, 3, 1"</definedName>
    <definedName name="cb_sChart1C1E58D4_opts" hidden="1">"1, 4, 1, False, 2, True, False, , 0, False, True, 3, 1"</definedName>
    <definedName name="cb_sChart1CAAAF_opts" hidden="1">"1, 1, 1, False, 2, False, False, , 0, False, False, 3, 2"</definedName>
    <definedName name="cb_sChart1CC916DC_opts" hidden="1">"1, 10, 1, False, 2, False, False, , 0, False, False, 1, 1"</definedName>
    <definedName name="cb_sChart1D0218BA_opts" hidden="1">"1, 1, 1, False, 2, False, False, , 0, False, False, 1, 1"</definedName>
    <definedName name="cb_sChart1D0219E7_opts" hidden="1">"1, 1, 1, False, 2, False, False, , 0, False, False, 1, 1"</definedName>
    <definedName name="cb_sChart1D022117_opts" hidden="1">"1, 1, 1, False, 2, False, False, , 0, False, False, 1, 1"</definedName>
    <definedName name="cb_sChart1D02CAAE_opts" hidden="1">"1, 10, 1, False, 2, False, False, , 0, False, False, 1, 1"</definedName>
    <definedName name="cb_sChart1D03E238_opts" hidden="1">"1, 1, 1, False, 2, False, False, , 0, False, False, 1, 1"</definedName>
    <definedName name="cb_sChart1D03E90C_opts" hidden="1">"1, 1, 1, False, 2, False, False, , 0, False, False, 1, 1"</definedName>
    <definedName name="cb_sChart1D05BD_opts" hidden="1">"1, 4, 1, False, 2, True, False, , 0, False, False, 2, 1"</definedName>
    <definedName name="cb_sChart1D0E49_opts" hidden="1">"1, 1, 1, False, 2, True, False, , 0, False, True, 2, 1"</definedName>
    <definedName name="cb_sChart1D0EF7_opts" hidden="1">"1, 5, 1, False, 2, True, False, , 0, False, True, 2, 1"</definedName>
    <definedName name="cb_sChart1D1405AB_opts" hidden="1">"1, 10, 1, False, 2, False, False, , 0, False, False, 1, 1"</definedName>
    <definedName name="cb_sChart1D1426E6_opts" hidden="1">"1, 10, 1, False, 2, False, False, , 0, False, False, 1, 1"</definedName>
    <definedName name="cb_sChart1D14336C_opts" hidden="1">"1, 10, 1, False, 2, False, False, , 0, False, False, 1, 1"</definedName>
    <definedName name="cb_sChart1D14587E_opts" hidden="1">"1, 10, 1, False, 2, False, False, , 0, False, False, 1, 1"</definedName>
    <definedName name="cb_sChart1D3AE8_opts" hidden="1">"1, 6, 1, False, 2, False, False, , 0, False, True, 2, 2"</definedName>
    <definedName name="cb_sChart1D3EEF_opts" hidden="1">"1, 7, 1, False, 2, False, False, , 0, False, True, 2, 2"</definedName>
    <definedName name="cb_sChart1D41EA_opts" hidden="1">"1, 8, 1, False, 2, False, False, , 0, False, False, 2, 2"</definedName>
    <definedName name="cb_sChart1D5891_opts" hidden="1">"1, 9, 1, False, 2, False, False, , 0, False, True, 2, 2"</definedName>
    <definedName name="cb_sChart1D9CE2_opts" hidden="1">"1, 10, 1, False, 2, True, False, , 0, False, False, 2, 2"</definedName>
    <definedName name="cb_sChart1DA03A_opts" hidden="1">"2, 1, 1, True, 3, False, False, , 0, False, True, 1, 2"</definedName>
    <definedName name="cb_sChart1DA590_opts" hidden="1">"2, 1, 1, True, 3, False, False, , 0, False, True, 2, 2"</definedName>
    <definedName name="cb_sChart1DBAAD_opts" hidden="1">"2, 1, 2, True, 2, False, False, , 0, False, True, 1, 2"</definedName>
    <definedName name="cb_sChart1DBB89_opts" hidden="1">"2, 1, 2, True, 2, False, False, , 0, False, True, 1, 1"</definedName>
    <definedName name="cb_sChart1DCA97_opts" hidden="1">"2, 1, 1, True, 2, False, False, , 0, False, True, 2, 1"</definedName>
    <definedName name="cb_sChart1DCCF1_opts" hidden="1">"2, 1, 1, True, 2, False, False, , 0, False, True, 1, 2"</definedName>
    <definedName name="cb_sChart1E1206_opts" hidden="1">"2, 1, 3, False, 2, False, False, , 0, False, True, 2, 2"</definedName>
    <definedName name="cb_sChart1E17F2_opts" hidden="1">"1, 9, 1, False, 2, False, False, , 0, False, True, 1, 1"</definedName>
    <definedName name="cb_sChart1E2D49_opts" hidden="1">"1, 10, 1, False, 2, True, False, , 0, False, False, 3, 2"</definedName>
    <definedName name="cb_sChart1E2DEB_opts" hidden="1">"1, 10, 1, False, 2, True, False, , 0, False, False, 2, 2"</definedName>
    <definedName name="cb_sChart1E3944_opts" hidden="1">"1, 10, 1, False, 2, True, False, , 0, False, False, 2, 2"</definedName>
    <definedName name="cb_sChart1E3BE4_opts" hidden="1">"1, 10, 1, False, 2, True, False, , 0, False, False, 2, 2"</definedName>
    <definedName name="cb_sChart1E3E3D_opts" hidden="1">"1, 10, 1, False, 2, True, False, , 0, False, False, 1, 2"</definedName>
    <definedName name="cb_sChart1E4314_opts" hidden="1">"1, 10, 1, False, 2, True, False, , 0, False, False, 2, 2"</definedName>
    <definedName name="cb_sChart1E4E56_opts" hidden="1">"1, 1, 1, False, 2, False, False, , 0, False, False, 2, 2"</definedName>
    <definedName name="cb_sChart1E5372_opts" hidden="1">"1, 1, 1, False, 2, True, False, , 0, False, True, 2, 2"</definedName>
    <definedName name="cb_sChart1E5975_opts" hidden="1">"2, 1, 2, True, 2, False, False, , 0, False, True, 1, 2"</definedName>
    <definedName name="cb_sChart1E5C43_opts" hidden="1">"2, 1, 2, True, 2, False, False, , 0, False, True, 2, 2"</definedName>
    <definedName name="cb_sChart1E5F4A_opts" hidden="1">"2, 1, 2, True, 2, False, False, , 0, False, True, 1, 2"</definedName>
    <definedName name="cb_sChart1F628B42_opts" hidden="1">"1, 9, 1, False, 2, False, False, , 0, False, False, 1, 1"</definedName>
    <definedName name="cb_sChart1F628FDF_opts" hidden="1">"1, 8, 1, False, 2, False, False, , 0, False, False, 1, 1"</definedName>
    <definedName name="cb_sChart1F62AC95_opts" hidden="1">"1, 8, 1, False, 2, False, False, , 0, False, False, 1, 1"</definedName>
    <definedName name="cb_sChart23F891A_opts" hidden="1">"1, 9, 1, False, 2, False, False, , 0, False, True, 1, 1"</definedName>
    <definedName name="cb_sChart24ED245_opts" hidden="1">"1, 9, 1, False, 2, False, False, , 0, False, True, 1, 1"</definedName>
    <definedName name="cb_sChart24ED930_opts" hidden="1">"1, 9, 1, False, 2, False, False, , 0, False, False, 1, 1"</definedName>
    <definedName name="cb_sChart26CA498_opts" hidden="1">"1, 9, 1, False, 2, False, False, , 0, False, False, 1, 1"</definedName>
    <definedName name="cb_sChart27D31D5_opts" hidden="1">"1, 9, 1, False, 2, False, False, , 0, False, True, 1, 1"</definedName>
    <definedName name="cb_sChart27D3990_opts" hidden="1">"1, 9, 1, False, 2, False, False, , 0, False, True, 1, 1"</definedName>
    <definedName name="cb_sChart2A64D8F_opts" hidden="1">"1, 8, 1, False, 2, False, False, , 0, False, True, 1, 1"</definedName>
    <definedName name="cb_sChart2A65748_opts" hidden="1">"1, 8, 1, False, 2, False, False, , 0, False, True, 1, 1"</definedName>
    <definedName name="cb_sChart2A667D4_opts" hidden="1">"1, 8, 1, False, 2, False, False, , 0, False, True, 1, 1"</definedName>
    <definedName name="cb_sChart2A66D9D_opts" hidden="1">"1, 8, 1, False, 2, False, False, , 0, False, True, 1, 1"</definedName>
    <definedName name="cb_sChart2A67124_opts" hidden="1">"2, 1, 3, False, 2, False, False, , 0, False, True, 1, 1"</definedName>
    <definedName name="cb_sChart2A673A1_opts" hidden="1">"1, 8, 1, False, 2, False, False, , 0, False, True, 1, 1"</definedName>
    <definedName name="cb_sChart2A67A0C_opts" hidden="1">"1, 8, 1, False, 2, False, False, , 0, False, True, 1, 1"</definedName>
    <definedName name="cb_sChart2A68670_opts" hidden="1">"1, 8, 1, False, 2, False, False, , 0, False, True, 1, 1"</definedName>
    <definedName name="cb_sChart2A6C43D_opts" hidden="1">"1, 9, 1, False, 2, False, False, , 0, False, True, 1, 1"</definedName>
    <definedName name="cb_sChart2A74E8A_opts" hidden="1">"1, 9, 1, False, 2, False, False, , 0, False, True, 1, 1"</definedName>
    <definedName name="cb_sChart2A76BA8_opts" hidden="1">"1, 9, 1, False, 2, False, False, , 0, False, True, 1, 1"</definedName>
    <definedName name="cb_sChart2D6F93B_opts" hidden="1">"1, 9, 1, False, 2, False, False, , 0, False, True, 1, 1"</definedName>
    <definedName name="cb_sChart2D714FE_opts" hidden="1">"1, 9, 1, False, 2, False, False, , 0, False, True, 1, 2"</definedName>
    <definedName name="cb_sChart2D737E5_opts" hidden="1">"1, 9, 1, False, 2, False, False, , 0, False, False, 1, 2"</definedName>
    <definedName name="cb_sChart2D73A28_opts" hidden="1">"1, 9, 1, False, 2, False, False, , 0, False, True, 1, 1"</definedName>
    <definedName name="cb_sChart2D759D9_opts" hidden="1">"1, 10, 1, False, 2, False, False, , 0, False, False, 1, 2"</definedName>
    <definedName name="cb_sChart2D76823_opts" hidden="1">"1, 9, 1, False, 2, False, False, , 0, False, True, 1, 2"</definedName>
    <definedName name="cb_sChart2D76BFA_opts" hidden="1">"1, 9, 1, False, 2, False, False, , 0, False, True, 1, 2"</definedName>
    <definedName name="cb_sChart2D9FB96_opts" hidden="1">"1, 9, 1, False, 2, False, False, , 0, False, True, 1, 2"</definedName>
    <definedName name="cb_sChart2D9FE6F_opts" hidden="1">"1, 9, 1, False, 2, False, False, , 0, False, True, 1, 2"</definedName>
    <definedName name="cb_sChart2DA6F48_opts" hidden="1">"1, 9, 1, False, 2, False, False, , 0, False, True, 1, 2"</definedName>
    <definedName name="cb_sChart2DAB5B8_opts" hidden="1">"1, 7, 1, False, 2, False, False, , 0, False, True, 1, 1"</definedName>
    <definedName name="cb_sChart2DAC2D5_opts" hidden="1">"1, 7, 1, False, 2, False, False, , 0, False, True, 1, 1"</definedName>
    <definedName name="cb_sChart2DADDDE_opts" hidden="1">"1, 7, 1, False, 2, False, False, , 0, False, False, 1, 1"</definedName>
    <definedName name="cb_sChart2DADE5D_opts" hidden="1">"1, 7, 1, False, 2, False, False, , 0, False, True, 1, 1"</definedName>
    <definedName name="cb_sChart2DAF358_opts" hidden="1">"1, 7, 1, False, 2, False, False, , 0, False, True, 1, 1"</definedName>
    <definedName name="cb_sChart2DB05D6_opts" hidden="1">"1, 7, 1, False, 2, False, False, , 0, False, True, 1, 1"</definedName>
    <definedName name="cb_sChart2DBCB46_opts" hidden="1">"1, 7, 1, False, 2, False, False, , 0, False, True, 1, 1"</definedName>
    <definedName name="cb_sChart2E6278B_opts" hidden="1">"1, 9, 1, False, 2, False, False, , 0, False, True, 1, 1"</definedName>
    <definedName name="cb_sChart2EB0678_opts" hidden="1">"1, 1, 1, False, 2, True, False, , 0, False, True, 2, 2"</definedName>
    <definedName name="cb_sChart2F3EBCE_opts" hidden="1">"2, 1, 1, False, 2, False, False, , 0, False, True, 2, 2"</definedName>
    <definedName name="cb_sChart2F3F63F_opts" hidden="1">"1, 5, 1, False, 2, True, False, , 0, False, False, 1, 1"</definedName>
    <definedName name="cb_sChart2F3F90D_opts" hidden="1">"1, 5, 1, False, 2, True, False, , 0, False, False, 2, 2"</definedName>
    <definedName name="cb_sChart2F46DBE_opts" hidden="1">"2, 1, 1, True, 2, False, False, , 0, False, True, 1, 2"</definedName>
    <definedName name="cb_sChart2F470D1_opts" hidden="1">"2, 1, 1, False, 2, True, False, , 0, False, True, 1, 2"</definedName>
    <definedName name="cb_sChart2F4952A_opts" hidden="1">"1, 5, 1, False, 2, False, False, , 0, False, False, 1, 1"</definedName>
    <definedName name="cb_sChart2F49CDA_opts" hidden="1">"1, 5, 1, False, 2, False, False, , 0, False, False, 1, 1"</definedName>
    <definedName name="cb_sChart2F4A3D0_opts" hidden="1">"1, 5, 1, False, 2, False, False, , 0, False, False, 1, 1"</definedName>
    <definedName name="cb_sChart2F4A9B1_opts" hidden="1">"1, 5, 1, False, 2, False, False, , 0, False, False, 1, 1"</definedName>
    <definedName name="cb_sChart2F65E86_opts" hidden="1">"1, 1, 1, False, 2, True, False, , 0, False, False, 2, 2"</definedName>
    <definedName name="cb_sChart2F6A8C2_opts" hidden="1">"1, 1, 1, False, 2, True, False, , 0, False, False, 1, 2"</definedName>
    <definedName name="cb_sChart2F6AAB4_opts" hidden="1">"1, 1, 1, False, 2, True, False, , 0, False, True, 1, 2"</definedName>
    <definedName name="cb_sChart2F6B601_opts" hidden="1">"1, 1, 1, False, 2, False, False, , 0, False, False, 1, 1"</definedName>
    <definedName name="cb_sChart2F730C1_opts" hidden="1">"1, 4, 1, False, 2, False, False, , 0, False, False, 1, 1"</definedName>
    <definedName name="cb_sChart2FA9A3C_opts" hidden="1">"1, 3, 1, False, 2, False, False, , 0, False, True, 1, 2"</definedName>
    <definedName name="cb_sChart2FA9CC4_opts" hidden="1">"1, 3, 1, False, 2, False, False, , 0, False, True, 1, 2"</definedName>
    <definedName name="cb_sChart33FC2FF_opts" hidden="1">"1, 5, 1, False, 2, False, False, , 0, False, False, 1, 2"</definedName>
    <definedName name="cb_sChart33FC8D4_opts" hidden="1">"1, 5, 1, False, 2, False, False, , 0, False, False, 1, 2"</definedName>
    <definedName name="cb_sChart33FE8BF_opts" hidden="1">"1, 5, 1, False, 2, False, False, , 0, False, False, 1, 2"</definedName>
    <definedName name="cb_sChart34010F1_opts" hidden="1">"1, 5, 1, False, 2, False, False, , 0, False, False, 1, 2"</definedName>
    <definedName name="cb_sChart3401AFA_opts" hidden="1">"1, 5, 1, False, 2, False, False, , 0, False, False, 1, 2"</definedName>
    <definedName name="cb_sChart3409186_opts" hidden="1">"1, 5, 1, False, 2, False, False, , 0, False, False, 1, 2"</definedName>
    <definedName name="cb_sChart340A263_opts" hidden="1">"1, 5, 1, False, 2, False, False, , 0, False, False, 1, 1"</definedName>
    <definedName name="cb_sChart340F629_opts" hidden="1">"1, 8, 1, False, 2, False, False, , 0, False, False, 1, 2"</definedName>
    <definedName name="cb_sChart340FD14_opts" hidden="1">"1, 8, 1, False, 2, False, False, , 0, False, False, 1, 2"</definedName>
    <definedName name="cb_sChart34107E2_opts" hidden="1">"1, 8, 1, False, 2, False, False, , 0, False, False, 1, 1"</definedName>
    <definedName name="cb_sChart3434ED7_opts" hidden="1">"1, 5, 1, False, 2, False, False, , 0, False, False, 1, 2"</definedName>
    <definedName name="cb_sChart343DEED_opts" hidden="1">"2, 1, 2, True, 2, False, False, , 0, False, True, 1, 2"</definedName>
    <definedName name="cb_sChart344EE9A_opts" hidden="1">"1, 9, 1, False, 2, False, False, , 0, False, True, 1, 1"</definedName>
    <definedName name="cb_sChart344F24F_opts" hidden="1">"1, 9, 1, False, 2, False, False, , 0, False, True, 1, 2"</definedName>
    <definedName name="cb_sChart3450777_opts" hidden="1">"1, 9, 1, False, 2, False, True, 13, 2, False, False, 1, 1"</definedName>
    <definedName name="cb_sChart3450E85_opts" hidden="1">"1, 9, 1, False, 2, False, False, , 0, False, True, 1, 2"</definedName>
    <definedName name="cb_sChart3452C22_opts" hidden="1">"1, 3, 1, False, 2, False, False, , 0, False, True, 1, 2"</definedName>
    <definedName name="cb_sChart345311B_opts" hidden="1">"1, 3, 1, False, 2, False, False, , 0, False, True, 1, 2"</definedName>
    <definedName name="cb_sChart3453B0D_opts" hidden="1">"2, 1, 1, True, 2, False, False, , 0, False, True, 1, 2"</definedName>
    <definedName name="cb_sChart34647CA_opts" hidden="1">"1, 8, 1, False, 2, False, False, , 0, False, False, 2, 2"</definedName>
    <definedName name="cb_sChart346520D_opts" hidden="1">"1, 8, 1, False, 2, False, False, , 0, False, False, 1, 2"</definedName>
    <definedName name="cb_sChart34654DB_opts" hidden="1">"1, 8, 1, False, 2, False, False, , 0, False, False, 1, 2"</definedName>
    <definedName name="cb_sChart346953C_opts" hidden="1">"2, 1, 1, False, 2, False, False, , 0, False, False, 2, 2"</definedName>
    <definedName name="cb_sChart346A27B_opts" hidden="1">"1, 3, 1, False, 2, False, False, , 0, False, True, 2, 2"</definedName>
    <definedName name="cb_sChart347102A_opts" hidden="1">"2, 1, 1, False, 2, False, False, , 0, False, True, 2, 2"</definedName>
    <definedName name="cb_sChart34E448E_opts" hidden="1">"1, 1, 1, False, 2, False, False, , 0, False, False, 1, 1"</definedName>
    <definedName name="cb_sChart34F5376_opts" hidden="1">"2, 1, 2, True, 2, False, False, , 0, False, True, 1, 2"</definedName>
    <definedName name="cb_sChart34F577C_opts" hidden="1">"2, 1, 2, True, 2, False, False, , 0, False, True, 1, 2"</definedName>
    <definedName name="cb_sChart34F5A05_opts" hidden="1">"2, 1, 2, True, 2, False, False, , 0, False, True, 1, 2"</definedName>
    <definedName name="cb_sChart34F5F2C_opts" hidden="1">"2, 1, 2, True, 2, False, False, , 0, False, True, 1, 2"</definedName>
    <definedName name="cb_sChart34F92FC_opts" hidden="1">"1, 1, 1, False, 2, True, False, , 0, False, False, 1, 2"</definedName>
    <definedName name="cb_sChart34F9B08_opts" hidden="1">"1, 4, 1, False, 2, False, False, , 0, False, False, 1, 1"</definedName>
    <definedName name="cb_sChart34FAEB3_opts" hidden="1">"1, 3, 1, False, 2, False, False, , 0, False, True, 1, 1"</definedName>
    <definedName name="cb_sChart34FB053_opts" hidden="1">"1, 3, 1, False, 2, True, False, , 0, False, False, 1, 1"</definedName>
    <definedName name="cb_sChart352F02B_opts" hidden="1">"1, 5, 1, False, 2, True, False, , 0, False, False, 1, 2"</definedName>
    <definedName name="cb_sChart3532FF6_opts" hidden="1">"2, 1, 1, False, 2, False, False, , 0, False, True, 1, 2"</definedName>
    <definedName name="cb_sChart355BCAD_opts" hidden="1">"2, 1, 1, False, 2, False, False, , 0, False, True, 1, 2"</definedName>
    <definedName name="cb_sChart35FF6A2_opts" hidden="1">"1, 8, 1, False, 2, False, False, , 0, False, False, 1, 2"</definedName>
    <definedName name="cb_sChart3624091_opts" hidden="1">"1, 8, 1, False, 2, False, False, , 0, False, False, 1, 2"</definedName>
    <definedName name="cb_sChart36406CE_opts" hidden="1">"1, 3, 1, False, 2, True, False, , 0, False, True, 1, 1"</definedName>
    <definedName name="cb_sChart3AB73A1_opts" hidden="1">"2, 1, 1, False, 2, True, False, , 0, False, True, 2, 2"</definedName>
    <definedName name="cb_sChart3ABAD51_opts" hidden="1">"1, 5, 1, False, 2, True, False, , 0, False, False, 2, 2"</definedName>
    <definedName name="cb_sChart3AE4A4F_opts" hidden="1">"2, 1, 1, True, 2, False, False, , 0, False, True, 2, 2"</definedName>
    <definedName name="cb_sChart3AEA7B7_opts" hidden="1">"2, 1, 1, True, 2, False, False, , 0, False, True, 1, 1"</definedName>
    <definedName name="cb_sChart3AEAB83_opts" hidden="1">"2, 1, 1, True, 2, False, False, , 0, False, True, 2, 2"</definedName>
    <definedName name="cb_sChart3AF2834_opts" hidden="1">"1, 3, 1, False, 2, False, False, , 0, False, False, 2, 2"</definedName>
    <definedName name="cb_sChart3AF5310_opts" hidden="1">"1, 1, 1, False, 2, False, False, , 0, False, False, 1, 2"</definedName>
    <definedName name="cb_sChart3AF68AD_opts" hidden="1">"1, 1, 1, False, 2, False, False, , 0, False, False, 2, 2"</definedName>
    <definedName name="cb_sChart3AF71DA_opts" hidden="1">"1, 1, 1, False, 2, False, False, , 0, False, False, 1, 1"</definedName>
    <definedName name="cb_sChart3AF76D4_opts" hidden="1">"1, 1, 1, False, 2, False, False, , 0, False, False, 2, 2"</definedName>
    <definedName name="cb_sChart3AF8492_opts" hidden="1">"1, 1, 1, False, 2, False, False, , 0, False, False, 1, 1"</definedName>
    <definedName name="cb_sChart3AFF994_opts" hidden="1">"1, 1, 1, False, 2, False, False, , 0, False, False, 2, 2"</definedName>
    <definedName name="cb_sChart3B004D6_opts" hidden="1">"1, 1, 1, False, 2, False, False, , 0, False, False, 1, 1"</definedName>
    <definedName name="cb_sChart3B03C44_opts" hidden="1">"1, 1, 1, False, 2, False, False, , 0, False, False, 1, 1"</definedName>
    <definedName name="cb_sChart3B08D31_opts" hidden="1">"1, 8, 1, False, 2, False, False, , 0, False, False, 2, 2"</definedName>
    <definedName name="cb_sChart3B09A9F_opts" hidden="1">"1, 8, 1, False, 2, False, False, , 0, False, False, 2, 2"</definedName>
    <definedName name="cb_sChart3B09F8C_opts" hidden="1">"1, 8, 1, False, 2, False, False, , 0, False, False, 2, 2"</definedName>
    <definedName name="cb_sChart3B0ABD8_opts" hidden="1">"1, 8, 1, False, 2, False, False, , 0, False, False, 2, 2"</definedName>
    <definedName name="cb_sChart3B12357_opts" hidden="1">"1, 8, 1, False, 2, False, False, , 0, False, False, 2, 2"</definedName>
    <definedName name="cb_sChart3B12816_opts" hidden="1">"1, 8, 1, False, 2, False, False, , 0, False, False, 2, 2"</definedName>
    <definedName name="cb_sChart3B12D0F_opts" hidden="1">"1, 8, 1, False, 2, False, False, , 0, False, False, 2, 2"</definedName>
    <definedName name="cb_sChart3BA9EF5_opts" hidden="1">"1, 9, 1, False, 2, False, False, , 0, False, True, 1, 1"</definedName>
    <definedName name="cb_sChart3BAA0A1_opts" hidden="1">"1, 9, 1, False, 2, False, False, , 0, False, True, 1, 1"</definedName>
    <definedName name="cb_sChart3BAA29E_opts" hidden="1">"1, 9, 1, False, 2, False, False, , 0, False, True, 1, 1"</definedName>
    <definedName name="cb_sChart3BAACED_opts" hidden="1">"1, 9, 1, False, 2, False, False, , 0, False, True, 1, 1"</definedName>
    <definedName name="cb_sChart3BAD7A6_opts" hidden="1">"2, 1, 2, True, 2, False, False, , 0, False, True, 1, 2"</definedName>
    <definedName name="cb_sChart3BBD972_opts" hidden="1">"1, 1, 1, False, 2, False, False, , 0, False, False, 1, 1"</definedName>
    <definedName name="cb_sChart3BC0E91_opts" hidden="1">"2, 1, 1, False, 2, True, False, , 0, False, True, 1, 1"</definedName>
    <definedName name="cb_sChart3BFC30E_opts" hidden="1">"1, 4, 1, False, 2, False, False, , 0, False, False, 1, 1"</definedName>
    <definedName name="cb_sChart3BFD9FA_opts" hidden="1">"2, 1, 1, True, 2, False, False, , 0, False, True, 2, 2"</definedName>
    <definedName name="cb_sChart3BFEF23_opts" hidden="1">"1, 4, 1, False, 2, False, False, , 0, False, False, 1, 1"</definedName>
    <definedName name="cb_sChart3BFF2E3_opts" hidden="1">"1, 1, 1, False, 2, False, False, , 0, False, False, 1, 1"</definedName>
    <definedName name="cb_sChart463330_opts" hidden="1">"2, 1, 2, True, 2, False, False, , 0, False, True, 1, 2"</definedName>
    <definedName name="cb_sChart4665D3_opts" hidden="1">"1, 9, 1, False, 2, False, False, , 0, False, True, 2, 2"</definedName>
    <definedName name="cb_sChart4680DD_opts" hidden="1">"1, 10, 1, False, 2, True, False, , 0, False, False, 2, 2"</definedName>
    <definedName name="cb_sChart468801_opts" hidden="1">"1, 10, 1, False, 2, True, False, , 0, False, False, 2, 2"</definedName>
    <definedName name="cb_sChart46BC0B_opts" hidden="1">"2, 1, 2, True, 2, False, False, , 0, False, True, 1, 2"</definedName>
    <definedName name="cb_sChart4828C3_opts" hidden="1">"1, 1, 1, False, 2, False, False, , 0, False, False, 1, 2"</definedName>
    <definedName name="cb_sChart482D03_opts" hidden="1">"1, 1, 1, False, 2, False, False, , 0, False, False, 1, 2"</definedName>
    <definedName name="cb_sChart595EE0E_opts" hidden="1">"1, 9, 1, False, 2, False, True, , 3, False, True, 1, 1"</definedName>
    <definedName name="cb_sChart5D0C805_opts" hidden="1">"1, 4, 1, False, 2, False, False, , 0, False, False, 1, 1"</definedName>
    <definedName name="cb_sChart5D375C8_opts" hidden="1">"1, 9, 1, False, 2, False, False, , 0, False, True, 1, 1"</definedName>
    <definedName name="cb_sChart6A2ED7_opts" hidden="1">"1, 10, 1, False, 2, True, False, , 0, False, False, 1, 1"</definedName>
    <definedName name="cb_sChart6A6617_opts" hidden="1">"1, 10, 1, False, 2, True, False, , 0, False, False, 1, 1"</definedName>
    <definedName name="cb_sChart6A66F3_opts" hidden="1">"1, 10, 1, False, 2, True, False, , 0, False, False, 1, 1"</definedName>
    <definedName name="cb_sChart6A7DF6_opts" hidden="1">"1, 3, 1, False, 2, True, False, , 0, False, True, 2, 1"</definedName>
    <definedName name="cb_sChart74E984_opts" hidden="1">"1, 1, 1, False, 2, False, False, , 0, False, False, 2, 2"</definedName>
    <definedName name="cb_sChart8CD287E_opts" hidden="1">"1, 1, 1, False, 2, False, False, , 0, False, False, 1, 1"</definedName>
    <definedName name="cb_sChartAFDFAB0_opts" hidden="1">"2, 1, 2, True, 2, False, False, , 0, False, True, 1, 1"</definedName>
    <definedName name="cb_sChartAFE0006_opts" hidden="1">"2, 1, 2, True, 2, False, False, , 0, False, True, 1, 1"</definedName>
    <definedName name="cb_sChartAFF5837_opts" hidden="1">"1, 9, 1, False, 2, False, False, , 0, False, True, 1, 1"</definedName>
    <definedName name="cb_sChartAFF7DEC_opts" hidden="1">"1, 9, 1, False, 2, False, False, , 0, False, False, 1, 1"</definedName>
    <definedName name="cb_sChartAFFAE4C_opts" hidden="1">"1, 9, 1, False, 2, False, False, , 0, False, False, 1, 1"</definedName>
    <definedName name="cb_sChartB00A4CA_opts" hidden="1">"1, 9, 1, False, 2, False, False, , 0, False, False, 1, 1"</definedName>
    <definedName name="cb_sChartB00BB88_opts" hidden="1">"1, 9, 1, False, 2, False, False, , 0, False, True, 1, 1"</definedName>
    <definedName name="cb_sChartC32A1F1_opts" hidden="1">"1, 10, 1, False, 2, True, False, , 0, False, True, 1, 2"</definedName>
    <definedName name="cb_sChartC32D7E1_opts" hidden="1">"1, 3, 1, False, 2, False, False, , 0, False, True, 1, 1"</definedName>
    <definedName name="cb_sChartC32E828_opts" hidden="1">"1, 1, 1, False, 2, True, False, , 0, False, False, 1, 1"</definedName>
    <definedName name="cb_sChartC6F96D3_opts" hidden="1">"1, 9, 1, False, 2, False, False, , 0, False, True, 1, 1"</definedName>
    <definedName name="cb_sChartC6F9839_opts" hidden="1">"1, 9, 1, False, 2, False, False, , 0, False, False, 1, 1"</definedName>
    <definedName name="cb_sChartC6F9966_opts" hidden="1">"1, 9, 1, False, 2, False, False, , 0, False, True, 1, 1"</definedName>
    <definedName name="cb_sChartD086F3E_opts" hidden="1">"1, 1, 1, False, 2, False, False, , 1, False, True, 2, 2"</definedName>
    <definedName name="cb_sChartD0876B3_opts" hidden="1">"2, 2, 2, True, 2, False, False, , 1, False, True, 2, 2"</definedName>
    <definedName name="cb_sChartEB337E1_opts" hidden="1">"1, 10, 1, False, 2, False, False, , 1, False, True, 2, 2"</definedName>
    <definedName name="cb_sChartEB33A80_opts" hidden="1">"1, 10, 1, False, 2, False, False, , 1, False, True, 2, 2"</definedName>
    <definedName name="cb_sChartEB33EA9_opts" hidden="1">"1, 10, 1, False, 2, False, False, , 1, False, True, 2, 2"</definedName>
    <definedName name="cb_sChartEB340BD_opts" hidden="1">"1, 10, 1, False, 2, False, False, , 1, False, True, 2, 2"</definedName>
    <definedName name="cb_sChartEB344DA_opts" hidden="1">"1, 10, 1, False, 2, False, False, , 1, False, False, 2, 2"</definedName>
    <definedName name="cb_sChartEB3479C_opts" hidden="1">"1, 1, 1, False, 2, False, False, , 1, False, True, 2, 1"</definedName>
    <definedName name="cb_sChartEB34833_opts" hidden="1">"1, 10, 1, False, 2, False, False, , 1, False, True, 2, 1"</definedName>
    <definedName name="cb_sChartEB34DCE_opts" hidden="1">"1, 10, 1, False, 2, False, False, , 1, False, True, 2, 1"</definedName>
    <definedName name="cb_sChartEB36CAF_opts" hidden="1">"1, 9, 1, False, 2, False, False, , 1, False, True, 1, 2"</definedName>
    <definedName name="cb_sChartEB38838_opts" hidden="1">"1, 9, 1, False, 2, False, False, , 1, False, True, 2, 2"</definedName>
    <definedName name="cb_sChartEB38E8C_opts" hidden="1">"1, 10, 1, False, 2, False, False, , 1, False, True, 2, 2"</definedName>
    <definedName name="cb_sChartEB3980B_opts" hidden="1">"1, 2, 1, False, 2, False, False, , 1, False, False, 2, 1"</definedName>
    <definedName name="cb_sChartEB39C1C_opts" hidden="1">"1, 2, 1, False, 2, False, False, , 1, False, False, 2, 1"</definedName>
    <definedName name="cb_sChartF019EA2_opts" hidden="1">"1, 8, 1, False, 2, False, False, , 0, False, False, 1, 2"</definedName>
    <definedName name="cb_sChartF0FF3D7_opts" hidden="1">"1, 8, 1, False, 2, False, False, , 1, False, True, 1, 2"</definedName>
    <definedName name="cb_sChartF1ADE59_opts" hidden="1">"1, 5, 1, False, 2, False, False, , 0, False, True, 1, 1"</definedName>
    <definedName name="cb_sChartF1AE10F_opts" hidden="1">"1, 3, 1, False, 2, False, False, , 0, False, False, 1, 1"</definedName>
    <definedName name="cb_sChartF1AE2DE_opts" hidden="1">"1, 3, 1, False, 2, False, False, , 0, False, True, 1, 1"</definedName>
    <definedName name="cb_sChartF1AFB1A_opts" hidden="1">"1, 1, 1, False, 2, False, False, , 0, False, False, 1, 1"</definedName>
    <definedName name="cb_sChartF1AFB82_opts" hidden="1">"1, 1, 1, False, 2, False, False, , 0, False, False, 1, 1"</definedName>
    <definedName name="cb_sChartF1B1530_opts" hidden="1">"1, 9, 1, False, 2, False, False, , 0, False, True, 1, 1"</definedName>
    <definedName name="cb_sChartF1B6D9F_opts" hidden="1">"1, 8, 1, False, 2, False, False, , 0, False, False, 1, 1"</definedName>
    <definedName name="cb_sChartF1BF8C8_opts" hidden="1">"1, 8, 1, False, 2, False, False, , 1, False, True, 1, 2"</definedName>
    <definedName name="cb_sChartF1C057C_opts" hidden="1">"1, 2, 1, False, 2, False, False, , 1, False, False, 2, 1"</definedName>
    <definedName name="cb_sChartF1C0A0D_opts" hidden="1">"1, 8, 1, False, 2, False, False, , 1, False, True, 1, 1"</definedName>
    <definedName name="cb_sChartF1C2E95_opts" hidden="1">"1, 8, 1, False, 2, False, False, , 0, False, False, 1, 1"</definedName>
    <definedName name="cb_sChartF1C9DF0_opts" hidden="1">"1, 8, 1, False, 2, False, False, , 1, False, True, 1, 2"</definedName>
    <definedName name="cb_sChartF1F24F5_opts" hidden="1">"1, 8, 1, False, 2, False, False, , 1, False, True, 1, 2"</definedName>
    <definedName name="cb_sChartF20F9EE_opts" hidden="1">"1, 9, 1, False, 2, False, False, , 0, False, False, 1, 1"</definedName>
    <definedName name="cb_Size_by_height_and_widthChart_16_opts" hidden="1">"1, 4, 1, False, 2, False, False, , 0, False, False, 1, 1"</definedName>
    <definedName name="cb_Size_by_height_and_widthChart_7_opts" hidden="1">"1, 4, 1, False, 2, False, False, , 0, False, False, 1, 1"</definedName>
    <definedName name="cb_Size_by_height_and_widthChart_8_opts" hidden="1">"1, 4, 1, False, 2, False, False, , 0, False, False, 1, 1"</definedName>
    <definedName name="cmpSpoolPath">"C:\Archivos de programa\Symtrax\Compleo\Temp\00000000.txt"</definedName>
    <definedName name="Colombia" localSheetId="3" hidden="1">{#N/A,#N/A,FALSE,"COVER PAGE";#N/A,#N/A,FALSE,"Page 2";#N/A,#N/A,FALSE,"Page 2";#N/A,#N/A,FALSE,"Page 4";#N/A,#N/A,FALSE,"Page5";#N/A,#N/A,FALSE,"Page 6";#N/A,#N/A,FALSE,"Page 7";#N/A,#N/A,FALSE,"Page 8";#N/A,#N/A,FALSE,"Page 10";#N/A,#N/A,FALSE,"Long-Term OCF Mult.";#N/A,#N/A,FALSE,"PCS Comp";#N/A,#N/A,FALSE,"OCS-CAPEX";#N/A,#N/A,FALSE,"Blank"}</definedName>
    <definedName name="Colombia" localSheetId="2" hidden="1">{#N/A,#N/A,FALSE,"COVER PAGE";#N/A,#N/A,FALSE,"Page 2";#N/A,#N/A,FALSE,"Page 2";#N/A,#N/A,FALSE,"Page 4";#N/A,#N/A,FALSE,"Page5";#N/A,#N/A,FALSE,"Page 6";#N/A,#N/A,FALSE,"Page 7";#N/A,#N/A,FALSE,"Page 8";#N/A,#N/A,FALSE,"Page 10";#N/A,#N/A,FALSE,"Long-Term OCF Mult.";#N/A,#N/A,FALSE,"PCS Comp";#N/A,#N/A,FALSE,"OCS-CAPEX";#N/A,#N/A,FALSE,"Blank"}</definedName>
    <definedName name="Colombia" hidden="1">{#N/A,#N/A,FALSE,"COVER PAGE";#N/A,#N/A,FALSE,"Page 2";#N/A,#N/A,FALSE,"Page 2";#N/A,#N/A,FALSE,"Page 4";#N/A,#N/A,FALSE,"Page5";#N/A,#N/A,FALSE,"Page 6";#N/A,#N/A,FALSE,"Page 7";#N/A,#N/A,FALSE,"Page 8";#N/A,#N/A,FALSE,"Page 10";#N/A,#N/A,FALSE,"Long-Term OCF Mult.";#N/A,#N/A,FALSE,"PCS Comp";#N/A,#N/A,FALSE,"OCS-CAPEX";#N/A,#N/A,FALSE,"Blank"}</definedName>
    <definedName name="copia" localSheetId="3" hidden="1">{"CONSEJO",#N/A,FALSE,"Dist p0";"CONSEJO",#N/A,FALSE,"Ficha CODICE"}</definedName>
    <definedName name="copia" localSheetId="2" hidden="1">{"CONSEJO",#N/A,FALSE,"Dist p0";"CONSEJO",#N/A,FALSE,"Ficha CODICE"}</definedName>
    <definedName name="copia" hidden="1">{"CONSEJO",#N/A,FALSE,"Dist p0";"CONSEJO",#N/A,FALSE,"Ficha CODICE"}</definedName>
    <definedName name="cualquiera" localSheetId="3" hidden="1">{"uno",#N/A,FALSE,"Dist total";"COMENTARIO",#N/A,FALSE,"Ficha CODICE"}</definedName>
    <definedName name="cualquiera" localSheetId="2" hidden="1">{"uno",#N/A,FALSE,"Dist total";"COMENTARIO",#N/A,FALSE,"Ficha CODICE"}</definedName>
    <definedName name="cualquiera" hidden="1">{"uno",#N/A,FALSE,"Dist total";"COMENTARIO",#N/A,FALSE,"Ficha CODICE"}</definedName>
    <definedName name="d" localSheetId="3" hidden="1">{"ANAR",#N/A,FALSE,"Dist total";"MARGEN",#N/A,FALSE,"Dist total";"COMENTARIO",#N/A,FALSE,"Ficha CODICE";"CONSEJO",#N/A,FALSE,"Dist p0";"uno",#N/A,FALSE,"Dist total"}</definedName>
    <definedName name="d" localSheetId="2" hidden="1">{"ANAR",#N/A,FALSE,"Dist total";"MARGEN",#N/A,FALSE,"Dist total";"COMENTARIO",#N/A,FALSE,"Ficha CODICE";"CONSEJO",#N/A,FALSE,"Dist p0";"uno",#N/A,FALSE,"Dist total"}</definedName>
    <definedName name="d" hidden="1">{"ANAR",#N/A,FALSE,"Dist total";"MARGEN",#N/A,FALSE,"Dist total";"COMENTARIO",#N/A,FALSE,"Ficha CODICE";"CONSEJO",#N/A,FALSE,"Dist p0";"uno",#N/A,FALSE,"Dist total"}</definedName>
    <definedName name="dddd" localSheetId="3" hidden="1">{"ANAR",#N/A,FALSE,"Dist total";"MARGEN",#N/A,FALSE,"Dist total";"COMENTARIO",#N/A,FALSE,"Ficha CODICE";"CONSEJO",#N/A,FALSE,"Dist p0";"uno",#N/A,FALSE,"Dist total"}</definedName>
    <definedName name="dddd" localSheetId="2" hidden="1">{"ANAR",#N/A,FALSE,"Dist total";"MARGEN",#N/A,FALSE,"Dist total";"COMENTARIO",#N/A,FALSE,"Ficha CODICE";"CONSEJO",#N/A,FALSE,"Dist p0";"uno",#N/A,FALSE,"Dist total"}</definedName>
    <definedName name="dddd" hidden="1">{"ANAR",#N/A,FALSE,"Dist total";"MARGEN",#N/A,FALSE,"Dist total";"COMENTARIO",#N/A,FALSE,"Ficha CODICE";"CONSEJO",#N/A,FALSE,"Dist p0";"uno",#N/A,FALSE,"Dist total"}</definedName>
    <definedName name="ddddddd" localSheetId="3" hidden="1">{"ANAR",#N/A,FALSE,"Dist total";"MARGEN",#N/A,FALSE,"Dist total";"COMENTARIO",#N/A,FALSE,"Ficha CODICE";"CONSEJO",#N/A,FALSE,"Dist p0";"uno",#N/A,FALSE,"Dist total"}</definedName>
    <definedName name="ddddddd" localSheetId="2" hidden="1">{"ANAR",#N/A,FALSE,"Dist total";"MARGEN",#N/A,FALSE,"Dist total";"COMENTARIO",#N/A,FALSE,"Ficha CODICE";"CONSEJO",#N/A,FALSE,"Dist p0";"uno",#N/A,FALSE,"Dist total"}</definedName>
    <definedName name="ddddddd" hidden="1">{"ANAR",#N/A,FALSE,"Dist total";"MARGEN",#N/A,FALSE,"Dist total";"COMENTARIO",#N/A,FALSE,"Ficha CODICE";"CONSEJO",#N/A,FALSE,"Dist p0";"uno",#N/A,FALSE,"Dist total"}</definedName>
    <definedName name="e" localSheetId="3" hidden="1">{"CONSEJO",#N/A,FALSE,"Dist p0";"CONSEJO",#N/A,FALSE,"Ficha CODICE"}</definedName>
    <definedName name="e" localSheetId="2" hidden="1">{"CONSEJO",#N/A,FALSE,"Dist p0";"CONSEJO",#N/A,FALSE,"Ficha CODICE"}</definedName>
    <definedName name="e" hidden="1">{"CONSEJO",#N/A,FALSE,"Dist p0";"CONSEJO",#N/A,FALSE,"Ficha CODICE"}</definedName>
    <definedName name="ee" localSheetId="3" hidden="1">{"uno",#N/A,FALSE,"Dist total";"COMENTARIO",#N/A,FALSE,"Ficha CODICE"}</definedName>
    <definedName name="ee" localSheetId="2" hidden="1">{"uno",#N/A,FALSE,"Dist total";"COMENTARIO",#N/A,FALSE,"Ficha CODICE"}</definedName>
    <definedName name="ee" hidden="1">{"uno",#N/A,FALSE,"Dist total";"COMENTARIO",#N/A,FALSE,"Ficha CODICE"}</definedName>
    <definedName name="eee" localSheetId="3" hidden="1">{"CONSEJO",#N/A,FALSE,"Dist p0";"CONSEJO",#N/A,FALSE,"Ficha CODICE"}</definedName>
    <definedName name="eee" localSheetId="2" hidden="1">{"CONSEJO",#N/A,FALSE,"Dist p0";"CONSEJO",#N/A,FALSE,"Ficha CODICE"}</definedName>
    <definedName name="eee" hidden="1">{"CONSEJO",#N/A,FALSE,"Dist p0";"CONSEJO",#N/A,FALSE,"Ficha CODICE"}</definedName>
    <definedName name="eeeee" localSheetId="3" hidden="1">{"ANAR",#N/A,FALSE,"Dist total";"MARGEN",#N/A,FALSE,"Dist total";"COMENTARIO",#N/A,FALSE,"Ficha CODICE";"CONSEJO",#N/A,FALSE,"Dist p0";"uno",#N/A,FALSE,"Dist total"}</definedName>
    <definedName name="eeeee" localSheetId="2" hidden="1">{"ANAR",#N/A,FALSE,"Dist total";"MARGEN",#N/A,FALSE,"Dist total";"COMENTARIO",#N/A,FALSE,"Ficha CODICE";"CONSEJO",#N/A,FALSE,"Dist p0";"uno",#N/A,FALSE,"Dist total"}</definedName>
    <definedName name="eeeee" hidden="1">{"ANAR",#N/A,FALSE,"Dist total";"MARGEN",#N/A,FALSE,"Dist total";"COMENTARIO",#N/A,FALSE,"Ficha CODICE";"CONSEJO",#N/A,FALSE,"Dist p0";"uno",#N/A,FALSE,"Dist total"}</definedName>
    <definedName name="efin" localSheetId="3" hidden="1">{#N/A,#N/A,FALSE,"Output";#N/A,#N/A,FALSE,"Cover Sheet";#N/A,#N/A,FALSE,"Current Mkt. Projections"}</definedName>
    <definedName name="efin" localSheetId="2" hidden="1">{#N/A,#N/A,FALSE,"Output";#N/A,#N/A,FALSE,"Cover Sheet";#N/A,#N/A,FALSE,"Current Mkt. Projections"}</definedName>
    <definedName name="efin" hidden="1">{#N/A,#N/A,FALSE,"Output";#N/A,#N/A,FALSE,"Cover Sheet";#N/A,#N/A,FALSE,"Current Mkt. Projections"}</definedName>
    <definedName name="efn" localSheetId="3" hidden="1">{#N/A,#N/A,TRUE,"DCF Summary";#N/A,#N/A,TRUE,"Casema";#N/A,#N/A,TRUE,"UK";#N/A,#N/A,TRUE,"RCF";#N/A,#N/A,TRUE,"Intercable CZ";#N/A,#N/A,TRUE,"Interkabel P";#N/A,#N/A,TRUE,"LBO-Total";#N/A,#N/A,TRUE,"LBO-Casema"}</definedName>
    <definedName name="efn" localSheetId="2" hidden="1">{#N/A,#N/A,TRUE,"DCF Summary";#N/A,#N/A,TRUE,"Casema";#N/A,#N/A,TRUE,"UK";#N/A,#N/A,TRUE,"RCF";#N/A,#N/A,TRUE,"Intercable CZ";#N/A,#N/A,TRUE,"Interkabel P";#N/A,#N/A,TRUE,"LBO-Total";#N/A,#N/A,TRUE,"LBO-Casema"}</definedName>
    <definedName name="efn" hidden="1">{#N/A,#N/A,TRUE,"DCF Summary";#N/A,#N/A,TRUE,"Casema";#N/A,#N/A,TRUE,"UK";#N/A,#N/A,TRUE,"RCF";#N/A,#N/A,TRUE,"Intercable CZ";#N/A,#N/A,TRUE,"Interkabel P";#N/A,#N/A,TRUE,"LBO-Total";#N/A,#N/A,TRUE,"LBO-Casema"}</definedName>
    <definedName name="erew" localSheetId="3" hidden="1">{"ANAR",#N/A,FALSE,"Dist total";"MARGEN",#N/A,FALSE,"Dist total";"COMENTARIO",#N/A,FALSE,"Ficha CODICE";"CONSEJO",#N/A,FALSE,"Dist p0";"uno",#N/A,FALSE,"Dist total"}</definedName>
    <definedName name="erew" localSheetId="2" hidden="1">{"ANAR",#N/A,FALSE,"Dist total";"MARGEN",#N/A,FALSE,"Dist total";"COMENTARIO",#N/A,FALSE,"Ficha CODICE";"CONSEJO",#N/A,FALSE,"Dist p0";"uno",#N/A,FALSE,"Dist total"}</definedName>
    <definedName name="erew" hidden="1">{"ANAR",#N/A,FALSE,"Dist total";"MARGEN",#N/A,FALSE,"Dist total";"COMENTARIO",#N/A,FALSE,"Ficha CODICE";"CONSEJO",#N/A,FALSE,"Dist p0";"uno",#N/A,FALSE,"Dist total"}</definedName>
    <definedName name="erxtra" localSheetId="3" hidden="1">{"ANAR",#N/A,FALSE,"Dist total";"MARGEN",#N/A,FALSE,"Dist total";"COMENTARIO",#N/A,FALSE,"Ficha CODICE";"CONSEJO",#N/A,FALSE,"Dist p0";"uno",#N/A,FALSE,"Dist total"}</definedName>
    <definedName name="erxtra" localSheetId="2" hidden="1">{"ANAR",#N/A,FALSE,"Dist total";"MARGEN",#N/A,FALSE,"Dist total";"COMENTARIO",#N/A,FALSE,"Ficha CODICE";"CONSEJO",#N/A,FALSE,"Dist p0";"uno",#N/A,FALSE,"Dist total"}</definedName>
    <definedName name="erxtra" hidden="1">{"ANAR",#N/A,FALSE,"Dist total";"MARGEN",#N/A,FALSE,"Dist total";"COMENTARIO",#N/A,FALSE,"Ficha CODICE";"CONSEJO",#N/A,FALSE,"Dist p0";"uno",#N/A,FALSE,"Dist total"}</definedName>
    <definedName name="ev.Calculation" hidden="1">-4135</definedName>
    <definedName name="ev.Initialized" hidden="1">FALSE</definedName>
    <definedName name="EV__DECIMALSYMBOL__" hidden="1">","</definedName>
    <definedName name="EV__EVCOM_OPTIONS__" hidden="1">8</definedName>
    <definedName name="EV__EXPOPTIONS__" hidden="1">0</definedName>
    <definedName name="EV__LASTREFTIME__" hidden="1">39919.9004861111</definedName>
    <definedName name="EV__LOCKEDCVW__CORPORATIVO" hidden="1">"i_TOT,BALANCE,REAL,ENEL,ML,G001,2006.TOTAL,Contrib_ENDESA,YTD,"</definedName>
    <definedName name="EV__LOCKEDCVW__ECYR" hidden="1">"i_TOT,BALANCE,REAL,ENEL,ML,G051,2006.ENE,Input_M,YTD,"</definedName>
    <definedName name="EV__LOCKEDCVW__ENERSIS" hidden="1">"i_TOT,BALANCE,REAL,ENEL,ML,G300,2006.TOTAL,Contrib_ENDESA,YTD,"</definedName>
    <definedName name="EV__LOCKEDCVW__GRECIA" hidden="1">"i_TOT,BALANCE,REAL,ENEL,ML,G073,2006.TOTAL,Contrib_ENDESA,YTD,"</definedName>
    <definedName name="EV__LOCKEDCVW__IC" hidden="1">"i_TOT,BALANCE,Dec,REAL,ML,G001,2006.TOTAL,YTD,"</definedName>
    <definedName name="EV__LOCKEDCVW__PERIMETRO" hidden="1">"PCON,i_TOT,REAL,ML,G001,2006.TOTAL,YTD,"</definedName>
    <definedName name="EV__LOCKEDCVW__TCAMBIO" hidden="1">"REAL,BRL,Global,2006.TOTAL,CONSRATES,YTD,"</definedName>
    <definedName name="EV__LOCKEDCVW__VALIDACION" hidden="1">"i_TOT,REAL,2006.TOTAL,VALIDACIONESPRUEBA,vnone,YTD,"</definedName>
    <definedName name="EV__LOCKSTATUS__" hidden="1">4</definedName>
    <definedName name="EV__MAXEXPCOLS__" hidden="1">100</definedName>
    <definedName name="EV__MAXEXPROWS__" hidden="1">10000</definedName>
    <definedName name="EV__MEMORYCVW__" hidden="1">0</definedName>
    <definedName name="EV__WBEVMODE__" hidden="1">1</definedName>
    <definedName name="EV__WBREFOPTIONS__" hidden="1">134217732</definedName>
    <definedName name="EV__WBVERSION__" hidden="1">0</definedName>
    <definedName name="EV__WSINFO__" hidden="1">"endesabpc"</definedName>
    <definedName name="fabiola" localSheetId="3" hidden="1">{"ANAR",#N/A,FALSE,"Dist total";"MARGEN",#N/A,FALSE,"Dist total";"COMENTARIO",#N/A,FALSE,"Ficha CODICE";"CONSEJO",#N/A,FALSE,"Dist p0";"uno",#N/A,FALSE,"Dist total"}</definedName>
    <definedName name="fabiola" localSheetId="2" hidden="1">{"ANAR",#N/A,FALSE,"Dist total";"MARGEN",#N/A,FALSE,"Dist total";"COMENTARIO",#N/A,FALSE,"Ficha CODICE";"CONSEJO",#N/A,FALSE,"Dist p0";"uno",#N/A,FALSE,"Dist total"}</definedName>
    <definedName name="fabiola" hidden="1">{"ANAR",#N/A,FALSE,"Dist total";"MARGEN",#N/A,FALSE,"Dist total";"COMENTARIO",#N/A,FALSE,"Ficha CODICE";"CONSEJO",#N/A,FALSE,"Dist p0";"uno",#N/A,FALSE,"Dist total"}</definedName>
    <definedName name="fd" localSheetId="3" hidden="1">{#N/A,#N/A,TRUE,"UP";#N/A,#N/A,TRUE,"SP";#N/A,#N/A,TRUE,"VA";#N/A,#N/A,TRUE,"PO botella";#N/A,#N/A,TRUE,"PO tetra";#N/A,#N/A,TRUE,"Champagne";#N/A,#N/A,TRUE,"Bag in Box";#N/A,#N/A,TRUE,"Granel Varietal Morandé";#N/A,#N/A,TRUE,"Premium";#N/A,#N/A,TRUE,"Premium + VG";#N/A,#N/A,TRUE,"Popular";#N/A,#N/A,TRUE,"Total"}</definedName>
    <definedName name="fd" localSheetId="2" hidden="1">{#N/A,#N/A,TRUE,"UP";#N/A,#N/A,TRUE,"SP";#N/A,#N/A,TRUE,"VA";#N/A,#N/A,TRUE,"PO botella";#N/A,#N/A,TRUE,"PO tetra";#N/A,#N/A,TRUE,"Champagne";#N/A,#N/A,TRUE,"Bag in Box";#N/A,#N/A,TRUE,"Granel Varietal Morandé";#N/A,#N/A,TRUE,"Premium";#N/A,#N/A,TRUE,"Premium + VG";#N/A,#N/A,TRUE,"Popular";#N/A,#N/A,TRUE,"Total"}</definedName>
    <definedName name="fd" hidden="1">{#N/A,#N/A,TRUE,"UP";#N/A,#N/A,TRUE,"SP";#N/A,#N/A,TRUE,"VA";#N/A,#N/A,TRUE,"PO botella";#N/A,#N/A,TRUE,"PO tetra";#N/A,#N/A,TRUE,"Champagne";#N/A,#N/A,TRUE,"Bag in Box";#N/A,#N/A,TRUE,"Granel Varietal Morandé";#N/A,#N/A,TRUE,"Premium";#N/A,#N/A,TRUE,"Premium + VG";#N/A,#N/A,TRUE,"Popular";#N/A,#N/A,TRUE,"Total"}</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f" localSheetId="3" hidden="1">{#N/A,#N/A,FALSE,"COVER PAGE";#N/A,#N/A,FALSE,"Page 2";#N/A,#N/A,FALSE,"Page 2";#N/A,#N/A,FALSE,"Page 4";#N/A,#N/A,FALSE,"Page5";#N/A,#N/A,FALSE,"Page 6";#N/A,#N/A,FALSE,"Page 7";#N/A,#N/A,FALSE,"Page 8";#N/A,#N/A,FALSE,"Page 10";#N/A,#N/A,FALSE,"Long-Term OCF Mult.";#N/A,#N/A,FALSE,"PCS Comp";#N/A,#N/A,FALSE,"OCS-CAPEX";#N/A,#N/A,FALSE,"Blank"}</definedName>
    <definedName name="ff" localSheetId="2" hidden="1">{#N/A,#N/A,FALSE,"COVER PAGE";#N/A,#N/A,FALSE,"Page 2";#N/A,#N/A,FALSE,"Page 2";#N/A,#N/A,FALSE,"Page 4";#N/A,#N/A,FALSE,"Page5";#N/A,#N/A,FALSE,"Page 6";#N/A,#N/A,FALSE,"Page 7";#N/A,#N/A,FALSE,"Page 8";#N/A,#N/A,FALSE,"Page 10";#N/A,#N/A,FALSE,"Long-Term OCF Mult.";#N/A,#N/A,FALSE,"PCS Comp";#N/A,#N/A,FALSE,"OCS-CAPEX";#N/A,#N/A,FALSE,"Blank"}</definedName>
    <definedName name="ff" hidden="1">{#N/A,#N/A,FALSE,"COVER PAGE";#N/A,#N/A,FALSE,"Page 2";#N/A,#N/A,FALSE,"Page 2";#N/A,#N/A,FALSE,"Page 4";#N/A,#N/A,FALSE,"Page5";#N/A,#N/A,FALSE,"Page 6";#N/A,#N/A,FALSE,"Page 7";#N/A,#N/A,FALSE,"Page 8";#N/A,#N/A,FALSE,"Page 10";#N/A,#N/A,FALSE,"Long-Term OCF Mult.";#N/A,#N/A,FALSE,"PCS Comp";#N/A,#N/A,FALSE,"OCS-CAPEX";#N/A,#N/A,FALSE,"Blank"}</definedName>
    <definedName name="fi" hidden="1">[1]Datos!$A$205:$A$215</definedName>
    <definedName name="FUCKYOU">[4]AcqIS:AcqBSCF!$A$60:$N$61</definedName>
    <definedName name="genesis" localSheetId="3" hidden="1">{"ANAR",#N/A,FALSE,"Dist total";"MARGEN",#N/A,FALSE,"Dist total";"COMENTARIO",#N/A,FALSE,"Ficha CODICE";"CONSEJO",#N/A,FALSE,"Dist p0";"uno",#N/A,FALSE,"Dist total"}</definedName>
    <definedName name="genesis" localSheetId="2" hidden="1">{"ANAR",#N/A,FALSE,"Dist total";"MARGEN",#N/A,FALSE,"Dist total";"COMENTARIO",#N/A,FALSE,"Ficha CODICE";"CONSEJO",#N/A,FALSE,"Dist p0";"uno",#N/A,FALSE,"Dist total"}</definedName>
    <definedName name="genesis" hidden="1">{"ANAR",#N/A,FALSE,"Dist total";"MARGEN",#N/A,FALSE,"Dist total";"COMENTARIO",#N/A,FALSE,"Ficha CODICE";"CONSEJO",#N/A,FALSE,"Dist p0";"uno",#N/A,FALSE,"Dist total"}</definedName>
    <definedName name="gg" localSheetId="3" hidden="1">{"CONSEJO",#N/A,FALSE,"Dist p0";"CONSEJO",#N/A,FALSE,"Ficha CODICE"}</definedName>
    <definedName name="gg" localSheetId="2" hidden="1">{"CONSEJO",#N/A,FALSE,"Dist p0";"CONSEJO",#N/A,FALSE,"Ficha CODICE"}</definedName>
    <definedName name="gg" hidden="1">{"CONSEJO",#N/A,FALSE,"Dist p0";"CONSEJO",#N/A,FALSE,"Ficha CODICE"}</definedName>
    <definedName name="ggg" localSheetId="3" hidden="1">{"ANAR",#N/A,FALSE,"Dist total";"MARGEN",#N/A,FALSE,"Dist total";"COMENTARIO",#N/A,FALSE,"Ficha CODICE";"CONSEJO",#N/A,FALSE,"Dist p0";"uno",#N/A,FALSE,"Dist total"}</definedName>
    <definedName name="ggg" localSheetId="2" hidden="1">{"ANAR",#N/A,FALSE,"Dist total";"MARGEN",#N/A,FALSE,"Dist total";"COMENTARIO",#N/A,FALSE,"Ficha CODICE";"CONSEJO",#N/A,FALSE,"Dist p0";"uno",#N/A,FALSE,"Dist total"}</definedName>
    <definedName name="ggg" hidden="1">{"ANAR",#N/A,FALSE,"Dist total";"MARGEN",#N/A,FALSE,"Dist total";"COMENTARIO",#N/A,FALSE,"Ficha CODICE";"CONSEJO",#N/A,FALSE,"Dist p0";"uno",#N/A,FALSE,"Dist total"}</definedName>
    <definedName name="gkn" localSheetId="3" hidden="1">{#N/A,#N/A,FALSE,"COVER PAGE";#N/A,#N/A,FALSE,"Page 2";#N/A,#N/A,FALSE,"Page 2";#N/A,#N/A,FALSE,"Page 4";#N/A,#N/A,FALSE,"Page5";#N/A,#N/A,FALSE,"Page 6";#N/A,#N/A,FALSE,"Page 7";#N/A,#N/A,FALSE,"Page 8";#N/A,#N/A,FALSE,"Page 10";#N/A,#N/A,FALSE,"Long-Term OCF Mult.";#N/A,#N/A,FALSE,"PCS Comp";#N/A,#N/A,FALSE,"OCS-CAPEX";#N/A,#N/A,FALSE,"Blank"}</definedName>
    <definedName name="gkn" localSheetId="2" hidden="1">{#N/A,#N/A,FALSE,"COVER PAGE";#N/A,#N/A,FALSE,"Page 2";#N/A,#N/A,FALSE,"Page 2";#N/A,#N/A,FALSE,"Page 4";#N/A,#N/A,FALSE,"Page5";#N/A,#N/A,FALSE,"Page 6";#N/A,#N/A,FALSE,"Page 7";#N/A,#N/A,FALSE,"Page 8";#N/A,#N/A,FALSE,"Page 10";#N/A,#N/A,FALSE,"Long-Term OCF Mult.";#N/A,#N/A,FALSE,"PCS Comp";#N/A,#N/A,FALSE,"OCS-CAPEX";#N/A,#N/A,FALSE,"Blank"}</definedName>
    <definedName name="gkn" hidden="1">{#N/A,#N/A,FALSE,"COVER PAGE";#N/A,#N/A,FALSE,"Page 2";#N/A,#N/A,FALSE,"Page 2";#N/A,#N/A,FALSE,"Page 4";#N/A,#N/A,FALSE,"Page5";#N/A,#N/A,FALSE,"Page 6";#N/A,#N/A,FALSE,"Page 7";#N/A,#N/A,FALSE,"Page 8";#N/A,#N/A,FALSE,"Page 10";#N/A,#N/A,FALSE,"Long-Term OCF Mult.";#N/A,#N/A,FALSE,"PCS Comp";#N/A,#N/A,FALSE,"OCS-CAPEX";#N/A,#N/A,FALSE,"Blank"}</definedName>
    <definedName name="GRRHH" localSheetId="3" hidden="1">{"ANAR",#N/A,FALSE,"Dist total";"MARGEN",#N/A,FALSE,"Dist total";"COMENTARIO",#N/A,FALSE,"Ficha CODICE";"CONSEJO",#N/A,FALSE,"Dist p0";"uno",#N/A,FALSE,"Dist total"}</definedName>
    <definedName name="GRRHH" localSheetId="2" hidden="1">{"ANAR",#N/A,FALSE,"Dist total";"MARGEN",#N/A,FALSE,"Dist total";"COMENTARIO",#N/A,FALSE,"Ficha CODICE";"CONSEJO",#N/A,FALSE,"Dist p0";"uno",#N/A,FALSE,"Dist total"}</definedName>
    <definedName name="GRRHH" hidden="1">{"ANAR",#N/A,FALSE,"Dist total";"MARGEN",#N/A,FALSE,"Dist total";"COMENTARIO",#N/A,FALSE,"Ficha CODICE";"CONSEJO",#N/A,FALSE,"Dist p0";"uno",#N/A,FALSE,"Dist total"}</definedName>
    <definedName name="gw4rg" localSheetId="3">OFFSET([7]STANDARD!$BS$127,0,0,[0]!P.RowCount,1)</definedName>
    <definedName name="gw4rg" localSheetId="2">OFFSET([7]STANDARD!$BS$127,0,0,[0]!P.RowCount,1)</definedName>
    <definedName name="gw4rg">OFFSET([7]STANDARD!$BS$127,0,0,[0]!P.RowCount,1)</definedName>
    <definedName name="Help" localSheetId="3" hidden="1">{#N/A,#N/A,FALSE,"COVER PAGE";#N/A,#N/A,FALSE,"Page 2";#N/A,#N/A,FALSE,"Page 2";#N/A,#N/A,FALSE,"Page 4";#N/A,#N/A,FALSE,"Page5";#N/A,#N/A,FALSE,"Page 6";#N/A,#N/A,FALSE,"Page 7";#N/A,#N/A,FALSE,"Page 8";#N/A,#N/A,FALSE,"Page 10";#N/A,#N/A,FALSE,"Long-Term OCF Mult.";#N/A,#N/A,FALSE,"PCS Comp";#N/A,#N/A,FALSE,"OCS-CAPEX";#N/A,#N/A,FALSE,"Blank"}</definedName>
    <definedName name="Help" localSheetId="2" hidden="1">{#N/A,#N/A,FALSE,"COVER PAGE";#N/A,#N/A,FALSE,"Page 2";#N/A,#N/A,FALSE,"Page 2";#N/A,#N/A,FALSE,"Page 4";#N/A,#N/A,FALSE,"Page5";#N/A,#N/A,FALSE,"Page 6";#N/A,#N/A,FALSE,"Page 7";#N/A,#N/A,FALSE,"Page 8";#N/A,#N/A,FALSE,"Page 10";#N/A,#N/A,FALSE,"Long-Term OCF Mult.";#N/A,#N/A,FALSE,"PCS Comp";#N/A,#N/A,FALSE,"OCS-CAPEX";#N/A,#N/A,FALSE,"Blank"}</definedName>
    <definedName name="Help" hidden="1">{#N/A,#N/A,FALSE,"COVER PAGE";#N/A,#N/A,FALSE,"Page 2";#N/A,#N/A,FALSE,"Page 2";#N/A,#N/A,FALSE,"Page 4";#N/A,#N/A,FALSE,"Page5";#N/A,#N/A,FALSE,"Page 6";#N/A,#N/A,FALSE,"Page 7";#N/A,#N/A,FALSE,"Page 8";#N/A,#N/A,FALSE,"Page 10";#N/A,#N/A,FALSE,"Long-Term OCF Mult.";#N/A,#N/A,FALSE,"PCS Comp";#N/A,#N/A,FALSE,"OCS-CAPEX";#N/A,#N/A,FALSE,"Blank"}</definedName>
    <definedName name="hh" localSheetId="3" hidden="1">{#N/A,#N/A,TRUE,"DCF Summary";#N/A,#N/A,TRUE,"Casema";#N/A,#N/A,TRUE,"UK";#N/A,#N/A,TRUE,"RCF";#N/A,#N/A,TRUE,"Intercable CZ";#N/A,#N/A,TRUE,"Interkabel P";#N/A,#N/A,TRUE,"LBO-Total";#N/A,#N/A,TRUE,"LBO-Casema"}</definedName>
    <definedName name="hh" localSheetId="2" hidden="1">{#N/A,#N/A,TRUE,"DCF Summary";#N/A,#N/A,TRUE,"Casema";#N/A,#N/A,TRUE,"UK";#N/A,#N/A,TRUE,"RCF";#N/A,#N/A,TRUE,"Intercable CZ";#N/A,#N/A,TRUE,"Interkabel P";#N/A,#N/A,TRUE,"LBO-Total";#N/A,#N/A,TRUE,"LBO-Casema"}</definedName>
    <definedName name="hh" hidden="1">{#N/A,#N/A,TRUE,"DCF Summary";#N/A,#N/A,TRUE,"Casema";#N/A,#N/A,TRUE,"UK";#N/A,#N/A,TRUE,"RCF";#N/A,#N/A,TRUE,"Intercable CZ";#N/A,#N/A,TRUE,"Interkabel P";#N/A,#N/A,TRUE,"LBO-Total";#N/A,#N/A,TRUE,"LBO-Casema"}</definedName>
    <definedName name="hn.Delete015" hidden="1">'[10]CREDIT STATS'!$B$9:$K$14,'[10]CREDIT STATS'!$O$11:$X$18,'[10]CREDIT STATS'!$B$28:$K$37,'[10]CREDIT STATS'!$O$28:$X$32,'[10]CREDIT STATS'!$O$46:$X$46</definedName>
    <definedName name="hn.ModelVersion" hidden="1">1</definedName>
    <definedName name="hn.NoUpload" hidden="1">0</definedName>
    <definedName name="hola" localSheetId="3" hidden="1">{"ANAR",#N/A,FALSE,"Dist total";"MARGEN",#N/A,FALSE,"Dist total";"COMENTARIO",#N/A,FALSE,"Ficha CODICE";"CONSEJO",#N/A,FALSE,"Dist p0";"uno",#N/A,FALSE,"Dist total"}</definedName>
    <definedName name="hola" localSheetId="2" hidden="1">{"ANAR",#N/A,FALSE,"Dist total";"MARGEN",#N/A,FALSE,"Dist total";"COMENTARIO",#N/A,FALSE,"Ficha CODICE";"CONSEJO",#N/A,FALSE,"Dist p0";"uno",#N/A,FALSE,"Dist total"}</definedName>
    <definedName name="hola" hidden="1">{"ANAR",#N/A,FALSE,"Dist total";"MARGEN",#N/A,FALSE,"Dist total";"COMENTARIO",#N/A,FALSE,"Ficha CODICE";"CONSEJO",#N/A,FALSE,"Dist p0";"uno",#N/A,FALSE,"Dist total"}</definedName>
    <definedName name="I" localSheetId="3">{"uno",#N/A,FALSE,"Dist total";"COMENTARIO",#N/A,FALSE,"Ficha CODICE"}</definedName>
    <definedName name="I" localSheetId="2">{"uno",#N/A,FALSE,"Dist total";"COMENTARIO",#N/A,FALSE,"Ficha CODICE"}</definedName>
    <definedName name="I">{"uno",#N/A,FALSE,"Dist total";"COMENTARIO",#N/A,FALSE,"Ficha CODICE"}</definedName>
    <definedName name="I.V.A">1.18</definedName>
    <definedName name="IGV">0.19</definedName>
    <definedName name="IPCIG">1.1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MES_REVISION_DATE_" hidden="1">40239.5495833333</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ACT_OR_EST" hidden="1">"c2214"</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39123.53375</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rb" localSheetId="3" hidden="1">{#N/A,#N/A,FALSE,"COVER PAGE";#N/A,#N/A,FALSE,"Page 2";#N/A,#N/A,FALSE,"Page 2";#N/A,#N/A,FALSE,"Page 4";#N/A,#N/A,FALSE,"Page5";#N/A,#N/A,FALSE,"Page 6";#N/A,#N/A,FALSE,"Page 7";#N/A,#N/A,FALSE,"Page 8";#N/A,#N/A,FALSE,"Page 10";#N/A,#N/A,FALSE,"Long-Term OCF Mult.";#N/A,#N/A,FALSE,"PCS Comp";#N/A,#N/A,FALSE,"OCS-CAPEX";#N/A,#N/A,FALSE,"Blank"}</definedName>
    <definedName name="Irrb" localSheetId="2" hidden="1">{#N/A,#N/A,FALSE,"COVER PAGE";#N/A,#N/A,FALSE,"Page 2";#N/A,#N/A,FALSE,"Page 2";#N/A,#N/A,FALSE,"Page 4";#N/A,#N/A,FALSE,"Page5";#N/A,#N/A,FALSE,"Page 6";#N/A,#N/A,FALSE,"Page 7";#N/A,#N/A,FALSE,"Page 8";#N/A,#N/A,FALSE,"Page 10";#N/A,#N/A,FALSE,"Long-Term OCF Mult.";#N/A,#N/A,FALSE,"PCS Comp";#N/A,#N/A,FALSE,"OCS-CAPEX";#N/A,#N/A,FALSE,"Blank"}</definedName>
    <definedName name="Irrb" hidden="1">{#N/A,#N/A,FALSE,"COVER PAGE";#N/A,#N/A,FALSE,"Page 2";#N/A,#N/A,FALSE,"Page 2";#N/A,#N/A,FALSE,"Page 4";#N/A,#N/A,FALSE,"Page5";#N/A,#N/A,FALSE,"Page 6";#N/A,#N/A,FALSE,"Page 7";#N/A,#N/A,FALSE,"Page 8";#N/A,#N/A,FALSE,"Page 10";#N/A,#N/A,FALSE,"Long-Term OCF Mult.";#N/A,#N/A,FALSE,"PCS Comp";#N/A,#N/A,FALSE,"OCS-CAPEX";#N/A,#N/A,FALSE,"Blank"}</definedName>
    <definedName name="IVACAJA">1.16</definedName>
    <definedName name="j" localSheetId="3" hidden="1">{#N/A,#N/A,FALSE,"Output";#N/A,#N/A,FALSE,"Cover Sheet";#N/A,#N/A,FALSE,"Current Mkt. Projections"}</definedName>
    <definedName name="j" localSheetId="2" hidden="1">{#N/A,#N/A,FALSE,"Output";#N/A,#N/A,FALSE,"Cover Sheet";#N/A,#N/A,FALSE,"Current Mkt. Projections"}</definedName>
    <definedName name="j" hidden="1">{#N/A,#N/A,FALSE,"Output";#N/A,#N/A,FALSE,"Cover Sheet";#N/A,#N/A,FALSE,"Current Mkt. Projections"}</definedName>
    <definedName name="jfk" localSheetId="3" hidden="1">{"ANAR",#N/A,FALSE,"Dist total";"MARGEN",#N/A,FALSE,"Dist total";"COMENTARIO",#N/A,FALSE,"Ficha CODICE";"CONSEJO",#N/A,FALSE,"Dist p0";"uno",#N/A,FALSE,"Dist total"}</definedName>
    <definedName name="jfk" localSheetId="2" hidden="1">{"ANAR",#N/A,FALSE,"Dist total";"MARGEN",#N/A,FALSE,"Dist total";"COMENTARIO",#N/A,FALSE,"Ficha CODICE";"CONSEJO",#N/A,FALSE,"Dist p0";"uno",#N/A,FALSE,"Dist total"}</definedName>
    <definedName name="jfk" hidden="1">{"ANAR",#N/A,FALSE,"Dist total";"MARGEN",#N/A,FALSE,"Dist total";"COMENTARIO",#N/A,FALSE,"Ficha CODICE";"CONSEJO",#N/A,FALSE,"Dist p0";"uno",#N/A,FALSE,"Dist total"}</definedName>
    <definedName name="jj" localSheetId="3" hidden="1">{#N/A,#N/A,FALSE,"COVER PAGE";#N/A,#N/A,FALSE,"Page 2";#N/A,#N/A,FALSE,"Page 2";#N/A,#N/A,FALSE,"Page 4";#N/A,#N/A,FALSE,"Page5";#N/A,#N/A,FALSE,"Page 6";#N/A,#N/A,FALSE,"Page 7";#N/A,#N/A,FALSE,"Page 8";#N/A,#N/A,FALSE,"Page 10";#N/A,#N/A,FALSE,"Long-Term OCF Mult.";#N/A,#N/A,FALSE,"PCS Comp";#N/A,#N/A,FALSE,"OCS-CAPEX";#N/A,#N/A,FALSE,"Blank"}</definedName>
    <definedName name="jj" localSheetId="2" hidden="1">{#N/A,#N/A,FALSE,"COVER PAGE";#N/A,#N/A,FALSE,"Page 2";#N/A,#N/A,FALSE,"Page 2";#N/A,#N/A,FALSE,"Page 4";#N/A,#N/A,FALSE,"Page5";#N/A,#N/A,FALSE,"Page 6";#N/A,#N/A,FALSE,"Page 7";#N/A,#N/A,FALSE,"Page 8";#N/A,#N/A,FALSE,"Page 10";#N/A,#N/A,FALSE,"Long-Term OCF Mult.";#N/A,#N/A,FALSE,"PCS Comp";#N/A,#N/A,FALSE,"OCS-CAPEX";#N/A,#N/A,FALSE,"Blank"}</definedName>
    <definedName name="jj" hidden="1">{#N/A,#N/A,FALSE,"COVER PAGE";#N/A,#N/A,FALSE,"Page 2";#N/A,#N/A,FALSE,"Page 2";#N/A,#N/A,FALSE,"Page 4";#N/A,#N/A,FALSE,"Page5";#N/A,#N/A,FALSE,"Page 6";#N/A,#N/A,FALSE,"Page 7";#N/A,#N/A,FALSE,"Page 8";#N/A,#N/A,FALSE,"Page 10";#N/A,#N/A,FALSE,"Long-Term OCF Mult.";#N/A,#N/A,FALSE,"PCS Comp";#N/A,#N/A,FALSE,"OCS-CAPEX";#N/A,#N/A,FALSE,"Blank"}</definedName>
    <definedName name="jp" localSheetId="3" hidden="1">{"uno",#N/A,FALSE,"Dist total";"COMENTARIO",#N/A,FALSE,"Ficha CODICE"}</definedName>
    <definedName name="jp" localSheetId="2" hidden="1">{"uno",#N/A,FALSE,"Dist total";"COMENTARIO",#N/A,FALSE,"Ficha CODICE"}</definedName>
    <definedName name="jp" hidden="1">{"uno",#N/A,FALSE,"Dist total";"COMENTARIO",#N/A,FALSE,"Ficha CODICE"}</definedName>
    <definedName name="kees" localSheetId="3" hidden="1">{#N/A,#N/A,TRUE,"UP";#N/A,#N/A,TRUE,"SP";#N/A,#N/A,TRUE,"VA";#N/A,#N/A,TRUE,"PO botella";#N/A,#N/A,TRUE,"PO tetra";#N/A,#N/A,TRUE,"Champagne";#N/A,#N/A,TRUE,"Bag in Box";#N/A,#N/A,TRUE,"Granel Varietal Morandé";#N/A,#N/A,TRUE,"Premium";#N/A,#N/A,TRUE,"Premium + VG";#N/A,#N/A,TRUE,"Popular";#N/A,#N/A,TRUE,"Total"}</definedName>
    <definedName name="kees" localSheetId="2" hidden="1">{#N/A,#N/A,TRUE,"UP";#N/A,#N/A,TRUE,"SP";#N/A,#N/A,TRUE,"VA";#N/A,#N/A,TRUE,"PO botella";#N/A,#N/A,TRUE,"PO tetra";#N/A,#N/A,TRUE,"Champagne";#N/A,#N/A,TRUE,"Bag in Box";#N/A,#N/A,TRUE,"Granel Varietal Morandé";#N/A,#N/A,TRUE,"Premium";#N/A,#N/A,TRUE,"Premium + VG";#N/A,#N/A,TRUE,"Popular";#N/A,#N/A,TRUE,"Total"}</definedName>
    <definedName name="kees" hidden="1">{#N/A,#N/A,TRUE,"UP";#N/A,#N/A,TRUE,"SP";#N/A,#N/A,TRUE,"VA";#N/A,#N/A,TRUE,"PO botella";#N/A,#N/A,TRUE,"PO tetra";#N/A,#N/A,TRUE,"Champagne";#N/A,#N/A,TRUE,"Bag in Box";#N/A,#N/A,TRUE,"Granel Varietal Morandé";#N/A,#N/A,TRUE,"Premium";#N/A,#N/A,TRUE,"Premium + VG";#N/A,#N/A,TRUE,"Popular";#N/A,#N/A,TRUE,"Total"}</definedName>
    <definedName name="KgSuper">OFFSET('[11]Línea Salchicha'!$B$9,0,1,1,COUNTA('[11]Línea Salchicha'!$C$9:$N$9))</definedName>
    <definedName name="lfl" localSheetId="3" hidden="1">{"uno",#N/A,FALSE,"Dist total";"COMENTARIO",#N/A,FALSE,"Ficha CODICE"}</definedName>
    <definedName name="lfl" localSheetId="2" hidden="1">{"uno",#N/A,FALSE,"Dist total";"COMENTARIO",#N/A,FALSE,"Ficha CODICE"}</definedName>
    <definedName name="lfl" hidden="1">{"uno",#N/A,FALSE,"Dist total";"COMENTARIO",#N/A,FALSE,"Ficha CODICE"}</definedName>
    <definedName name="ll" localSheetId="3" hidden="1">{"uno",#N/A,FALSE,"Dist total";"COMENTARIO",#N/A,FALSE,"Ficha CODICE"}</definedName>
    <definedName name="ll" localSheetId="2" hidden="1">{"uno",#N/A,FALSE,"Dist total";"COMENTARIO",#N/A,FALSE,"Ficha CODICE"}</definedName>
    <definedName name="ll" hidden="1">{"uno",#N/A,FALSE,"Dist total";"COMENTARIO",#N/A,FALSE,"Ficha CODICE"}</definedName>
    <definedName name="lll" localSheetId="3" hidden="1">{"CONSEJO",#N/A,FALSE,"Dist p0";"CONSEJO",#N/A,FALSE,"Ficha CODICE"}</definedName>
    <definedName name="lll" localSheetId="2" hidden="1">{"CONSEJO",#N/A,FALSE,"Dist p0";"CONSEJO",#N/A,FALSE,"Ficha CODICE"}</definedName>
    <definedName name="lll" hidden="1">{"CONSEJO",#N/A,FALSE,"Dist p0";"CONSEJO",#N/A,FALSE,"Ficha CODICE"}</definedName>
    <definedName name="lsl" localSheetId="3" hidden="1">{"ANAR",#N/A,FALSE,"Dist total";"MARGEN",#N/A,FALSE,"Dist total";"COMENTARIO",#N/A,FALSE,"Ficha CODICE";"CONSEJO",#N/A,FALSE,"Dist p0";"uno",#N/A,FALSE,"Dist total"}</definedName>
    <definedName name="lsl" localSheetId="2" hidden="1">{"ANAR",#N/A,FALSE,"Dist total";"MARGEN",#N/A,FALSE,"Dist total";"COMENTARIO",#N/A,FALSE,"Ficha CODICE";"CONSEJO",#N/A,FALSE,"Dist p0";"uno",#N/A,FALSE,"Dist total"}</definedName>
    <definedName name="lsl" hidden="1">{"ANAR",#N/A,FALSE,"Dist total";"MARGEN",#N/A,FALSE,"Dist total";"COMENTARIO",#N/A,FALSE,"Ficha CODICE";"CONSEJO",#N/A,FALSE,"Dist p0";"uno",#N/A,FALSE,"Dist total"}</definedName>
    <definedName name="lui" localSheetId="3" hidden="1">{"uno",#N/A,FALSE,"Dist total";"COMENTARIO",#N/A,FALSE,"Ficha CODICE"}</definedName>
    <definedName name="lui" localSheetId="2" hidden="1">{"uno",#N/A,FALSE,"Dist total";"COMENTARIO",#N/A,FALSE,"Ficha CODICE"}</definedName>
    <definedName name="lui" hidden="1">{"uno",#N/A,FALSE,"Dist total";"COMENTARIO",#N/A,FALSE,"Ficha CODICE"}</definedName>
    <definedName name="luis" localSheetId="3" hidden="1">{"CONSEJO",#N/A,FALSE,"Dist p0";"CONSEJO",#N/A,FALSE,"Ficha CODICE"}</definedName>
    <definedName name="luis" localSheetId="2" hidden="1">{"CONSEJO",#N/A,FALSE,"Dist p0";"CONSEJO",#N/A,FALSE,"Ficha CODICE"}</definedName>
    <definedName name="luis" hidden="1">{"CONSEJO",#N/A,FALSE,"Dist p0";"CONSEJO",#N/A,FALSE,"Ficha CODICE"}</definedName>
    <definedName name="luisin" localSheetId="3" hidden="1">{"uno",#N/A,FALSE,"Dist total";"COMENTARIO",#N/A,FALSE,"Ficha CODICE"}</definedName>
    <definedName name="luisin" localSheetId="2" hidden="1">{"uno",#N/A,FALSE,"Dist total";"COMENTARIO",#N/A,FALSE,"Ficha CODICE"}</definedName>
    <definedName name="luisin" hidden="1">{"uno",#N/A,FALSE,"Dist total";"COMENTARIO",#N/A,FALSE,"Ficha CODICE"}</definedName>
    <definedName name="m_Data">OFFSET([12]wCodeTable!$C$19,0,0,COUNTA([12]wCodeTable!$C$19:$C$64),7)</definedName>
    <definedName name="Manuel" localSheetId="3" hidden="1">{#N/A,#N/A,TRUE,"UP";#N/A,#N/A,TRUE,"SP";#N/A,#N/A,TRUE,"VA";#N/A,#N/A,TRUE,"PO botella";#N/A,#N/A,TRUE,"PO tetra";#N/A,#N/A,TRUE,"Champagne";#N/A,#N/A,TRUE,"Bag in Box";#N/A,#N/A,TRUE,"Granel Varietal Morandé";#N/A,#N/A,TRUE,"Premium";#N/A,#N/A,TRUE,"Premium + VG";#N/A,#N/A,TRUE,"Popular";#N/A,#N/A,TRUE,"Total"}</definedName>
    <definedName name="Manuel" localSheetId="2" hidden="1">{#N/A,#N/A,TRUE,"UP";#N/A,#N/A,TRUE,"SP";#N/A,#N/A,TRUE,"VA";#N/A,#N/A,TRUE,"PO botella";#N/A,#N/A,TRUE,"PO tetra";#N/A,#N/A,TRUE,"Champagne";#N/A,#N/A,TRUE,"Bag in Box";#N/A,#N/A,TRUE,"Granel Varietal Morandé";#N/A,#N/A,TRUE,"Premium";#N/A,#N/A,TRUE,"Premium + VG";#N/A,#N/A,TRUE,"Popular";#N/A,#N/A,TRUE,"Total"}</definedName>
    <definedName name="Manuel" hidden="1">{#N/A,#N/A,TRUE,"UP";#N/A,#N/A,TRUE,"SP";#N/A,#N/A,TRUE,"VA";#N/A,#N/A,TRUE,"PO botella";#N/A,#N/A,TRUE,"PO tetra";#N/A,#N/A,TRUE,"Champagne";#N/A,#N/A,TRUE,"Bag in Box";#N/A,#N/A,TRUE,"Granel Varietal Morandé";#N/A,#N/A,TRUE,"Premium";#N/A,#N/A,TRUE,"Premium + VG";#N/A,#N/A,TRUE,"Popular";#N/A,#N/A,TRUE,"Total"}</definedName>
    <definedName name="MargenFísico">'[13]#¡REF'!$B$32:$N$34,'[13]#¡REF'!$B$37:$N$37,'[13]#¡REF'!$B$54:$N$64,'[13]#¡REF'!$B$67:$N$67,'[13]#¡REF'!$B$40:$N$44,'[13]#¡REF'!$B$12:$N$16,'[13]#¡REF'!$B$19:$N$23,'[13]#¡REF'!$B$47:$N$47,'[13]#¡REF'!$B$26:$N$30</definedName>
    <definedName name="MargenMonetario">'[13]#¡REF'!$B$32:$N$34,'[13]#¡REF'!$B$37:$N$37,'[13]#¡REF'!$B$54:$N$64,'[13]#¡REF'!$B$67:$N$67,'[13]#¡REF'!$B$40:$N$44,'[13]#¡REF'!$B$12:$N$16,'[13]#¡REF'!$B$19:$N$23,'[13]#¡REF'!$B$47:$N$47,'[13]#¡REF'!$B$26:$N$30</definedName>
    <definedName name="mayopyg" localSheetId="3" hidden="1">{"CONSEJO",#N/A,FALSE,"Dist p0";"CONSEJO",#N/A,FALSE,"Ficha CODICE"}</definedName>
    <definedName name="mayopyg" localSheetId="2" hidden="1">{"CONSEJO",#N/A,FALSE,"Dist p0";"CONSEJO",#N/A,FALSE,"Ficha CODICE"}</definedName>
    <definedName name="mayopyg" hidden="1">{"CONSEJO",#N/A,FALSE,"Dist p0";"CONSEJO",#N/A,FALSE,"Ficha CODICE"}</definedName>
    <definedName name="mcs03g.ReqArray" localSheetId="3">{"Price","ICTG","TS131","D","0","0","H"}</definedName>
    <definedName name="mcs03g.ReqArray" localSheetId="2">{"Price","ICTG","TS131","D","0","0","H"}</definedName>
    <definedName name="mcs03g.ReqArray">{"Price","ICTG","TS131","D","0","0","H"}</definedName>
    <definedName name="MEWarning" hidden="1">1</definedName>
    <definedName name="n" localSheetId="3">{#N/A,#N/A,TRUE,"DCF Summary";#N/A,#N/A,TRUE,"Casema";#N/A,#N/A,TRUE,"UK";#N/A,#N/A,TRUE,"RCF";#N/A,#N/A,TRUE,"Intercable CZ";#N/A,#N/A,TRUE,"Interkabel P";#N/A,#N/A,TRUE,"LBO-Total";#N/A,#N/A,TRUE,"LBO-Casema"}</definedName>
    <definedName name="n" localSheetId="2">{#N/A,#N/A,TRUE,"DCF Summary";#N/A,#N/A,TRUE,"Casema";#N/A,#N/A,TRUE,"UK";#N/A,#N/A,TRUE,"RCF";#N/A,#N/A,TRUE,"Intercable CZ";#N/A,#N/A,TRUE,"Interkabel P";#N/A,#N/A,TRUE,"LBO-Total";#N/A,#N/A,TRUE,"LBO-Casema"}</definedName>
    <definedName name="n">{#N/A,#N/A,TRUE,"DCF Summary";#N/A,#N/A,TRUE,"Casema";#N/A,#N/A,TRUE,"UK";#N/A,#N/A,TRUE,"RCF";#N/A,#N/A,TRUE,"Intercable CZ";#N/A,#N/A,TRUE,"Interkabel P";#N/A,#N/A,TRUE,"LBO-Total";#N/A,#N/A,TRUE,"LBO-Casema"}</definedName>
    <definedName name="NA">"NA "</definedName>
    <definedName name="nicol" localSheetId="3" hidden="1">{#N/A,#N/A,FALSE,"COVER PAGE";#N/A,#N/A,FALSE,"Page 2";#N/A,#N/A,FALSE,"Page 2";#N/A,#N/A,FALSE,"Page 4";#N/A,#N/A,FALSE,"Page5";#N/A,#N/A,FALSE,"Page 6";#N/A,#N/A,FALSE,"Page 7";#N/A,#N/A,FALSE,"Page 8";#N/A,#N/A,FALSE,"Page 10";#N/A,#N/A,FALSE,"Long-Term OCF Mult.";#N/A,#N/A,FALSE,"PCS Comp";#N/A,#N/A,FALSE,"OCS-CAPEX";#N/A,#N/A,FALSE,"Blank"}</definedName>
    <definedName name="nicol" localSheetId="2" hidden="1">{#N/A,#N/A,FALSE,"COVER PAGE";#N/A,#N/A,FALSE,"Page 2";#N/A,#N/A,FALSE,"Page 2";#N/A,#N/A,FALSE,"Page 4";#N/A,#N/A,FALSE,"Page5";#N/A,#N/A,FALSE,"Page 6";#N/A,#N/A,FALSE,"Page 7";#N/A,#N/A,FALSE,"Page 8";#N/A,#N/A,FALSE,"Page 10";#N/A,#N/A,FALSE,"Long-Term OCF Mult.";#N/A,#N/A,FALSE,"PCS Comp";#N/A,#N/A,FALSE,"OCS-CAPEX";#N/A,#N/A,FALSE,"Blank"}</definedName>
    <definedName name="nicol" hidden="1">{#N/A,#N/A,FALSE,"COVER PAGE";#N/A,#N/A,FALSE,"Page 2";#N/A,#N/A,FALSE,"Page 2";#N/A,#N/A,FALSE,"Page 4";#N/A,#N/A,FALSE,"Page5";#N/A,#N/A,FALSE,"Page 6";#N/A,#N/A,FALSE,"Page 7";#N/A,#N/A,FALSE,"Page 8";#N/A,#N/A,FALSE,"Page 10";#N/A,#N/A,FALSE,"Long-Term OCF Mult.";#N/A,#N/A,FALSE,"PCS Comp";#N/A,#N/A,FALSE,"OCS-CAPEX";#N/A,#N/A,FALSE,"Blank"}</definedName>
    <definedName name="NM">"NM "</definedName>
    <definedName name="o" hidden="1">'[13]#¡REF'!$B$41:$O$76</definedName>
    <definedName name="P.Date" localSheetId="3">OFFSET([7]STANDARD!$A$127,1,0,[0]!P.RowCount,1)</definedName>
    <definedName name="P.Date" localSheetId="2">OFFSET([7]STANDARD!$A$127,1,0,[0]!P.RowCount,1)</definedName>
    <definedName name="P.Date">OFFSET([7]STANDARD!$A$127,1,0,[0]!P.RowCount,1)</definedName>
    <definedName name="P.RowCount">COUNTA(OFFSET([7]STANDARD!$D$127,1,0,1500,1))</definedName>
    <definedName name="para" localSheetId="3" hidden="1">{"CONSEJO",#N/A,FALSE,"Dist p0";"CONSEJO",#N/A,FALSE,"Ficha CODICE"}</definedName>
    <definedName name="para" localSheetId="2" hidden="1">{"CONSEJO",#N/A,FALSE,"Dist p0";"CONSEJO",#N/A,FALSE,"Ficha CODICE"}</definedName>
    <definedName name="para" hidden="1">{"CONSEJO",#N/A,FALSE,"Dist p0";"CONSEJO",#N/A,FALSE,"Ficha CODICE"}</definedName>
    <definedName name="Pico" localSheetId="3">{0.1;0;0.382758620689655;0;0;0;0.258620689655172;0;0.258620689655172}</definedName>
    <definedName name="Pico" localSheetId="2">{0.1;0;0.382758620689655;0;0;0;0.258620689655172;0;0.258620689655172}</definedName>
    <definedName name="Pico">{0.1;0;0.382758620689655;0;0;0;0.258620689655172;0;0.258620689655172}</definedName>
    <definedName name="pico10" localSheetId="3">'Gastos Generales 2014 acumulado'!pico10</definedName>
    <definedName name="pico10" localSheetId="2">'Gastos Generales_2014 mensu '!pico10</definedName>
    <definedName name="pico10">[0]!pico10</definedName>
    <definedName name="pico11" localSheetId="3" hidden="1">{"cap_structure",#N/A,FALSE,"Graph-Mkt Cap";"price",#N/A,FALSE,"Graph-Price";"ebit",#N/A,FALSE,"Graph-EBITDA";"ebitda",#N/A,FALSE,"Graph-EBITDA"}</definedName>
    <definedName name="pico11" localSheetId="2" hidden="1">{"cap_structure",#N/A,FALSE,"Graph-Mkt Cap";"price",#N/A,FALSE,"Graph-Price";"ebit",#N/A,FALSE,"Graph-EBITDA";"ebitda",#N/A,FALSE,"Graph-EBITDA"}</definedName>
    <definedName name="pico11" hidden="1">{"cap_structure",#N/A,FALSE,"Graph-Mkt Cap";"price",#N/A,FALSE,"Graph-Price";"ebit",#N/A,FALSE,"Graph-EBITDA";"ebitda",#N/A,FALSE,"Graph-EBITDA"}</definedName>
    <definedName name="pico12" localSheetId="3" hidden="1">{"inputs raw data",#N/A,TRUE,"INPUT"}</definedName>
    <definedName name="pico12" localSheetId="2" hidden="1">{"inputs raw data",#N/A,TRUE,"INPUT"}</definedName>
    <definedName name="pico12" hidden="1">{"inputs raw data",#N/A,TRUE,"INPUT"}</definedName>
    <definedName name="pico13" localSheetId="3" hidden="1">{"summary1",#N/A,TRUE,"Comps";"summary2",#N/A,TRUE,"Comps";"summary3",#N/A,TRUE,"Comps"}</definedName>
    <definedName name="pico13" localSheetId="2" hidden="1">{"summary1",#N/A,TRUE,"Comps";"summary2",#N/A,TRUE,"Comps";"summary3",#N/A,TRUE,"Comps"}</definedName>
    <definedName name="pico13" hidden="1">{"summary1",#N/A,TRUE,"Comps";"summary2",#N/A,TRUE,"Comps";"summary3",#N/A,TRUE,"Comps"}</definedName>
    <definedName name="pico14"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pico14" localSheetId="2" hidden="1">{TRUE,TRUE,-1.25,-15.5,604.5,369,FALSE,FALSE,TRUE,TRUE,0,1,83,1,38,4,5,4,TRUE,TRUE,3,TRUE,1,TRUE,75,"Swvu.inputs._.raw._.data.","ACwvu.inputs._.raw._.data.",#N/A,FALSE,FALSE,0.5,0.5,0.5,0.5,2,"&amp;F","&amp;A&amp;RPage &amp;P",FALSE,FALSE,FALSE,FALSE,1,60,#N/A,#N/A,"=R1C61:R53C89","=C1:C5",#N/A,#N/A,FALSE,FALSE,FALSE,1,600,600,FALSE,FALSE,TRUE,TRUE,TRUE}</definedName>
    <definedName name="pico14" hidden="1">{TRUE,TRUE,-1.25,-15.5,604.5,369,FALSE,FALSE,TRUE,TRUE,0,1,83,1,38,4,5,4,TRUE,TRUE,3,TRUE,1,TRUE,75,"Swvu.inputs._.raw._.data.","ACwvu.inputs._.raw._.data.",#N/A,FALSE,FALSE,0.5,0.5,0.5,0.5,2,"&amp;F","&amp;A&amp;RPage &amp;P",FALSE,FALSE,FALSE,FALSE,1,60,#N/A,#N/A,"=R1C61:R53C89","=C1:C5",#N/A,#N/A,FALSE,FALSE,FALSE,1,600,600,FALSE,FALSE,TRUE,TRUE,TRUE}</definedName>
    <definedName name="pico15"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pico15" localSheetId="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pico1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pico16"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pico16" localSheetId="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pico1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pico17"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pico17" localSheetId="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pico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pico2" localSheetId="3">{0.1;0;0.45;0;0;0;0;0;0.45}</definedName>
    <definedName name="pico2" localSheetId="2">{0.1;0;0.45;0;0;0;0;0;0.45}</definedName>
    <definedName name="pico2">{0.1;0;0.45;0;0;0;0;0;0.45}</definedName>
    <definedName name="pico3" localSheetId="3">OFFSET([7]STANDARD!$BN$127,0,0,[0]!P.RowCount,1)</definedName>
    <definedName name="pico3" localSheetId="2">OFFSET([7]STANDARD!$BN$127,0,0,[0]!P.RowCount,1)</definedName>
    <definedName name="pico3">OFFSET([7]STANDARD!$BN$127,0,0,[0]!P.RowCount,1)</definedName>
    <definedName name="pico4" localSheetId="3">OFFSET([7]STANDARD!$BS$127,0,0,[0]!P.RowCount,1)</definedName>
    <definedName name="pico4" localSheetId="2">OFFSET([7]STANDARD!$BS$127,0,0,[0]!P.RowCount,1)</definedName>
    <definedName name="pico4">OFFSET([7]STANDARD!$BS$127,0,0,[0]!P.RowCount,1)</definedName>
    <definedName name="pico5" localSheetId="3">{"Price","ICTG","TS131","D","0","0","H"}</definedName>
    <definedName name="pico5" localSheetId="2">{"Price","ICTG","TS131","D","0","0","H"}</definedName>
    <definedName name="pico5">{"Price","ICTG","TS131","D","0","0","H"}</definedName>
    <definedName name="pico6" localSheetId="3">OFFSET([7]STANDARD!$A$127,1,0,[0]!P.RowCount,1)</definedName>
    <definedName name="pico6" localSheetId="2">OFFSET([7]STANDARD!$A$127,1,0,[0]!P.RowCount,1)</definedName>
    <definedName name="pico6">OFFSET([7]STANDARD!$A$127,1,0,[0]!P.RowCount,1)</definedName>
    <definedName name="pico7" localSheetId="3">'Gastos Generales 2014 acumulado'!pico7</definedName>
    <definedName name="pico7" localSheetId="2">'Gastos Generales_2014 mensu '!pico7</definedName>
    <definedName name="pico7">[0]!pico7</definedName>
    <definedName name="pico8" localSheetId="3">'Gastos Generales 2014 acumulado'!pico8</definedName>
    <definedName name="pico8" localSheetId="2">'Gastos Generales_2014 mensu '!pico8</definedName>
    <definedName name="pico8">[0]!pico8</definedName>
    <definedName name="pico9" localSheetId="3">'Gastos Generales 2014 acumulado'!pico9</definedName>
    <definedName name="pico9" localSheetId="2">'Gastos Generales_2014 mensu '!pico9</definedName>
    <definedName name="pico9">[0]!pico9</definedName>
    <definedName name="Pitchbook" localSheetId="3" hidden="1">{#N/A,#N/A,TRUE,"Sheet16"}</definedName>
    <definedName name="Pitchbook" localSheetId="2" hidden="1">{#N/A,#N/A,TRUE,"Sheet16"}</definedName>
    <definedName name="Pitchbook" hidden="1">{#N/A,#N/A,TRUE,"Sheet16"}</definedName>
    <definedName name="PreciosMedios">'[13]#¡REF'!$B$32:$N$34,'[13]#¡REF'!$B$37:$N$37,'[13]#¡REF'!$B$54:$N$64,'[13]#¡REF'!$B$67:$N$67,'[13]#¡REF'!$B$40:$N$44,'[13]#¡REF'!$B$12:$N$16,'[13]#¡REF'!$B$19:$N$23,'[13]#¡REF'!$B$47:$N$47,'[13]#¡REF'!$B$26:$N$30</definedName>
    <definedName name="printall">[14]Summary!$A$1:$Z$37,[14]Summary!$A$39:$Z$75,[14]Summary!$A$77:$Z$100</definedName>
    <definedName name="PRUEBA" localSheetId="3" hidden="1">{"ANAR",#N/A,FALSE,"Dist total";"MARGEN",#N/A,FALSE,"Dist total";"COMENTARIO",#N/A,FALSE,"Ficha CODICE";"CONSEJO",#N/A,FALSE,"Dist p0";"uno",#N/A,FALSE,"Dist total"}</definedName>
    <definedName name="PRUEBA" localSheetId="2" hidden="1">{"ANAR",#N/A,FALSE,"Dist total";"MARGEN",#N/A,FALSE,"Dist total";"COMENTARIO",#N/A,FALSE,"Ficha CODICE";"CONSEJO",#N/A,FALSE,"Dist p0";"uno",#N/A,FALSE,"Dist total"}</definedName>
    <definedName name="PRUEBA" hidden="1">{"ANAR",#N/A,FALSE,"Dist total";"MARGEN",#N/A,FALSE,"Dist total";"COMENTARIO",#N/A,FALSE,"Ficha CODICE";"CONSEJO",#N/A,FALSE,"Dist p0";"uno",#N/A,FALSE,"Dist total"}</definedName>
    <definedName name="q" localSheetId="3" hidden="1">{"ANAR",#N/A,FALSE,"Dist total";"MARGEN",#N/A,FALSE,"Dist total";"COMENTARIO",#N/A,FALSE,"Ficha CODICE";"CONSEJO",#N/A,FALSE,"Dist p0";"uno",#N/A,FALSE,"Dist total"}</definedName>
    <definedName name="q" localSheetId="2" hidden="1">{"ANAR",#N/A,FALSE,"Dist total";"MARGEN",#N/A,FALSE,"Dist total";"COMENTARIO",#N/A,FALSE,"Ficha CODICE";"CONSEJO",#N/A,FALSE,"Dist p0";"uno",#N/A,FALSE,"Dist total"}</definedName>
    <definedName name="q" hidden="1">{"ANAR",#N/A,FALSE,"Dist total";"MARGEN",#N/A,FALSE,"Dist total";"COMENTARIO",#N/A,FALSE,"Ficha CODICE";"CONSEJO",#N/A,FALSE,"Dist p0";"uno",#N/A,FALSE,"Dist total"}</definedName>
    <definedName name="qqqqq" localSheetId="3" hidden="1">{"uno",#N/A,FALSE,"Dist total";"COMENTARIO",#N/A,FALSE,"Ficha CODICE"}</definedName>
    <definedName name="qqqqq" localSheetId="2" hidden="1">{"uno",#N/A,FALSE,"Dist total";"COMENTARIO",#N/A,FALSE,"Ficha CODICE"}</definedName>
    <definedName name="qqqqq" hidden="1">{"uno",#N/A,FALSE,"Dist total";"COMENTARIO",#N/A,FALSE,"Ficha CODICE"}</definedName>
    <definedName name="qqqqqq" localSheetId="3" hidden="1">{"uno",#N/A,FALSE,"Dist total";"COMENTARIO",#N/A,FALSE,"Ficha CODICE"}</definedName>
    <definedName name="qqqqqq" localSheetId="2" hidden="1">{"uno",#N/A,FALSE,"Dist total";"COMENTARIO",#N/A,FALSE,"Ficha CODICE"}</definedName>
    <definedName name="qqqqqq" hidden="1">{"uno",#N/A,FALSE,"Dist total";"COMENTARIO",#N/A,FALSE,"Ficha CODICE"}</definedName>
    <definedName name="qsdf" localSheetId="3" hidden="1">{#N/A,#N/A,TRUE,"UP";#N/A,#N/A,TRUE,"SP";#N/A,#N/A,TRUE,"VA";#N/A,#N/A,TRUE,"PO botella";#N/A,#N/A,TRUE,"PO tetra";#N/A,#N/A,TRUE,"Champagne";#N/A,#N/A,TRUE,"Bag in Box";#N/A,#N/A,TRUE,"Granel Varietal Morandé";#N/A,#N/A,TRUE,"Premium";#N/A,#N/A,TRUE,"Premium + VG";#N/A,#N/A,TRUE,"Popular";#N/A,#N/A,TRUE,"Total"}</definedName>
    <definedName name="qsdf" localSheetId="2" hidden="1">{#N/A,#N/A,TRUE,"UP";#N/A,#N/A,TRUE,"SP";#N/A,#N/A,TRUE,"VA";#N/A,#N/A,TRUE,"PO botella";#N/A,#N/A,TRUE,"PO tetra";#N/A,#N/A,TRUE,"Champagne";#N/A,#N/A,TRUE,"Bag in Box";#N/A,#N/A,TRUE,"Granel Varietal Morandé";#N/A,#N/A,TRUE,"Premium";#N/A,#N/A,TRUE,"Premium + VG";#N/A,#N/A,TRUE,"Popular";#N/A,#N/A,TRUE,"Total"}</definedName>
    <definedName name="qsdf" hidden="1">{#N/A,#N/A,TRUE,"UP";#N/A,#N/A,TRUE,"SP";#N/A,#N/A,TRUE,"VA";#N/A,#N/A,TRUE,"PO botella";#N/A,#N/A,TRUE,"PO tetra";#N/A,#N/A,TRUE,"Champagne";#N/A,#N/A,TRUE,"Bag in Box";#N/A,#N/A,TRUE,"Granel Varietal Morandé";#N/A,#N/A,TRUE,"Premium";#N/A,#N/A,TRUE,"Premium + VG";#N/A,#N/A,TRUE,"Popular";#N/A,#N/A,TRUE,"Total"}</definedName>
    <definedName name="rd" localSheetId="3" hidden="1">{#N/A,#N/A,TRUE,"UP";#N/A,#N/A,TRUE,"SP";#N/A,#N/A,TRUE,"VA";#N/A,#N/A,TRUE,"PO botella";#N/A,#N/A,TRUE,"PO tetra";#N/A,#N/A,TRUE,"Champagne";#N/A,#N/A,TRUE,"Bag in Box";#N/A,#N/A,TRUE,"Granel Varietal Morandé";#N/A,#N/A,TRUE,"Premium";#N/A,#N/A,TRUE,"Premium + VG";#N/A,#N/A,TRUE,"Popular";#N/A,#N/A,TRUE,"Total"}</definedName>
    <definedName name="rd" localSheetId="2" hidden="1">{#N/A,#N/A,TRUE,"UP";#N/A,#N/A,TRUE,"SP";#N/A,#N/A,TRUE,"VA";#N/A,#N/A,TRUE,"PO botella";#N/A,#N/A,TRUE,"PO tetra";#N/A,#N/A,TRUE,"Champagne";#N/A,#N/A,TRUE,"Bag in Box";#N/A,#N/A,TRUE,"Granel Varietal Morandé";#N/A,#N/A,TRUE,"Premium";#N/A,#N/A,TRUE,"Premium + VG";#N/A,#N/A,TRUE,"Popular";#N/A,#N/A,TRUE,"Total"}</definedName>
    <definedName name="rd" hidden="1">{#N/A,#N/A,TRUE,"UP";#N/A,#N/A,TRUE,"SP";#N/A,#N/A,TRUE,"VA";#N/A,#N/A,TRUE,"PO botella";#N/A,#N/A,TRUE,"PO tetra";#N/A,#N/A,TRUE,"Champagne";#N/A,#N/A,TRUE,"Bag in Box";#N/A,#N/A,TRUE,"Granel Varietal Morandé";#N/A,#N/A,TRUE,"Premium";#N/A,#N/A,TRUE,"Premium + VG";#N/A,#N/A,TRUE,"Popular";#N/A,#N/A,TRUE,"Total"}</definedName>
    <definedName name="RETENCION">0.035</definedName>
    <definedName name="Ricardo" localSheetId="3" hidden="1">{"ANAR",#N/A,FALSE,"Dist total";"MARGEN",#N/A,FALSE,"Dist total";"COMENTARIO",#N/A,FALSE,"Ficha CODICE";"CONSEJO",#N/A,FALSE,"Dist p0";"uno",#N/A,FALSE,"Dist total"}</definedName>
    <definedName name="Ricardo" localSheetId="2" hidden="1">{"ANAR",#N/A,FALSE,"Dist total";"MARGEN",#N/A,FALSE,"Dist total";"COMENTARIO",#N/A,FALSE,"Ficha CODICE";"CONSEJO",#N/A,FALSE,"Dist p0";"uno",#N/A,FALSE,"Dist total"}</definedName>
    <definedName name="Ricardo" hidden="1">{"ANAR",#N/A,FALSE,"Dist total";"MARGEN",#N/A,FALSE,"Dist total";"COMENTARIO",#N/A,FALSE,"Ficha CODICE";"CONSEJO",#N/A,FALSE,"Dist p0";"uno",#N/A,FALSE,"Dist total"}</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r" localSheetId="3" hidden="1">{"ANAR",#N/A,FALSE,"Dist total";"MARGEN",#N/A,FALSE,"Dist total";"COMENTARIO",#N/A,FALSE,"Ficha CODICE";"CONSEJO",#N/A,FALSE,"Dist p0";"uno",#N/A,FALSE,"Dist total"}</definedName>
    <definedName name="rr" localSheetId="2" hidden="1">{"ANAR",#N/A,FALSE,"Dist total";"MARGEN",#N/A,FALSE,"Dist total";"COMENTARIO",#N/A,FALSE,"Ficha CODICE";"CONSEJO",#N/A,FALSE,"Dist p0";"uno",#N/A,FALSE,"Dist total"}</definedName>
    <definedName name="rr" hidden="1">{"ANAR",#N/A,FALSE,"Dist total";"MARGEN",#N/A,FALSE,"Dist total";"COMENTARIO",#N/A,FALSE,"Ficha CODICE";"CONSEJO",#N/A,FALSE,"Dist p0";"uno",#N/A,FALSE,"Dist total"}</definedName>
    <definedName name="rrr" localSheetId="3" hidden="1">{"ANAR",#N/A,FALSE,"Dist total";"MARGEN",#N/A,FALSE,"Dist total";"COMENTARIO",#N/A,FALSE,"Ficha CODICE";"CONSEJO",#N/A,FALSE,"Dist p0";"uno",#N/A,FALSE,"Dist total"}</definedName>
    <definedName name="rrr" localSheetId="2" hidden="1">{"ANAR",#N/A,FALSE,"Dist total";"MARGEN",#N/A,FALSE,"Dist total";"COMENTARIO",#N/A,FALSE,"Ficha CODICE";"CONSEJO",#N/A,FALSE,"Dist p0";"uno",#N/A,FALSE,"Dist total"}</definedName>
    <definedName name="rrr" hidden="1">{"ANAR",#N/A,FALSE,"Dist total";"MARGEN",#N/A,FALSE,"Dist total";"COMENTARIO",#N/A,FALSE,"Ficha CODICE";"CONSEJO",#N/A,FALSE,"Dist p0";"uno",#N/A,FALSE,"Dist total"}</definedName>
    <definedName name="rtyf" localSheetId="3" hidden="1">{"ANAR",#N/A,FALSE,"Dist total";"MARGEN",#N/A,FALSE,"Dist total";"COMENTARIO",#N/A,FALSE,"Ficha CODICE";"CONSEJO",#N/A,FALSE,"Dist p0";"uno",#N/A,FALSE,"Dist total"}</definedName>
    <definedName name="rtyf" localSheetId="2" hidden="1">{"ANAR",#N/A,FALSE,"Dist total";"MARGEN",#N/A,FALSE,"Dist total";"COMENTARIO",#N/A,FALSE,"Ficha CODICE";"CONSEJO",#N/A,FALSE,"Dist p0";"uno",#N/A,FALSE,"Dist total"}</definedName>
    <definedName name="rtyf" hidden="1">{"ANAR",#N/A,FALSE,"Dist total";"MARGEN",#N/A,FALSE,"Dist total";"COMENTARIO",#N/A,FALSE,"Ficha CODICE";"CONSEJO",#N/A,FALSE,"Dist p0";"uno",#N/A,FALSE,"Dist total"}</definedName>
    <definedName name="RunPool" localSheetId="3">'Gastos Generales 2014 acumulado'!RunPool</definedName>
    <definedName name="RunPool" localSheetId="2">'Gastos Generales_2014 mensu '!RunPool</definedName>
    <definedName name="RunPool">[0]!RunPool</definedName>
    <definedName name="RunPurchase" localSheetId="3">'Gastos Generales 2014 acumulado'!RunPurchase</definedName>
    <definedName name="RunPurchase" localSheetId="2">'Gastos Generales_2014 mensu '!RunPurchase</definedName>
    <definedName name="RunPurchase">[0]!RunPurchase</definedName>
    <definedName name="s" localSheetId="3" hidden="1">{"CONSEJO",#N/A,FALSE,"Dist p0";"CONSEJO",#N/A,FALSE,"Ficha CODICE"}</definedName>
    <definedName name="s" localSheetId="2" hidden="1">{"CONSEJO",#N/A,FALSE,"Dist p0";"CONSEJO",#N/A,FALSE,"Ficha CODICE"}</definedName>
    <definedName name="s" hidden="1">{"CONSEJO",#N/A,FALSE,"Dist p0";"CONSEJO",#N/A,FALSE,"Ficha CODICE"}</definedName>
    <definedName name="SAPBEXhrIndnt" hidden="1">1</definedName>
    <definedName name="SAPBEXrevision" hidden="1">59</definedName>
    <definedName name="SAPBEXsysID" hidden="1">"BWP"</definedName>
    <definedName name="SAPBEXwbID" hidden="1">"4HAR0Y9KZ69CWHZFU2CGFWH57"</definedName>
    <definedName name="sctr">0.2464</definedName>
    <definedName name="SDF" localSheetId="3" hidden="1">{"ANAR",#N/A,FALSE,"Dist total";"MARGEN",#N/A,FALSE,"Dist total";"COMENTARIO",#N/A,FALSE,"Ficha CODICE";"CONSEJO",#N/A,FALSE,"Dist p0";"uno",#N/A,FALSE,"Dist total"}</definedName>
    <definedName name="SDF" localSheetId="2" hidden="1">{"ANAR",#N/A,FALSE,"Dist total";"MARGEN",#N/A,FALSE,"Dist total";"COMENTARIO",#N/A,FALSE,"Ficha CODICE";"CONSEJO",#N/A,FALSE,"Dist p0";"uno",#N/A,FALSE,"Dist total"}</definedName>
    <definedName name="SDF" hidden="1">{"ANAR",#N/A,FALSE,"Dist total";"MARGEN",#N/A,FALSE,"Dist total";"COMENTARIO",#N/A,FALSE,"Ficha CODICE";"CONSEJO",#N/A,FALSE,"Dist p0";"uno",#N/A,FALSE,"Dist total"}</definedName>
    <definedName name="separadorsintesis" localSheetId="3" hidden="1">{"ANAR",#N/A,FALSE,"Dist total";"MARGEN",#N/A,FALSE,"Dist total";"COMENTARIO",#N/A,FALSE,"Ficha CODICE";"CONSEJO",#N/A,FALSE,"Dist p0";"uno",#N/A,FALSE,"Dist total"}</definedName>
    <definedName name="separadorsintesis" localSheetId="2" hidden="1">{"ANAR",#N/A,FALSE,"Dist total";"MARGEN",#N/A,FALSE,"Dist total";"COMENTARIO",#N/A,FALSE,"Ficha CODICE";"CONSEJO",#N/A,FALSE,"Dist p0";"uno",#N/A,FALSE,"Dist total"}</definedName>
    <definedName name="separadorsintesis" hidden="1">{"ANAR",#N/A,FALSE,"Dist total";"MARGEN",#N/A,FALSE,"Dist total";"COMENTARIO",#N/A,FALSE,"Ficha CODICE";"CONSEJO",#N/A,FALSE,"Dist p0";"uno",#N/A,FALSE,"Dist total"}</definedName>
    <definedName name="ser" localSheetId="3" hidden="1">{"ANAR",#N/A,FALSE,"Dist total";"MARGEN",#N/A,FALSE,"Dist total";"COMENTARIO",#N/A,FALSE,"Ficha CODICE";"CONSEJO",#N/A,FALSE,"Dist p0";"uno",#N/A,FALSE,"Dist total"}</definedName>
    <definedName name="ser" localSheetId="2" hidden="1">{"ANAR",#N/A,FALSE,"Dist total";"MARGEN",#N/A,FALSE,"Dist total";"COMENTARIO",#N/A,FALSE,"Ficha CODICE";"CONSEJO",#N/A,FALSE,"Dist p0";"uno",#N/A,FALSE,"Dist total"}</definedName>
    <definedName name="ser" hidden="1">{"ANAR",#N/A,FALSE,"Dist total";"MARGEN",#N/A,FALSE,"Dist total";"COMENTARIO",#N/A,FALSE,"Ficha CODICE";"CONSEJO",#N/A,FALSE,"Dist p0";"uno",#N/A,FALSE,"Dist total"}</definedName>
    <definedName name="si" localSheetId="3" hidden="1">{"ANAR",#N/A,FALSE,"Dist total";"MARGEN",#N/A,FALSE,"Dist total";"COMENTARIO",#N/A,FALSE,"Ficha CODICE";"CONSEJO",#N/A,FALSE,"Dist p0";"uno",#N/A,FALSE,"Dist total"}</definedName>
    <definedName name="si" localSheetId="2" hidden="1">{"ANAR",#N/A,FALSE,"Dist total";"MARGEN",#N/A,FALSE,"Dist total";"COMENTARIO",#N/A,FALSE,"Ficha CODICE";"CONSEJO",#N/A,FALSE,"Dist p0";"uno",#N/A,FALSE,"Dist total"}</definedName>
    <definedName name="si" hidden="1">{"ANAR",#N/A,FALSE,"Dist total";"MARGEN",#N/A,FALSE,"Dist total";"COMENTARIO",#N/A,FALSE,"Ficha CODICE";"CONSEJO",#N/A,FALSE,"Dist p0";"uno",#N/A,FALSE,"Dist total"}</definedName>
    <definedName name="sk" hidden="1">"1, 3, 1, False, 2, False, False, , 0, False, True, 3, 2"</definedName>
    <definedName name="SpoolPath">"C:\Archivos de programa\Symtrax\Compleo\Temp\00000000.txt"</definedName>
    <definedName name="ss" localSheetId="3" hidden="1">{#N/A,#N/A,FALSE,"COVER PAGE";#N/A,#N/A,FALSE,"Page 2";#N/A,#N/A,FALSE,"Page 2";#N/A,#N/A,FALSE,"Page 4";#N/A,#N/A,FALSE,"Page5";#N/A,#N/A,FALSE,"Page 6";#N/A,#N/A,FALSE,"Page 7";#N/A,#N/A,FALSE,"Page 8";#N/A,#N/A,FALSE,"Page 10";#N/A,#N/A,FALSE,"Long-Term OCF Mult.";#N/A,#N/A,FALSE,"PCS Comp";#N/A,#N/A,FALSE,"OCS-CAPEX";#N/A,#N/A,FALSE,"Blank"}</definedName>
    <definedName name="ss" localSheetId="2" hidden="1">{#N/A,#N/A,FALSE,"COVER PAGE";#N/A,#N/A,FALSE,"Page 2";#N/A,#N/A,FALSE,"Page 2";#N/A,#N/A,FALSE,"Page 4";#N/A,#N/A,FALSE,"Page5";#N/A,#N/A,FALSE,"Page 6";#N/A,#N/A,FALSE,"Page 7";#N/A,#N/A,FALSE,"Page 8";#N/A,#N/A,FALSE,"Page 10";#N/A,#N/A,FALSE,"Long-Term OCF Mult.";#N/A,#N/A,FALSE,"PCS Comp";#N/A,#N/A,FALSE,"OCS-CAPEX";#N/A,#N/A,FALSE,"Blank"}</definedName>
    <definedName name="ss" hidden="1">{#N/A,#N/A,FALSE,"COVER PAGE";#N/A,#N/A,FALSE,"Page 2";#N/A,#N/A,FALSE,"Page 2";#N/A,#N/A,FALSE,"Page 4";#N/A,#N/A,FALSE,"Page5";#N/A,#N/A,FALSE,"Page 6";#N/A,#N/A,FALSE,"Page 7";#N/A,#N/A,FALSE,"Page 8";#N/A,#N/A,FALSE,"Page 10";#N/A,#N/A,FALSE,"Long-Term OCF Mult.";#N/A,#N/A,FALSE,"PCS Comp";#N/A,#N/A,FALSE,"OCS-CAPEX";#N/A,#N/A,FALSE,"Blank"}</definedName>
    <definedName name="sss" localSheetId="3" hidden="1">{"CONSEJO",#N/A,FALSE,"Dist p0";"CONSEJO",#N/A,FALSE,"Ficha CODICE"}</definedName>
    <definedName name="sss" localSheetId="2" hidden="1">{"CONSEJO",#N/A,FALSE,"Dist p0";"CONSEJO",#N/A,FALSE,"Ficha CODICE"}</definedName>
    <definedName name="sss" hidden="1">{"CONSEJO",#N/A,FALSE,"Dist p0";"CONSEJO",#N/A,FALSE,"Ficha CODICE"}</definedName>
    <definedName name="ssss" localSheetId="3" hidden="1">{"CONSEJO",#N/A,FALSE,"Dist p0";"CONSEJO",#N/A,FALSE,"Ficha CODICE"}</definedName>
    <definedName name="ssss" localSheetId="2" hidden="1">{"CONSEJO",#N/A,FALSE,"Dist p0";"CONSEJO",#N/A,FALSE,"Ficha CODICE"}</definedName>
    <definedName name="ssss" hidden="1">{"CONSEJO",#N/A,FALSE,"Dist p0";"CONSEJO",#N/A,FALSE,"Ficha CODICE"}</definedName>
    <definedName name="SumPool" localSheetId="3">'Gastos Generales 2014 acumulado'!SumPool</definedName>
    <definedName name="SumPool" localSheetId="2">'Gastos Generales_2014 mensu '!SumPool</definedName>
    <definedName name="SumPool">[0]!SumPool</definedName>
    <definedName name="SumPurch" localSheetId="3">'Gastos Generales 2014 acumulado'!SumPurch</definedName>
    <definedName name="SumPurch" localSheetId="2">'Gastos Generales_2014 mensu '!SumPurch</definedName>
    <definedName name="SumPurch">[0]!SumPurch</definedName>
    <definedName name="t" localSheetId="3">'Gastos Generales 2014 acumulado'!t</definedName>
    <definedName name="t" localSheetId="2">'Gastos Generales_2014 mensu '!t</definedName>
    <definedName name="t">[0]!t</definedName>
    <definedName name="TestAdd">"Test RefersTo1"</definedName>
    <definedName name="TextRefCopyRangeCount" hidden="1">91</definedName>
    <definedName name="thomas" hidden="1">[15]w_dn_idd!$A$15:$F$23</definedName>
    <definedName name="_xlnm.Print_Titles">'[16]Datos de Cías España'!$A$1:$G$65536,'[16]Datos de Cías España'!$A$1:$IV$6</definedName>
    <definedName name="u" hidden="1">'[13]#¡REF'!$B$110:$O$125</definedName>
    <definedName name="utt" localSheetId="3" hidden="1">{"ANAR",#N/A,FALSE,"Dist total";"MARGEN",#N/A,FALSE,"Dist total";"COMENTARIO",#N/A,FALSE,"Ficha CODICE";"CONSEJO",#N/A,FALSE,"Dist p0";"uno",#N/A,FALSE,"Dist total"}</definedName>
    <definedName name="utt" localSheetId="2" hidden="1">{"ANAR",#N/A,FALSE,"Dist total";"MARGEN",#N/A,FALSE,"Dist total";"COMENTARIO",#N/A,FALSE,"Ficha CODICE";"CONSEJO",#N/A,FALSE,"Dist p0";"uno",#N/A,FALSE,"Dist total"}</definedName>
    <definedName name="utt" hidden="1">{"ANAR",#N/A,FALSE,"Dist total";"MARGEN",#N/A,FALSE,"Dist total";"COMENTARIO",#N/A,FALSE,"Ficha CODICE";"CONSEJO",#N/A,FALSE,"Dist p0";"uno",#N/A,FALSE,"Dist total"}</definedName>
    <definedName name="Valuation" localSheetId="3" hidden="1">{#N/A,#N/A,FALSE,"Output";#N/A,#N/A,FALSE,"Cover Sheet";#N/A,#N/A,FALSE,"Current Mkt. Projections"}</definedName>
    <definedName name="Valuation" localSheetId="2" hidden="1">{#N/A,#N/A,FALSE,"Output";#N/A,#N/A,FALSE,"Cover Sheet";#N/A,#N/A,FALSE,"Current Mkt. Projections"}</definedName>
    <definedName name="Valuation" hidden="1">{#N/A,#N/A,FALSE,"Output";#N/A,#N/A,FALSE,"Cover Sheet";#N/A,#N/A,FALSE,"Current Mkt. Projections"}</definedName>
    <definedName name="Version" localSheetId="3" hidden="1">{#N/A,#N/A,FALSE,"COVER PAGE";#N/A,#N/A,FALSE,"Page 2";#N/A,#N/A,FALSE,"Page 2";#N/A,#N/A,FALSE,"Page 4";#N/A,#N/A,FALSE,"Page5";#N/A,#N/A,FALSE,"Page 6";#N/A,#N/A,FALSE,"Page 7";#N/A,#N/A,FALSE,"Page 8";#N/A,#N/A,FALSE,"Page 10";#N/A,#N/A,FALSE,"Long-Term OCF Mult.";#N/A,#N/A,FALSE,"PCS Comp";#N/A,#N/A,FALSE,"OCS-CAPEX";#N/A,#N/A,FALSE,"Blank"}</definedName>
    <definedName name="Version" localSheetId="2" hidden="1">{#N/A,#N/A,FALSE,"COVER PAGE";#N/A,#N/A,FALSE,"Page 2";#N/A,#N/A,FALSE,"Page 2";#N/A,#N/A,FALSE,"Page 4";#N/A,#N/A,FALSE,"Page5";#N/A,#N/A,FALSE,"Page 6";#N/A,#N/A,FALSE,"Page 7";#N/A,#N/A,FALSE,"Page 8";#N/A,#N/A,FALSE,"Page 10";#N/A,#N/A,FALSE,"Long-Term OCF Mult.";#N/A,#N/A,FALSE,"PCS Comp";#N/A,#N/A,FALSE,"OCS-CAPEX";#N/A,#N/A,FALSE,"Blank"}</definedName>
    <definedName name="Version" hidden="1">{#N/A,#N/A,FALSE,"COVER PAGE";#N/A,#N/A,FALSE,"Page 2";#N/A,#N/A,FALSE,"Page 2";#N/A,#N/A,FALSE,"Page 4";#N/A,#N/A,FALSE,"Page5";#N/A,#N/A,FALSE,"Page 6";#N/A,#N/A,FALSE,"Page 7";#N/A,#N/A,FALSE,"Page 8";#N/A,#N/A,FALSE,"Page 10";#N/A,#N/A,FALSE,"Long-Term OCF Mult.";#N/A,#N/A,FALSE,"PCS Comp";#N/A,#N/A,FALSE,"OCS-CAPEX";#N/A,#N/A,FALSE,"Blank"}</definedName>
    <definedName name="WERT" hidden="1">[17]data!$P$5:$P$15</definedName>
    <definedName name="X" hidden="1">'[18]inversiones gral.'!$B$2:$H$24</definedName>
    <definedName name="Z_ABB84380_5919_11D2_BBB7_00104B2ACF13_.wvu.Rows" hidden="1">'[19]Origen y Aplic'!$A$12:$IV$13,'[19]Origen y Aplic'!$A$15:$IV$15,'[19]Origen y Aplic'!$A$24:$IV$24,'[19]Origen y Aplic'!$A$26:$IV$27</definedName>
  </definedNames>
  <calcPr calcId="125725"/>
  <pivotCaches>
    <pivotCache cacheId="221" r:id="rId34"/>
    <pivotCache cacheId="225" r:id="rId35"/>
    <pivotCache cacheId="229" r:id="rId36"/>
    <pivotCache cacheId="233" r:id="rId37"/>
    <pivotCache cacheId="237" r:id="rId38"/>
    <pivotCache cacheId="241" r:id="rId39"/>
    <pivotCache cacheId="245" r:id="rId40"/>
    <pivotCache cacheId="249" r:id="rId41"/>
    <pivotCache cacheId="253" r:id="rId42"/>
  </pivotCaches>
  <fileRecoveryPr repairLoad="1"/>
</workbook>
</file>

<file path=xl/calcChain.xml><?xml version="1.0" encoding="utf-8"?>
<calcChain xmlns="http://schemas.openxmlformats.org/spreadsheetml/2006/main">
  <c r="A53" i="6"/>
  <c r="AK53" s="1"/>
  <c r="BC53" s="1"/>
  <c r="B53"/>
  <c r="AL53" s="1"/>
  <c r="BD53" s="1"/>
  <c r="C53"/>
  <c r="U53" s="1"/>
  <c r="D53"/>
  <c r="E53"/>
  <c r="AO53" s="1"/>
  <c r="BG53" s="1"/>
  <c r="F53"/>
  <c r="G53"/>
  <c r="H53"/>
  <c r="I53"/>
  <c r="J53"/>
  <c r="K53"/>
  <c r="L53"/>
  <c r="M53"/>
  <c r="N53"/>
  <c r="O53"/>
  <c r="P53"/>
  <c r="Q53"/>
  <c r="V53"/>
  <c r="AM53"/>
  <c r="BE53" s="1"/>
  <c r="AN53"/>
  <c r="BF53" s="1"/>
  <c r="C5" i="9"/>
  <c r="C6"/>
  <c r="C7"/>
  <c r="C8"/>
  <c r="C9"/>
  <c r="C10"/>
  <c r="C11"/>
  <c r="C12"/>
  <c r="C13"/>
  <c r="C14"/>
  <c r="C15"/>
  <c r="C16"/>
  <c r="C17"/>
  <c r="C18"/>
  <c r="C19"/>
  <c r="C20"/>
  <c r="C21"/>
  <c r="C22"/>
  <c r="C23"/>
  <c r="C24"/>
  <c r="C25"/>
  <c r="C26"/>
  <c r="C27"/>
  <c r="C28"/>
  <c r="C29"/>
  <c r="C30"/>
  <c r="C31"/>
  <c r="C32"/>
  <c r="C33"/>
  <c r="C4"/>
  <c r="F82" i="5"/>
  <c r="G82"/>
  <c r="H82"/>
  <c r="I82"/>
  <c r="J82"/>
  <c r="K82"/>
  <c r="L82"/>
  <c r="M82"/>
  <c r="N82"/>
  <c r="O82"/>
  <c r="P82"/>
  <c r="F83"/>
  <c r="G83"/>
  <c r="H83"/>
  <c r="I83"/>
  <c r="J83"/>
  <c r="K83"/>
  <c r="L83"/>
  <c r="M83"/>
  <c r="N83"/>
  <c r="O83"/>
  <c r="P83"/>
  <c r="Q83"/>
  <c r="F85"/>
  <c r="G85"/>
  <c r="H85"/>
  <c r="I85"/>
  <c r="J85"/>
  <c r="K85"/>
  <c r="L85"/>
  <c r="M85"/>
  <c r="N85"/>
  <c r="O85"/>
  <c r="P85"/>
  <c r="Q85"/>
  <c r="F86"/>
  <c r="G86"/>
  <c r="H86"/>
  <c r="I86"/>
  <c r="J86"/>
  <c r="K86"/>
  <c r="L86"/>
  <c r="M86"/>
  <c r="N86"/>
  <c r="O86"/>
  <c r="P86"/>
  <c r="Q86"/>
  <c r="F87"/>
  <c r="G87"/>
  <c r="H87"/>
  <c r="I87"/>
  <c r="J87"/>
  <c r="K87"/>
  <c r="L87"/>
  <c r="M87"/>
  <c r="N87"/>
  <c r="O87"/>
  <c r="P87"/>
  <c r="Q87"/>
  <c r="F89"/>
  <c r="G89"/>
  <c r="H89"/>
  <c r="I89"/>
  <c r="J89"/>
  <c r="K89"/>
  <c r="L89"/>
  <c r="M89"/>
  <c r="N89"/>
  <c r="O89"/>
  <c r="P89"/>
  <c r="Q89"/>
  <c r="F90"/>
  <c r="G90"/>
  <c r="H90"/>
  <c r="I90"/>
  <c r="J90"/>
  <c r="K90"/>
  <c r="L90"/>
  <c r="M90"/>
  <c r="N90"/>
  <c r="O90"/>
  <c r="P90"/>
  <c r="Q90"/>
  <c r="F91"/>
  <c r="G91"/>
  <c r="H91"/>
  <c r="I91"/>
  <c r="J91"/>
  <c r="K91"/>
  <c r="L91"/>
  <c r="M91"/>
  <c r="N91"/>
  <c r="O91"/>
  <c r="P91"/>
  <c r="Q91"/>
  <c r="F92"/>
  <c r="G92"/>
  <c r="H92"/>
  <c r="I92"/>
  <c r="J92"/>
  <c r="K92"/>
  <c r="L92"/>
  <c r="M92"/>
  <c r="N92"/>
  <c r="O92"/>
  <c r="P92"/>
  <c r="Q92"/>
  <c r="E83"/>
  <c r="E85"/>
  <c r="E86"/>
  <c r="E87"/>
  <c r="E89"/>
  <c r="E90"/>
  <c r="E91"/>
  <c r="E92"/>
  <c r="F70"/>
  <c r="G70"/>
  <c r="H70"/>
  <c r="I70"/>
  <c r="J70"/>
  <c r="K70"/>
  <c r="E70"/>
  <c r="BT61"/>
  <c r="BU61"/>
  <c r="BV61"/>
  <c r="BW61"/>
  <c r="BX61"/>
  <c r="E54"/>
  <c r="F54"/>
  <c r="E55"/>
  <c r="F55"/>
  <c r="B35" i="9"/>
  <c r="W53" i="6" l="1"/>
  <c r="S53"/>
  <c r="T53"/>
  <c r="D29" i="9"/>
  <c r="C34"/>
  <c r="D34" s="1"/>
  <c r="AF62" i="5"/>
  <c r="E590" i="8"/>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AB20" i="7"/>
  <c r="D37" i="9"/>
  <c r="D5"/>
  <c r="D6"/>
  <c r="D7"/>
  <c r="D8"/>
  <c r="D9"/>
  <c r="D10"/>
  <c r="D11"/>
  <c r="D12"/>
  <c r="D13"/>
  <c r="D14"/>
  <c r="D15"/>
  <c r="D16"/>
  <c r="D17"/>
  <c r="D18"/>
  <c r="D19"/>
  <c r="D20"/>
  <c r="D21"/>
  <c r="D22"/>
  <c r="D23"/>
  <c r="D24"/>
  <c r="D25"/>
  <c r="D26"/>
  <c r="D27"/>
  <c r="D28"/>
  <c r="D30"/>
  <c r="D31"/>
  <c r="D32"/>
  <c r="D33"/>
  <c r="D35"/>
  <c r="D36"/>
  <c r="D4"/>
  <c r="E496" i="8"/>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U18" i="7"/>
  <c r="U19"/>
  <c r="U20"/>
  <c r="J20"/>
  <c r="J18"/>
  <c r="J19"/>
  <c r="AB18"/>
  <c r="AB19"/>
  <c r="L70" i="5"/>
  <c r="M70"/>
  <c r="N70"/>
  <c r="O70"/>
  <c r="P70"/>
  <c r="BK54"/>
  <c r="AR54"/>
  <c r="BH53"/>
  <c r="BI53"/>
  <c r="BJ53"/>
  <c r="BH54"/>
  <c r="BI54"/>
  <c r="BJ54"/>
  <c r="BL54"/>
  <c r="BH55"/>
  <c r="BI55"/>
  <c r="BJ55"/>
  <c r="BK55"/>
  <c r="BL55"/>
  <c r="BH56"/>
  <c r="BI56"/>
  <c r="BJ56"/>
  <c r="BK56"/>
  <c r="BL56"/>
  <c r="BH57"/>
  <c r="BI57"/>
  <c r="BJ57"/>
  <c r="BK57"/>
  <c r="BL57"/>
  <c r="BH58"/>
  <c r="BI58"/>
  <c r="BJ58"/>
  <c r="BK58"/>
  <c r="BL58"/>
  <c r="BH59"/>
  <c r="BI59"/>
  <c r="BJ59"/>
  <c r="BK59"/>
  <c r="BL59"/>
  <c r="BH60"/>
  <c r="BI60"/>
  <c r="BJ60"/>
  <c r="BK60"/>
  <c r="BL60"/>
  <c r="AN53"/>
  <c r="AO53"/>
  <c r="AP53"/>
  <c r="AN54"/>
  <c r="AO54"/>
  <c r="AP54"/>
  <c r="AN55"/>
  <c r="AO55"/>
  <c r="AP55"/>
  <c r="AQ55"/>
  <c r="AR55"/>
  <c r="AN56"/>
  <c r="AO56"/>
  <c r="AP56"/>
  <c r="AQ56"/>
  <c r="AR56"/>
  <c r="AN57"/>
  <c r="AO57"/>
  <c r="AP57"/>
  <c r="AQ57"/>
  <c r="AR57"/>
  <c r="AN58"/>
  <c r="AO58"/>
  <c r="AP58"/>
  <c r="AQ58"/>
  <c r="AR58"/>
  <c r="AN59"/>
  <c r="AO59"/>
  <c r="AP59"/>
  <c r="AQ59"/>
  <c r="AR59"/>
  <c r="AN60"/>
  <c r="AO60"/>
  <c r="AP60"/>
  <c r="AQ60"/>
  <c r="AR60"/>
  <c r="U53"/>
  <c r="V53"/>
  <c r="W53"/>
  <c r="U54"/>
  <c r="V54"/>
  <c r="W54"/>
  <c r="Y54"/>
  <c r="U55"/>
  <c r="V55"/>
  <c r="W55"/>
  <c r="AB55" s="1"/>
  <c r="BO55" s="1"/>
  <c r="X55"/>
  <c r="Y55"/>
  <c r="AK55"/>
  <c r="BD55" s="1"/>
  <c r="U56"/>
  <c r="V56"/>
  <c r="W56"/>
  <c r="X56"/>
  <c r="AE56" s="1"/>
  <c r="BR56" s="1"/>
  <c r="Y56"/>
  <c r="AI56"/>
  <c r="BB56" s="1"/>
  <c r="U57"/>
  <c r="V57"/>
  <c r="W57"/>
  <c r="X57"/>
  <c r="AA57" s="1"/>
  <c r="AT57" s="1"/>
  <c r="Y57"/>
  <c r="AF57"/>
  <c r="U58"/>
  <c r="V58"/>
  <c r="W58"/>
  <c r="Z58" s="1"/>
  <c r="BM58" s="1"/>
  <c r="X58"/>
  <c r="Y58"/>
  <c r="AA58"/>
  <c r="BN58" s="1"/>
  <c r="AE58"/>
  <c r="BR58" s="1"/>
  <c r="AI58"/>
  <c r="BB58" s="1"/>
  <c r="U59"/>
  <c r="V59"/>
  <c r="W59"/>
  <c r="AF59" s="1"/>
  <c r="X59"/>
  <c r="Y59"/>
  <c r="AB59"/>
  <c r="BO59" s="1"/>
  <c r="AC59"/>
  <c r="BP59" s="1"/>
  <c r="AG59"/>
  <c r="AZ59" s="1"/>
  <c r="AJ59"/>
  <c r="BC59" s="1"/>
  <c r="AK59"/>
  <c r="BD59" s="1"/>
  <c r="U60"/>
  <c r="V60"/>
  <c r="W60"/>
  <c r="Z60" s="1"/>
  <c r="AS60" s="1"/>
  <c r="X60"/>
  <c r="Y60"/>
  <c r="AA60"/>
  <c r="AT60" s="1"/>
  <c r="AE60"/>
  <c r="BR60" s="1"/>
  <c r="E53"/>
  <c r="X53" s="1"/>
  <c r="F53"/>
  <c r="Y53" s="1"/>
  <c r="AE62"/>
  <c r="AD62"/>
  <c r="E401" i="8"/>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AY59" i="5" l="1"/>
  <c r="BS59"/>
  <c r="AY57"/>
  <c r="BS57"/>
  <c r="AC55"/>
  <c r="BP55" s="1"/>
  <c r="AG57"/>
  <c r="AZ57" s="1"/>
  <c r="AF55"/>
  <c r="AA55"/>
  <c r="AT55" s="1"/>
  <c r="AI60"/>
  <c r="BB60" s="1"/>
  <c r="AJ57"/>
  <c r="BC57" s="1"/>
  <c r="AB57"/>
  <c r="BO57" s="1"/>
  <c r="AA56"/>
  <c r="BN56" s="1"/>
  <c r="AG55"/>
  <c r="AZ55" s="1"/>
  <c r="AA59"/>
  <c r="BN59" s="1"/>
  <c r="AK57"/>
  <c r="BD57" s="1"/>
  <c r="AC57"/>
  <c r="AV57" s="1"/>
  <c r="Z56"/>
  <c r="BM56" s="1"/>
  <c r="AJ55"/>
  <c r="BC55" s="1"/>
  <c r="AT58"/>
  <c r="AR53"/>
  <c r="BN60"/>
  <c r="BN57"/>
  <c r="BK53"/>
  <c r="BL53"/>
  <c r="AA53"/>
  <c r="AD53"/>
  <c r="AJ53"/>
  <c r="BC53" s="1"/>
  <c r="AC53"/>
  <c r="AH53"/>
  <c r="BA53" s="1"/>
  <c r="Z53"/>
  <c r="X53" i="6" s="1"/>
  <c r="AF53" i="5"/>
  <c r="AK53"/>
  <c r="BD53" s="1"/>
  <c r="AB53"/>
  <c r="AG53"/>
  <c r="AZ53" s="1"/>
  <c r="AV59"/>
  <c r="AS58"/>
  <c r="AX60"/>
  <c r="AU59"/>
  <c r="AX56"/>
  <c r="AU55"/>
  <c r="AQ53"/>
  <c r="BM60"/>
  <c r="AX58"/>
  <c r="AQ54"/>
  <c r="X54"/>
  <c r="AF54" s="1"/>
  <c r="AJ60"/>
  <c r="BC60" s="1"/>
  <c r="AF60"/>
  <c r="AB60"/>
  <c r="AH59"/>
  <c r="BA59" s="1"/>
  <c r="AD59"/>
  <c r="Z59"/>
  <c r="AJ58"/>
  <c r="BC58" s="1"/>
  <c r="AF58"/>
  <c r="AB58"/>
  <c r="AH57"/>
  <c r="BA57" s="1"/>
  <c r="AD57"/>
  <c r="Z57"/>
  <c r="AJ56"/>
  <c r="BC56" s="1"/>
  <c r="AF56"/>
  <c r="AB56"/>
  <c r="AH55"/>
  <c r="BA55" s="1"/>
  <c r="AD55"/>
  <c r="Z55"/>
  <c r="AK60"/>
  <c r="BD60" s="1"/>
  <c r="AG60"/>
  <c r="AZ60" s="1"/>
  <c r="AC60"/>
  <c r="AI59"/>
  <c r="BB59" s="1"/>
  <c r="AE59"/>
  <c r="BR59" s="1"/>
  <c r="AK58"/>
  <c r="BD58" s="1"/>
  <c r="AG58"/>
  <c r="AZ58" s="1"/>
  <c r="AC58"/>
  <c r="AI57"/>
  <c r="BB57" s="1"/>
  <c r="AE57"/>
  <c r="BR57" s="1"/>
  <c r="AK56"/>
  <c r="BD56" s="1"/>
  <c r="AG56"/>
  <c r="AZ56" s="1"/>
  <c r="AC56"/>
  <c r="AI55"/>
  <c r="BB55" s="1"/>
  <c r="AE55"/>
  <c r="BR55" s="1"/>
  <c r="AG54"/>
  <c r="AZ54" s="1"/>
  <c r="AI53"/>
  <c r="BB53" s="1"/>
  <c r="AE53"/>
  <c r="BR53" s="1"/>
  <c r="AH60"/>
  <c r="BA60" s="1"/>
  <c r="AD60"/>
  <c r="AH58"/>
  <c r="BA58" s="1"/>
  <c r="AD58"/>
  <c r="AH56"/>
  <c r="BA56" s="1"/>
  <c r="AD56"/>
  <c r="A48" i="6"/>
  <c r="AK48" s="1"/>
  <c r="BC48" s="1"/>
  <c r="B48"/>
  <c r="AL48" s="1"/>
  <c r="BD48" s="1"/>
  <c r="C48"/>
  <c r="AM48" s="1"/>
  <c r="BE48" s="1"/>
  <c r="F48"/>
  <c r="G48"/>
  <c r="H48"/>
  <c r="I48"/>
  <c r="J48"/>
  <c r="K48"/>
  <c r="L48"/>
  <c r="M48"/>
  <c r="N48"/>
  <c r="O48"/>
  <c r="P48"/>
  <c r="Q48" s="1"/>
  <c r="U48"/>
  <c r="A49"/>
  <c r="AK49" s="1"/>
  <c r="BC49" s="1"/>
  <c r="B49"/>
  <c r="AL49" s="1"/>
  <c r="BD49" s="1"/>
  <c r="C49"/>
  <c r="AM49" s="1"/>
  <c r="BE49" s="1"/>
  <c r="F49"/>
  <c r="G49"/>
  <c r="H49"/>
  <c r="I49"/>
  <c r="J49"/>
  <c r="K49"/>
  <c r="L49"/>
  <c r="M49"/>
  <c r="N49"/>
  <c r="O49"/>
  <c r="P49"/>
  <c r="Q49" s="1"/>
  <c r="A50"/>
  <c r="AK50" s="1"/>
  <c r="BC50" s="1"/>
  <c r="B50"/>
  <c r="AL50" s="1"/>
  <c r="BD50" s="1"/>
  <c r="C50"/>
  <c r="AM50" s="1"/>
  <c r="BE50" s="1"/>
  <c r="F50"/>
  <c r="G50"/>
  <c r="H50"/>
  <c r="I50"/>
  <c r="J50"/>
  <c r="K50"/>
  <c r="L50"/>
  <c r="M50"/>
  <c r="N50"/>
  <c r="O50"/>
  <c r="P50"/>
  <c r="Q50" s="1"/>
  <c r="U50"/>
  <c r="A51"/>
  <c r="AK51" s="1"/>
  <c r="BC51" s="1"/>
  <c r="B51"/>
  <c r="AL51" s="1"/>
  <c r="BD51" s="1"/>
  <c r="C51"/>
  <c r="AM51" s="1"/>
  <c r="BE51" s="1"/>
  <c r="F51"/>
  <c r="G51"/>
  <c r="H51"/>
  <c r="I51"/>
  <c r="J51"/>
  <c r="K51"/>
  <c r="L51"/>
  <c r="M51"/>
  <c r="N51"/>
  <c r="O51"/>
  <c r="P51"/>
  <c r="Q51" s="1"/>
  <c r="A52"/>
  <c r="AK52" s="1"/>
  <c r="BC52" s="1"/>
  <c r="B52"/>
  <c r="AL52" s="1"/>
  <c r="BD52" s="1"/>
  <c r="C52"/>
  <c r="AM52" s="1"/>
  <c r="BE52" s="1"/>
  <c r="F52"/>
  <c r="G52"/>
  <c r="H52"/>
  <c r="I52"/>
  <c r="J52"/>
  <c r="K52"/>
  <c r="L52"/>
  <c r="M52"/>
  <c r="N52"/>
  <c r="O52"/>
  <c r="P52"/>
  <c r="Q52" s="1"/>
  <c r="F50" i="5"/>
  <c r="E50" i="6" s="1"/>
  <c r="AO50" s="1"/>
  <c r="BG50" s="1"/>
  <c r="F49" i="5"/>
  <c r="E49" i="6" s="1"/>
  <c r="AO49" s="1"/>
  <c r="BG49" s="1"/>
  <c r="F48" i="5"/>
  <c r="E48" i="6" s="1"/>
  <c r="AO48" s="1"/>
  <c r="BG48" s="1"/>
  <c r="E294" i="8"/>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A47" i="6"/>
  <c r="AK47" s="1"/>
  <c r="BC47" s="1"/>
  <c r="B47"/>
  <c r="AL47" s="1"/>
  <c r="BD47" s="1"/>
  <c r="C47"/>
  <c r="U47" s="1"/>
  <c r="F47"/>
  <c r="G47"/>
  <c r="H47"/>
  <c r="I47"/>
  <c r="J47"/>
  <c r="K47"/>
  <c r="L47"/>
  <c r="M47"/>
  <c r="N47"/>
  <c r="O47"/>
  <c r="P47"/>
  <c r="Q47" s="1"/>
  <c r="F47" i="5"/>
  <c r="E47" i="6" s="1"/>
  <c r="AO47" s="1"/>
  <c r="BG47" s="1"/>
  <c r="AC62" i="5"/>
  <c r="AY56" l="1"/>
  <c r="BS56"/>
  <c r="AY60"/>
  <c r="BS60"/>
  <c r="AY53"/>
  <c r="BS53"/>
  <c r="AY55"/>
  <c r="BS55"/>
  <c r="AY58"/>
  <c r="BS58"/>
  <c r="AY54"/>
  <c r="BS54"/>
  <c r="Y53" i="6"/>
  <c r="BH53"/>
  <c r="AP53"/>
  <c r="AK54" i="5"/>
  <c r="BD54" s="1"/>
  <c r="AB54"/>
  <c r="AV55"/>
  <c r="AS56"/>
  <c r="BN55"/>
  <c r="BP57"/>
  <c r="AT56"/>
  <c r="AU57"/>
  <c r="AT59"/>
  <c r="AU53"/>
  <c r="BO53"/>
  <c r="AT53"/>
  <c r="BN53"/>
  <c r="BP58"/>
  <c r="AV58"/>
  <c r="AL56"/>
  <c r="BO56"/>
  <c r="AU56"/>
  <c r="AW57"/>
  <c r="BQ57"/>
  <c r="BO60"/>
  <c r="AU60"/>
  <c r="BQ56"/>
  <c r="AW56"/>
  <c r="AW60"/>
  <c r="BQ60"/>
  <c r="BP56"/>
  <c r="AV56"/>
  <c r="AX59"/>
  <c r="AL57"/>
  <c r="AS57"/>
  <c r="BM57"/>
  <c r="BP53"/>
  <c r="AV53"/>
  <c r="AX57"/>
  <c r="AW55"/>
  <c r="BQ55"/>
  <c r="AL58"/>
  <c r="AU58"/>
  <c r="BO58"/>
  <c r="BQ59"/>
  <c r="AW59"/>
  <c r="BQ58"/>
  <c r="AW58"/>
  <c r="AL53"/>
  <c r="AX53"/>
  <c r="AX55"/>
  <c r="AL60"/>
  <c r="BP60"/>
  <c r="AV60"/>
  <c r="AS55"/>
  <c r="BM55"/>
  <c r="BM59"/>
  <c r="AS59"/>
  <c r="BM53"/>
  <c r="AS53"/>
  <c r="BQ53"/>
  <c r="AW53"/>
  <c r="AD54"/>
  <c r="BQ54" s="1"/>
  <c r="AJ54"/>
  <c r="BC54" s="1"/>
  <c r="Z54"/>
  <c r="AS54" s="1"/>
  <c r="AC54"/>
  <c r="BP54" s="1"/>
  <c r="AH54"/>
  <c r="BA54" s="1"/>
  <c r="AA54"/>
  <c r="AI54"/>
  <c r="BB54" s="1"/>
  <c r="AE54"/>
  <c r="BR54" s="1"/>
  <c r="AW54"/>
  <c r="AU54"/>
  <c r="BO54"/>
  <c r="AL55"/>
  <c r="AL59"/>
  <c r="U51" i="6"/>
  <c r="U52"/>
  <c r="U49"/>
  <c r="S52"/>
  <c r="S51"/>
  <c r="W50"/>
  <c r="S50"/>
  <c r="W49"/>
  <c r="S49"/>
  <c r="W48"/>
  <c r="S48"/>
  <c r="T52"/>
  <c r="T51"/>
  <c r="T50"/>
  <c r="T49"/>
  <c r="T48"/>
  <c r="AM47"/>
  <c r="BE47" s="1"/>
  <c r="W47"/>
  <c r="S47"/>
  <c r="T47"/>
  <c r="AQ53" l="1"/>
  <c r="Z53"/>
  <c r="BI53"/>
  <c r="BJ53" s="1"/>
  <c r="BK53" s="1"/>
  <c r="BL53" s="1"/>
  <c r="BM53" s="1"/>
  <c r="BN53" s="1"/>
  <c r="BO53" s="1"/>
  <c r="BP53" s="1"/>
  <c r="BQ53" s="1"/>
  <c r="BR53" s="1"/>
  <c r="BS53" s="1"/>
  <c r="BE59" i="5"/>
  <c r="BY60"/>
  <c r="AV54"/>
  <c r="BY53"/>
  <c r="BE53"/>
  <c r="BE56"/>
  <c r="BE55"/>
  <c r="BY55"/>
  <c r="BE57"/>
  <c r="BY59"/>
  <c r="BE58"/>
  <c r="BY57"/>
  <c r="BY56"/>
  <c r="BY58"/>
  <c r="BE60"/>
  <c r="AL54"/>
  <c r="BM54"/>
  <c r="AT54"/>
  <c r="BN54"/>
  <c r="AX54"/>
  <c r="F29" i="4"/>
  <c r="F35"/>
  <c r="G37"/>
  <c r="G35"/>
  <c r="G33"/>
  <c r="O12"/>
  <c r="N12"/>
  <c r="M11"/>
  <c r="M17"/>
  <c r="M16"/>
  <c r="M15"/>
  <c r="M14"/>
  <c r="M13"/>
  <c r="M12"/>
  <c r="AR53" i="6" l="1"/>
  <c r="AA53"/>
  <c r="BY54" i="5"/>
  <c r="BE54"/>
  <c r="BI6"/>
  <c r="BJ6"/>
  <c r="BI7"/>
  <c r="BJ7"/>
  <c r="BI8"/>
  <c r="BJ8"/>
  <c r="BI9"/>
  <c r="BJ9"/>
  <c r="BI10"/>
  <c r="BJ10"/>
  <c r="BI11"/>
  <c r="BJ11"/>
  <c r="BI12"/>
  <c r="BJ12"/>
  <c r="BI13"/>
  <c r="BJ13"/>
  <c r="BI14"/>
  <c r="BJ14"/>
  <c r="BI15"/>
  <c r="BJ15"/>
  <c r="BI16"/>
  <c r="BI17"/>
  <c r="BJ17"/>
  <c r="BI18"/>
  <c r="BJ18"/>
  <c r="BI19"/>
  <c r="BJ19"/>
  <c r="BI20"/>
  <c r="BJ20"/>
  <c r="BI21"/>
  <c r="BJ21"/>
  <c r="BL21"/>
  <c r="BI22"/>
  <c r="BJ22"/>
  <c r="BI23"/>
  <c r="BJ23"/>
  <c r="BI24"/>
  <c r="BJ24"/>
  <c r="BI25"/>
  <c r="BJ25"/>
  <c r="BI26"/>
  <c r="BJ26"/>
  <c r="BI27"/>
  <c r="BJ27"/>
  <c r="BI28"/>
  <c r="BJ28"/>
  <c r="BI29"/>
  <c r="BJ29"/>
  <c r="BI30"/>
  <c r="BJ30"/>
  <c r="BI31"/>
  <c r="BJ31"/>
  <c r="BI32"/>
  <c r="BJ32"/>
  <c r="BI33"/>
  <c r="BJ33"/>
  <c r="BI34"/>
  <c r="BJ34"/>
  <c r="BI35"/>
  <c r="BJ35"/>
  <c r="BI36"/>
  <c r="BJ36"/>
  <c r="BL36"/>
  <c r="BI37"/>
  <c r="BJ37"/>
  <c r="BL37"/>
  <c r="BI38"/>
  <c r="BJ38"/>
  <c r="BK38"/>
  <c r="BL38"/>
  <c r="BI39"/>
  <c r="BJ39"/>
  <c r="BI40"/>
  <c r="BJ40"/>
  <c r="BI41"/>
  <c r="BI42"/>
  <c r="BJ42"/>
  <c r="BI43"/>
  <c r="BJ43"/>
  <c r="BI44"/>
  <c r="BJ44"/>
  <c r="BI45"/>
  <c r="BJ45"/>
  <c r="BI46"/>
  <c r="BJ46"/>
  <c r="BI47"/>
  <c r="BJ47"/>
  <c r="BI48"/>
  <c r="BJ48"/>
  <c r="BI49"/>
  <c r="BJ49"/>
  <c r="BI50"/>
  <c r="BJ50"/>
  <c r="BI51"/>
  <c r="BJ51"/>
  <c r="BI52"/>
  <c r="BJ52"/>
  <c r="BH6"/>
  <c r="BH7"/>
  <c r="BH8"/>
  <c r="BH9"/>
  <c r="BH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G43" i="6"/>
  <c r="H43"/>
  <c r="I43"/>
  <c r="J43"/>
  <c r="K43"/>
  <c r="L43"/>
  <c r="M43"/>
  <c r="N43"/>
  <c r="O43"/>
  <c r="P43"/>
  <c r="G44"/>
  <c r="H44"/>
  <c r="I44"/>
  <c r="J44"/>
  <c r="K44"/>
  <c r="L44"/>
  <c r="M44"/>
  <c r="N44"/>
  <c r="O44"/>
  <c r="P44"/>
  <c r="G45"/>
  <c r="H45"/>
  <c r="I45"/>
  <c r="J45"/>
  <c r="K45"/>
  <c r="L45"/>
  <c r="M45"/>
  <c r="N45"/>
  <c r="O45"/>
  <c r="P45"/>
  <c r="G46"/>
  <c r="H46"/>
  <c r="I46"/>
  <c r="J46"/>
  <c r="K46"/>
  <c r="L46"/>
  <c r="M46"/>
  <c r="N46"/>
  <c r="O46"/>
  <c r="P46"/>
  <c r="F46" i="5"/>
  <c r="F45"/>
  <c r="BL45" s="1"/>
  <c r="AA62"/>
  <c r="Z62"/>
  <c r="E47"/>
  <c r="Y47"/>
  <c r="S47"/>
  <c r="U47"/>
  <c r="V47"/>
  <c r="W47"/>
  <c r="AN47"/>
  <c r="AO47"/>
  <c r="AP47"/>
  <c r="E48"/>
  <c r="Y48"/>
  <c r="S48"/>
  <c r="U48"/>
  <c r="V48"/>
  <c r="W48"/>
  <c r="AN48"/>
  <c r="AO48"/>
  <c r="AP48"/>
  <c r="E49"/>
  <c r="Y49"/>
  <c r="S49"/>
  <c r="U49"/>
  <c r="V49"/>
  <c r="W49"/>
  <c r="AN49"/>
  <c r="AO49"/>
  <c r="AP49"/>
  <c r="E50"/>
  <c r="Y50"/>
  <c r="S50"/>
  <c r="U50"/>
  <c r="V50"/>
  <c r="W50"/>
  <c r="AN50"/>
  <c r="AO50"/>
  <c r="AP50"/>
  <c r="E51"/>
  <c r="F51"/>
  <c r="S51"/>
  <c r="U51"/>
  <c r="V51"/>
  <c r="W51"/>
  <c r="AN51"/>
  <c r="AO51"/>
  <c r="AP51"/>
  <c r="AB62"/>
  <c r="E150" i="8"/>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AB53" i="6" l="1"/>
  <c r="AS53"/>
  <c r="X47" i="5"/>
  <c r="Z47" s="1"/>
  <c r="X47" i="6" s="1"/>
  <c r="D47"/>
  <c r="AR51" i="5"/>
  <c r="E51" i="6"/>
  <c r="BK49" i="5"/>
  <c r="D49" i="6"/>
  <c r="X51" i="5"/>
  <c r="AK51" s="1"/>
  <c r="D51" i="6"/>
  <c r="AQ48" i="5"/>
  <c r="D48" i="6"/>
  <c r="BK50" i="5"/>
  <c r="D50" i="6"/>
  <c r="AR48" i="5"/>
  <c r="AR47"/>
  <c r="AR49"/>
  <c r="BL51"/>
  <c r="BL50"/>
  <c r="BL49"/>
  <c r="BL48"/>
  <c r="BL47"/>
  <c r="BL46"/>
  <c r="BK51"/>
  <c r="BK48"/>
  <c r="BK47"/>
  <c r="X48"/>
  <c r="AE48" s="1"/>
  <c r="BR48" s="1"/>
  <c r="AR50"/>
  <c r="AQ49"/>
  <c r="X49"/>
  <c r="AA49" s="1"/>
  <c r="BN49" s="1"/>
  <c r="Z48"/>
  <c r="Y51"/>
  <c r="X50"/>
  <c r="AI50" s="1"/>
  <c r="BB50" s="1"/>
  <c r="AB49"/>
  <c r="BO49" s="1"/>
  <c r="AQ50"/>
  <c r="AQ47"/>
  <c r="AI51"/>
  <c r="AQ51"/>
  <c r="J10" i="7"/>
  <c r="J11"/>
  <c r="J12"/>
  <c r="J13"/>
  <c r="J14"/>
  <c r="J15"/>
  <c r="J16"/>
  <c r="J17"/>
  <c r="U10"/>
  <c r="U11"/>
  <c r="U12"/>
  <c r="U13"/>
  <c r="U14"/>
  <c r="U15"/>
  <c r="U16"/>
  <c r="U17"/>
  <c r="AB10"/>
  <c r="AB11"/>
  <c r="AB12"/>
  <c r="AB13"/>
  <c r="AB14"/>
  <c r="AB15"/>
  <c r="AB16"/>
  <c r="AB17"/>
  <c r="Q40" i="6"/>
  <c r="Q43"/>
  <c r="Q44"/>
  <c r="Q45"/>
  <c r="Q46"/>
  <c r="P42"/>
  <c r="Q42" s="1"/>
  <c r="O42"/>
  <c r="N42"/>
  <c r="M42"/>
  <c r="L42"/>
  <c r="K42"/>
  <c r="J42"/>
  <c r="I42"/>
  <c r="H42"/>
  <c r="G42"/>
  <c r="P41"/>
  <c r="Q41" s="1"/>
  <c r="O41"/>
  <c r="N41"/>
  <c r="M41"/>
  <c r="L41"/>
  <c r="K41"/>
  <c r="J41"/>
  <c r="I41"/>
  <c r="H41"/>
  <c r="G41"/>
  <c r="F42" i="5"/>
  <c r="BL42" s="1"/>
  <c r="F20"/>
  <c r="BL20" s="1"/>
  <c r="F19"/>
  <c r="BL19" s="1"/>
  <c r="F18"/>
  <c r="BL18" s="1"/>
  <c r="D41"/>
  <c r="BJ41" s="1"/>
  <c r="E73" i="8"/>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J9" i="7"/>
  <c r="U9"/>
  <c r="AB9"/>
  <c r="BE41" i="6"/>
  <c r="BE42"/>
  <c r="BE43"/>
  <c r="BE44"/>
  <c r="BE45"/>
  <c r="F18"/>
  <c r="G18" s="1"/>
  <c r="H18" s="1"/>
  <c r="I18" s="1"/>
  <c r="J18" s="1"/>
  <c r="K18" s="1"/>
  <c r="L18" s="1"/>
  <c r="M18" s="1"/>
  <c r="N18" s="1"/>
  <c r="O18" s="1"/>
  <c r="P18" s="1"/>
  <c r="Q18" s="1"/>
  <c r="F19"/>
  <c r="G19" s="1"/>
  <c r="H19" s="1"/>
  <c r="I19" s="1"/>
  <c r="J19" s="1"/>
  <c r="K19" s="1"/>
  <c r="L19" s="1"/>
  <c r="M19" s="1"/>
  <c r="N19" s="1"/>
  <c r="O19" s="1"/>
  <c r="P19" s="1"/>
  <c r="Q19" s="1"/>
  <c r="F20"/>
  <c r="G20" s="1"/>
  <c r="H20" s="1"/>
  <c r="I20" s="1"/>
  <c r="J20" s="1"/>
  <c r="K20" s="1"/>
  <c r="L20" s="1"/>
  <c r="M20" s="1"/>
  <c r="N20" s="1"/>
  <c r="O20" s="1"/>
  <c r="P20" s="1"/>
  <c r="Q20" s="1"/>
  <c r="F21"/>
  <c r="G21" s="1"/>
  <c r="H21" s="1"/>
  <c r="I21" s="1"/>
  <c r="J21" s="1"/>
  <c r="K21" s="1"/>
  <c r="L21" s="1"/>
  <c r="M21" s="1"/>
  <c r="N21" s="1"/>
  <c r="O21" s="1"/>
  <c r="P21" s="1"/>
  <c r="Q21" s="1"/>
  <c r="F22"/>
  <c r="G22" s="1"/>
  <c r="H22" s="1"/>
  <c r="I22" s="1"/>
  <c r="J22" s="1"/>
  <c r="K22" s="1"/>
  <c r="L22" s="1"/>
  <c r="M22" s="1"/>
  <c r="N22" s="1"/>
  <c r="O22" s="1"/>
  <c r="P22" s="1"/>
  <c r="Q22" s="1"/>
  <c r="F41"/>
  <c r="F42"/>
  <c r="F43"/>
  <c r="F44"/>
  <c r="F45"/>
  <c r="F46"/>
  <c r="B5"/>
  <c r="AL5" s="1"/>
  <c r="BD5" s="1"/>
  <c r="C5"/>
  <c r="U5" s="1"/>
  <c r="B6"/>
  <c r="T6" s="1"/>
  <c r="C6"/>
  <c r="U6" s="1"/>
  <c r="B7"/>
  <c r="AL7" s="1"/>
  <c r="BD7" s="1"/>
  <c r="C7"/>
  <c r="U7" s="1"/>
  <c r="B8"/>
  <c r="T8" s="1"/>
  <c r="C8"/>
  <c r="U8" s="1"/>
  <c r="B9"/>
  <c r="AL9" s="1"/>
  <c r="BD9" s="1"/>
  <c r="C9"/>
  <c r="U9" s="1"/>
  <c r="B10"/>
  <c r="T10" s="1"/>
  <c r="C10"/>
  <c r="U10" s="1"/>
  <c r="B11"/>
  <c r="AL11" s="1"/>
  <c r="BD11" s="1"/>
  <c r="C11"/>
  <c r="U11" s="1"/>
  <c r="B12"/>
  <c r="T12" s="1"/>
  <c r="C12"/>
  <c r="U12" s="1"/>
  <c r="B13"/>
  <c r="AL13" s="1"/>
  <c r="BD13" s="1"/>
  <c r="C13"/>
  <c r="U13" s="1"/>
  <c r="B14"/>
  <c r="T14" s="1"/>
  <c r="C14"/>
  <c r="U14" s="1"/>
  <c r="B15"/>
  <c r="AL15" s="1"/>
  <c r="BD15" s="1"/>
  <c r="B16"/>
  <c r="T16" s="1"/>
  <c r="B17"/>
  <c r="T17" s="1"/>
  <c r="C17"/>
  <c r="U17" s="1"/>
  <c r="B18"/>
  <c r="AL18" s="1"/>
  <c r="BD18" s="1"/>
  <c r="C18"/>
  <c r="U18" s="1"/>
  <c r="B19"/>
  <c r="T19" s="1"/>
  <c r="C19"/>
  <c r="U19" s="1"/>
  <c r="B20"/>
  <c r="AL20" s="1"/>
  <c r="BD20" s="1"/>
  <c r="C20"/>
  <c r="U20" s="1"/>
  <c r="B21"/>
  <c r="T21" s="1"/>
  <c r="C21"/>
  <c r="U21" s="1"/>
  <c r="E21"/>
  <c r="AO21" s="1"/>
  <c r="BG21" s="1"/>
  <c r="B22"/>
  <c r="T22" s="1"/>
  <c r="C22"/>
  <c r="U22" s="1"/>
  <c r="B23"/>
  <c r="T23" s="1"/>
  <c r="C23"/>
  <c r="AM23" s="1"/>
  <c r="BE23" s="1"/>
  <c r="B24"/>
  <c r="T24" s="1"/>
  <c r="C24"/>
  <c r="U24" s="1"/>
  <c r="B25"/>
  <c r="T25" s="1"/>
  <c r="C25"/>
  <c r="AM25" s="1"/>
  <c r="BE25" s="1"/>
  <c r="B26"/>
  <c r="T26" s="1"/>
  <c r="C26"/>
  <c r="U26" s="1"/>
  <c r="B27"/>
  <c r="T27" s="1"/>
  <c r="C27"/>
  <c r="AM27" s="1"/>
  <c r="BE27" s="1"/>
  <c r="B28"/>
  <c r="T28" s="1"/>
  <c r="C28"/>
  <c r="U28" s="1"/>
  <c r="B29"/>
  <c r="T29" s="1"/>
  <c r="C29"/>
  <c r="AM29" s="1"/>
  <c r="BE29" s="1"/>
  <c r="B30"/>
  <c r="T30" s="1"/>
  <c r="C30"/>
  <c r="U30" s="1"/>
  <c r="B31"/>
  <c r="T31" s="1"/>
  <c r="C31"/>
  <c r="AM31" s="1"/>
  <c r="BE31" s="1"/>
  <c r="B32"/>
  <c r="T32" s="1"/>
  <c r="C32"/>
  <c r="U32" s="1"/>
  <c r="B33"/>
  <c r="T33" s="1"/>
  <c r="C33"/>
  <c r="AM33" s="1"/>
  <c r="BE33" s="1"/>
  <c r="B34"/>
  <c r="T34" s="1"/>
  <c r="C34"/>
  <c r="U34" s="1"/>
  <c r="B35"/>
  <c r="T35" s="1"/>
  <c r="C35"/>
  <c r="AM35" s="1"/>
  <c r="BE35" s="1"/>
  <c r="B36"/>
  <c r="T36" s="1"/>
  <c r="C36"/>
  <c r="U36" s="1"/>
  <c r="E36"/>
  <c r="W36" s="1"/>
  <c r="B37"/>
  <c r="AL37" s="1"/>
  <c r="BD37" s="1"/>
  <c r="C37"/>
  <c r="U37" s="1"/>
  <c r="E37"/>
  <c r="W37" s="1"/>
  <c r="B38"/>
  <c r="T38" s="1"/>
  <c r="C38"/>
  <c r="AM38" s="1"/>
  <c r="BE38" s="1"/>
  <c r="D38"/>
  <c r="V38" s="1"/>
  <c r="E38"/>
  <c r="W38" s="1"/>
  <c r="B39"/>
  <c r="T39" s="1"/>
  <c r="C39"/>
  <c r="AM39" s="1"/>
  <c r="BE39" s="1"/>
  <c r="B40"/>
  <c r="T40" s="1"/>
  <c r="C40"/>
  <c r="U40" s="1"/>
  <c r="B41"/>
  <c r="T41" s="1"/>
  <c r="B42"/>
  <c r="AL42" s="1"/>
  <c r="BD42" s="1"/>
  <c r="C42"/>
  <c r="U42" s="1"/>
  <c r="B43"/>
  <c r="T43" s="1"/>
  <c r="C43"/>
  <c r="U43" s="1"/>
  <c r="B44"/>
  <c r="AL44" s="1"/>
  <c r="BD44" s="1"/>
  <c r="C44"/>
  <c r="U44" s="1"/>
  <c r="B45"/>
  <c r="T45" s="1"/>
  <c r="C45"/>
  <c r="U45" s="1"/>
  <c r="B46"/>
  <c r="AL46" s="1"/>
  <c r="BD46" s="1"/>
  <c r="C46"/>
  <c r="U46" s="1"/>
  <c r="A6"/>
  <c r="AK6" s="1"/>
  <c r="BC6" s="1"/>
  <c r="A7"/>
  <c r="AK7" s="1"/>
  <c r="BC7" s="1"/>
  <c r="A8"/>
  <c r="S8" s="1"/>
  <c r="A9"/>
  <c r="AK9" s="1"/>
  <c r="BC9" s="1"/>
  <c r="A10"/>
  <c r="AK10" s="1"/>
  <c r="BC10" s="1"/>
  <c r="A11"/>
  <c r="AK11" s="1"/>
  <c r="BC11" s="1"/>
  <c r="A12"/>
  <c r="S12" s="1"/>
  <c r="A13"/>
  <c r="S13" s="1"/>
  <c r="A14"/>
  <c r="AK14" s="1"/>
  <c r="BC14" s="1"/>
  <c r="A15"/>
  <c r="AK15" s="1"/>
  <c r="BC15" s="1"/>
  <c r="A16"/>
  <c r="S16" s="1"/>
  <c r="A17"/>
  <c r="S17" s="1"/>
  <c r="A18"/>
  <c r="AK18" s="1"/>
  <c r="BC18" s="1"/>
  <c r="A19"/>
  <c r="AK19" s="1"/>
  <c r="BC19" s="1"/>
  <c r="A20"/>
  <c r="S20" s="1"/>
  <c r="A21"/>
  <c r="AK21" s="1"/>
  <c r="BC21" s="1"/>
  <c r="A22"/>
  <c r="AK22" s="1"/>
  <c r="BC22" s="1"/>
  <c r="A23"/>
  <c r="AK23" s="1"/>
  <c r="BC23" s="1"/>
  <c r="A24"/>
  <c r="S24" s="1"/>
  <c r="A25"/>
  <c r="S25" s="1"/>
  <c r="A26"/>
  <c r="AK26" s="1"/>
  <c r="BC26" s="1"/>
  <c r="A27"/>
  <c r="AK27" s="1"/>
  <c r="BC27" s="1"/>
  <c r="A28"/>
  <c r="S28" s="1"/>
  <c r="A29"/>
  <c r="S29" s="1"/>
  <c r="A30"/>
  <c r="AK30" s="1"/>
  <c r="BC30" s="1"/>
  <c r="A31"/>
  <c r="AK31" s="1"/>
  <c r="BC31" s="1"/>
  <c r="A32"/>
  <c r="S32" s="1"/>
  <c r="A33"/>
  <c r="AK33" s="1"/>
  <c r="BC33" s="1"/>
  <c r="A34"/>
  <c r="AK34" s="1"/>
  <c r="BC34" s="1"/>
  <c r="A35"/>
  <c r="AK35" s="1"/>
  <c r="BC35" s="1"/>
  <c r="A36"/>
  <c r="S36" s="1"/>
  <c r="A37"/>
  <c r="S37" s="1"/>
  <c r="A38"/>
  <c r="AK38" s="1"/>
  <c r="BC38" s="1"/>
  <c r="A39"/>
  <c r="AK39" s="1"/>
  <c r="BC39" s="1"/>
  <c r="A40"/>
  <c r="S40" s="1"/>
  <c r="A41"/>
  <c r="AK41" s="1"/>
  <c r="BC41" s="1"/>
  <c r="A42"/>
  <c r="S42" s="1"/>
  <c r="A43"/>
  <c r="AK43" s="1"/>
  <c r="BC43" s="1"/>
  <c r="A44"/>
  <c r="S44" s="1"/>
  <c r="A45"/>
  <c r="AK45" s="1"/>
  <c r="BC45" s="1"/>
  <c r="A46"/>
  <c r="S46" s="1"/>
  <c r="A5"/>
  <c r="AT53" l="1"/>
  <c r="AC53"/>
  <c r="BB51" i="5"/>
  <c r="N76"/>
  <c r="BD51"/>
  <c r="P76"/>
  <c r="AJ47"/>
  <c r="BC47" s="1"/>
  <c r="AA47"/>
  <c r="BN47" s="1"/>
  <c r="AH48"/>
  <c r="BA48" s="1"/>
  <c r="AH47"/>
  <c r="BA47" s="1"/>
  <c r="AG51"/>
  <c r="AX48"/>
  <c r="AJ51"/>
  <c r="AC51"/>
  <c r="H76" s="1"/>
  <c r="AD49"/>
  <c r="BQ49" s="1"/>
  <c r="AF51"/>
  <c r="AE51"/>
  <c r="AC47"/>
  <c r="BP47" s="1"/>
  <c r="AD47"/>
  <c r="BQ47" s="1"/>
  <c r="AG47"/>
  <c r="AZ47" s="1"/>
  <c r="AB47"/>
  <c r="BO47" s="1"/>
  <c r="AK49"/>
  <c r="BD49" s="1"/>
  <c r="AI47"/>
  <c r="BB47" s="1"/>
  <c r="AK47"/>
  <c r="BD47" s="1"/>
  <c r="AF47"/>
  <c r="AE47"/>
  <c r="BR47" s="1"/>
  <c r="AE49"/>
  <c r="BR49" s="1"/>
  <c r="AE50"/>
  <c r="BR50" s="1"/>
  <c r="AC49"/>
  <c r="BP49" s="1"/>
  <c r="AT49"/>
  <c r="AB51"/>
  <c r="G76" s="1"/>
  <c r="AD51"/>
  <c r="I76" s="1"/>
  <c r="V48" i="6"/>
  <c r="AN48"/>
  <c r="BF48" s="1"/>
  <c r="V49"/>
  <c r="AN49"/>
  <c r="BF49" s="1"/>
  <c r="AN47"/>
  <c r="BF47" s="1"/>
  <c r="V47"/>
  <c r="AH51" i="5"/>
  <c r="AA51"/>
  <c r="F76" s="1"/>
  <c r="AD50"/>
  <c r="BQ50" s="1"/>
  <c r="AN50" i="6"/>
  <c r="BF50" s="1"/>
  <c r="V50"/>
  <c r="AN51"/>
  <c r="BF51" s="1"/>
  <c r="V51"/>
  <c r="AO51"/>
  <c r="BG51" s="1"/>
  <c r="W51"/>
  <c r="Z51" i="5"/>
  <c r="E76" s="1"/>
  <c r="AS48"/>
  <c r="X48" i="6"/>
  <c r="AF48" i="5"/>
  <c r="AD48"/>
  <c r="AG48"/>
  <c r="AZ48" s="1"/>
  <c r="BH47" i="6"/>
  <c r="AP47"/>
  <c r="AC48" i="5"/>
  <c r="AB48"/>
  <c r="BO48" s="1"/>
  <c r="AK48"/>
  <c r="BD48" s="1"/>
  <c r="AJ48"/>
  <c r="BC48" s="1"/>
  <c r="AF49"/>
  <c r="Z49"/>
  <c r="AG49"/>
  <c r="AZ49" s="1"/>
  <c r="C41" i="6"/>
  <c r="U41" s="1"/>
  <c r="AI49" i="5"/>
  <c r="BB49" s="1"/>
  <c r="AH49"/>
  <c r="BA49" s="1"/>
  <c r="AJ49"/>
  <c r="BC49" s="1"/>
  <c r="BM47"/>
  <c r="BM48"/>
  <c r="AA48"/>
  <c r="AI48"/>
  <c r="BB48" s="1"/>
  <c r="AU49"/>
  <c r="AA50"/>
  <c r="BN50" s="1"/>
  <c r="AB50"/>
  <c r="BO50" s="1"/>
  <c r="AG50"/>
  <c r="AZ50" s="1"/>
  <c r="Z50"/>
  <c r="X50" i="6" s="1"/>
  <c r="AF50" i="5"/>
  <c r="AK50"/>
  <c r="BD50" s="1"/>
  <c r="AJ50"/>
  <c r="BC50" s="1"/>
  <c r="AC50"/>
  <c r="AH50"/>
  <c r="BA50" s="1"/>
  <c r="AS47"/>
  <c r="AK36" i="6"/>
  <c r="BC36" s="1"/>
  <c r="AK20"/>
  <c r="BC20" s="1"/>
  <c r="AL40"/>
  <c r="BD40" s="1"/>
  <c r="AL34"/>
  <c r="BD34" s="1"/>
  <c r="AL26"/>
  <c r="BD26" s="1"/>
  <c r="AM18"/>
  <c r="BE18" s="1"/>
  <c r="AM9"/>
  <c r="BE9" s="1"/>
  <c r="AK44"/>
  <c r="BC44" s="1"/>
  <c r="AK40"/>
  <c r="BC40" s="1"/>
  <c r="AK24"/>
  <c r="BC24" s="1"/>
  <c r="AK8"/>
  <c r="BC8" s="1"/>
  <c r="AL36"/>
  <c r="BD36" s="1"/>
  <c r="AL28"/>
  <c r="BD28" s="1"/>
  <c r="AM20"/>
  <c r="BE20" s="1"/>
  <c r="AM11"/>
  <c r="BE11" s="1"/>
  <c r="AK42"/>
  <c r="BC42" s="1"/>
  <c r="AK28"/>
  <c r="BC28" s="1"/>
  <c r="AK12"/>
  <c r="BC12" s="1"/>
  <c r="AM37"/>
  <c r="BE37" s="1"/>
  <c r="AL30"/>
  <c r="BD30" s="1"/>
  <c r="AL22"/>
  <c r="BD22" s="1"/>
  <c r="AM13"/>
  <c r="BE13" s="1"/>
  <c r="AM5"/>
  <c r="BE5" s="1"/>
  <c r="AK32"/>
  <c r="BC32" s="1"/>
  <c r="AK16"/>
  <c r="BC16" s="1"/>
  <c r="AN38"/>
  <c r="BF38" s="1"/>
  <c r="AL32"/>
  <c r="BD32" s="1"/>
  <c r="AL24"/>
  <c r="BD24" s="1"/>
  <c r="AL16"/>
  <c r="BD16" s="1"/>
  <c r="AM7"/>
  <c r="BE7" s="1"/>
  <c r="AK46"/>
  <c r="BC46" s="1"/>
  <c r="S45"/>
  <c r="S33"/>
  <c r="S21"/>
  <c r="S9"/>
  <c r="U38"/>
  <c r="U33"/>
  <c r="U27"/>
  <c r="W21"/>
  <c r="T15"/>
  <c r="T9"/>
  <c r="S38"/>
  <c r="S34"/>
  <c r="S30"/>
  <c r="S26"/>
  <c r="S22"/>
  <c r="S18"/>
  <c r="S14"/>
  <c r="S10"/>
  <c r="S6"/>
  <c r="T46"/>
  <c r="T44"/>
  <c r="T42"/>
  <c r="AK37"/>
  <c r="BC37" s="1"/>
  <c r="AK29"/>
  <c r="BC29" s="1"/>
  <c r="AK25"/>
  <c r="BC25" s="1"/>
  <c r="AK17"/>
  <c r="BC17" s="1"/>
  <c r="AK13"/>
  <c r="BC13" s="1"/>
  <c r="AM40"/>
  <c r="BE40" s="1"/>
  <c r="AO38"/>
  <c r="BG38" s="1"/>
  <c r="AO37"/>
  <c r="BG37" s="1"/>
  <c r="AM36"/>
  <c r="BE36" s="1"/>
  <c r="AM34"/>
  <c r="BE34" s="1"/>
  <c r="AM32"/>
  <c r="BE32" s="1"/>
  <c r="AM30"/>
  <c r="BE30" s="1"/>
  <c r="AM28"/>
  <c r="BE28" s="1"/>
  <c r="AM26"/>
  <c r="BE26" s="1"/>
  <c r="AM24"/>
  <c r="BE24" s="1"/>
  <c r="AM22"/>
  <c r="BE22" s="1"/>
  <c r="AL21"/>
  <c r="BD21" s="1"/>
  <c r="AL19"/>
  <c r="BD19" s="1"/>
  <c r="AL17"/>
  <c r="BD17" s="1"/>
  <c r="AL14"/>
  <c r="BD14" s="1"/>
  <c r="AL12"/>
  <c r="BD12" s="1"/>
  <c r="AL10"/>
  <c r="BD10" s="1"/>
  <c r="AL8"/>
  <c r="BD8" s="1"/>
  <c r="AL6"/>
  <c r="BD6" s="1"/>
  <c r="AL41"/>
  <c r="BD41" s="1"/>
  <c r="AL43"/>
  <c r="BD43" s="1"/>
  <c r="AL45"/>
  <c r="BD45" s="1"/>
  <c r="S41"/>
  <c r="U39"/>
  <c r="T37"/>
  <c r="U31"/>
  <c r="U25"/>
  <c r="T20"/>
  <c r="T13"/>
  <c r="T7"/>
  <c r="S43"/>
  <c r="S39"/>
  <c r="S35"/>
  <c r="S31"/>
  <c r="S27"/>
  <c r="S23"/>
  <c r="S19"/>
  <c r="S15"/>
  <c r="S11"/>
  <c r="S7"/>
  <c r="AL39"/>
  <c r="BD39" s="1"/>
  <c r="AL38"/>
  <c r="BD38" s="1"/>
  <c r="AO36"/>
  <c r="BG36" s="1"/>
  <c r="AL35"/>
  <c r="BD35" s="1"/>
  <c r="AL33"/>
  <c r="BD33" s="1"/>
  <c r="AL31"/>
  <c r="BD31" s="1"/>
  <c r="AL29"/>
  <c r="BD29" s="1"/>
  <c r="AL27"/>
  <c r="BD27" s="1"/>
  <c r="AL25"/>
  <c r="BD25" s="1"/>
  <c r="AL23"/>
  <c r="BD23" s="1"/>
  <c r="AM21"/>
  <c r="BE21" s="1"/>
  <c r="AM19"/>
  <c r="BE19" s="1"/>
  <c r="AM17"/>
  <c r="BE17" s="1"/>
  <c r="AM14"/>
  <c r="BE14" s="1"/>
  <c r="AM12"/>
  <c r="BE12" s="1"/>
  <c r="AM10"/>
  <c r="BE10" s="1"/>
  <c r="AM8"/>
  <c r="BE8" s="1"/>
  <c r="AM6"/>
  <c r="BE6" s="1"/>
  <c r="U35"/>
  <c r="U29"/>
  <c r="U23"/>
  <c r="T18"/>
  <c r="T11"/>
  <c r="T5"/>
  <c r="F24" i="5"/>
  <c r="Y24" s="1"/>
  <c r="F25"/>
  <c r="Y25" s="1"/>
  <c r="F26"/>
  <c r="AR26" s="1"/>
  <c r="F27"/>
  <c r="Y27" s="1"/>
  <c r="F28"/>
  <c r="Y28" s="1"/>
  <c r="F29"/>
  <c r="AR29" s="1"/>
  <c r="F30"/>
  <c r="AR30" s="1"/>
  <c r="F31"/>
  <c r="Y31" s="1"/>
  <c r="F32"/>
  <c r="Y32" s="1"/>
  <c r="F33"/>
  <c r="Y33" s="1"/>
  <c r="F34"/>
  <c r="AR34" s="1"/>
  <c r="F35"/>
  <c r="Y35" s="1"/>
  <c r="AR37"/>
  <c r="F39"/>
  <c r="AR39" s="1"/>
  <c r="F40"/>
  <c r="F23"/>
  <c r="BL23" s="1"/>
  <c r="AN23"/>
  <c r="AO23"/>
  <c r="AP23"/>
  <c r="AN24"/>
  <c r="AO24"/>
  <c r="AP24"/>
  <c r="AN25"/>
  <c r="AO25"/>
  <c r="AP25"/>
  <c r="AN26"/>
  <c r="AO26"/>
  <c r="AP26"/>
  <c r="AN27"/>
  <c r="AO27"/>
  <c r="AP27"/>
  <c r="AN28"/>
  <c r="AO28"/>
  <c r="AP28"/>
  <c r="AN29"/>
  <c r="AO29"/>
  <c r="AP29"/>
  <c r="AN30"/>
  <c r="AO30"/>
  <c r="AP30"/>
  <c r="AN31"/>
  <c r="AO31"/>
  <c r="AP31"/>
  <c r="AN32"/>
  <c r="AO32"/>
  <c r="AP32"/>
  <c r="AN33"/>
  <c r="AO33"/>
  <c r="AP33"/>
  <c r="AN34"/>
  <c r="AO34"/>
  <c r="AP34"/>
  <c r="AN35"/>
  <c r="AO35"/>
  <c r="AP35"/>
  <c r="AN36"/>
  <c r="AO36"/>
  <c r="AP36"/>
  <c r="AR36"/>
  <c r="AN37"/>
  <c r="AO37"/>
  <c r="AP37"/>
  <c r="AN38"/>
  <c r="AO38"/>
  <c r="AP38"/>
  <c r="AQ38"/>
  <c r="AR38"/>
  <c r="AN39"/>
  <c r="AO39"/>
  <c r="AP39"/>
  <c r="AN40"/>
  <c r="AO40"/>
  <c r="AP40"/>
  <c r="AN41"/>
  <c r="AO41"/>
  <c r="AP41"/>
  <c r="AN42"/>
  <c r="AO42"/>
  <c r="AP42"/>
  <c r="AN43"/>
  <c r="AO43"/>
  <c r="AP43"/>
  <c r="AN44"/>
  <c r="AO44"/>
  <c r="AP44"/>
  <c r="AN45"/>
  <c r="AO45"/>
  <c r="AP45"/>
  <c r="AN46"/>
  <c r="AO46"/>
  <c r="AP46"/>
  <c r="AN52"/>
  <c r="AO52"/>
  <c r="AP52"/>
  <c r="V22"/>
  <c r="W22"/>
  <c r="V23"/>
  <c r="W23"/>
  <c r="V24"/>
  <c r="W24"/>
  <c r="V25"/>
  <c r="W25"/>
  <c r="V26"/>
  <c r="W26"/>
  <c r="V27"/>
  <c r="W27"/>
  <c r="V28"/>
  <c r="W28"/>
  <c r="V29"/>
  <c r="W29"/>
  <c r="V30"/>
  <c r="W30"/>
  <c r="V31"/>
  <c r="W31"/>
  <c r="V32"/>
  <c r="W32"/>
  <c r="V33"/>
  <c r="W33"/>
  <c r="V34"/>
  <c r="W34"/>
  <c r="V35"/>
  <c r="W35"/>
  <c r="V36"/>
  <c r="W36"/>
  <c r="Y36"/>
  <c r="V37"/>
  <c r="W37"/>
  <c r="Y37"/>
  <c r="V38"/>
  <c r="W38"/>
  <c r="AD38" s="1"/>
  <c r="BQ38" s="1"/>
  <c r="X38"/>
  <c r="Y38"/>
  <c r="V39"/>
  <c r="W39"/>
  <c r="V40"/>
  <c r="W40"/>
  <c r="V41"/>
  <c r="W41"/>
  <c r="V42"/>
  <c r="W42"/>
  <c r="V43"/>
  <c r="W43"/>
  <c r="V44"/>
  <c r="W44"/>
  <c r="V45"/>
  <c r="W45"/>
  <c r="V46"/>
  <c r="W46"/>
  <c r="V52"/>
  <c r="W52"/>
  <c r="U23"/>
  <c r="U24"/>
  <c r="U25"/>
  <c r="U26"/>
  <c r="U27"/>
  <c r="U28"/>
  <c r="U29"/>
  <c r="U30"/>
  <c r="U31"/>
  <c r="U32"/>
  <c r="U33"/>
  <c r="U34"/>
  <c r="U35"/>
  <c r="U36"/>
  <c r="U37"/>
  <c r="U38"/>
  <c r="U39"/>
  <c r="U40"/>
  <c r="U41"/>
  <c r="U42"/>
  <c r="U43"/>
  <c r="U44"/>
  <c r="U45"/>
  <c r="U46"/>
  <c r="U52"/>
  <c r="S40"/>
  <c r="S41"/>
  <c r="H23"/>
  <c r="I23"/>
  <c r="J23"/>
  <c r="K23"/>
  <c r="L23"/>
  <c r="M23"/>
  <c r="N23"/>
  <c r="O23"/>
  <c r="P23"/>
  <c r="Q23"/>
  <c r="R23"/>
  <c r="H24"/>
  <c r="I24"/>
  <c r="J24"/>
  <c r="K24"/>
  <c r="L24"/>
  <c r="M24"/>
  <c r="N24"/>
  <c r="O24"/>
  <c r="P24"/>
  <c r="Q24"/>
  <c r="R24"/>
  <c r="H25"/>
  <c r="I25"/>
  <c r="J25"/>
  <c r="K25"/>
  <c r="L25"/>
  <c r="M25"/>
  <c r="N25"/>
  <c r="O25"/>
  <c r="P25"/>
  <c r="Q25"/>
  <c r="R25"/>
  <c r="H26"/>
  <c r="I26"/>
  <c r="J26"/>
  <c r="K26"/>
  <c r="L26"/>
  <c r="M26"/>
  <c r="N26"/>
  <c r="O26"/>
  <c r="P26"/>
  <c r="Q26"/>
  <c r="R26"/>
  <c r="H27"/>
  <c r="I27"/>
  <c r="J27"/>
  <c r="K27"/>
  <c r="L27"/>
  <c r="M27"/>
  <c r="N27"/>
  <c r="O27"/>
  <c r="P27"/>
  <c r="Q27"/>
  <c r="R27"/>
  <c r="H28"/>
  <c r="I28"/>
  <c r="J28"/>
  <c r="K28"/>
  <c r="L28"/>
  <c r="M28"/>
  <c r="N28"/>
  <c r="O28"/>
  <c r="P28"/>
  <c r="Q28"/>
  <c r="R28"/>
  <c r="H29"/>
  <c r="I29"/>
  <c r="J29"/>
  <c r="K29"/>
  <c r="L29"/>
  <c r="M29"/>
  <c r="N29"/>
  <c r="O29"/>
  <c r="P29"/>
  <c r="Q29"/>
  <c r="R29"/>
  <c r="H30"/>
  <c r="I30"/>
  <c r="J30"/>
  <c r="K30"/>
  <c r="L30"/>
  <c r="M30"/>
  <c r="N30"/>
  <c r="O30"/>
  <c r="P30"/>
  <c r="Q30"/>
  <c r="R30"/>
  <c r="H31"/>
  <c r="I31"/>
  <c r="J31"/>
  <c r="K31"/>
  <c r="L31"/>
  <c r="M31"/>
  <c r="N31"/>
  <c r="O31"/>
  <c r="P31"/>
  <c r="Q31"/>
  <c r="R31"/>
  <c r="H32"/>
  <c r="I32"/>
  <c r="J32"/>
  <c r="K32"/>
  <c r="L32"/>
  <c r="M32"/>
  <c r="N32"/>
  <c r="O32"/>
  <c r="P32"/>
  <c r="Q32"/>
  <c r="R32"/>
  <c r="H33"/>
  <c r="I33"/>
  <c r="J33"/>
  <c r="K33"/>
  <c r="L33"/>
  <c r="M33"/>
  <c r="N33"/>
  <c r="O33"/>
  <c r="P33"/>
  <c r="Q33"/>
  <c r="R33"/>
  <c r="H34"/>
  <c r="I34"/>
  <c r="J34"/>
  <c r="K34"/>
  <c r="L34"/>
  <c r="M34"/>
  <c r="N34"/>
  <c r="O34"/>
  <c r="P34"/>
  <c r="Q34"/>
  <c r="R34"/>
  <c r="H35"/>
  <c r="I35"/>
  <c r="J35"/>
  <c r="K35"/>
  <c r="L35"/>
  <c r="M35"/>
  <c r="N35"/>
  <c r="O35"/>
  <c r="P35"/>
  <c r="Q35"/>
  <c r="R35"/>
  <c r="H36"/>
  <c r="I36"/>
  <c r="J36"/>
  <c r="K36"/>
  <c r="L36"/>
  <c r="M36"/>
  <c r="N36"/>
  <c r="O36"/>
  <c r="P36"/>
  <c r="Q36"/>
  <c r="R36"/>
  <c r="H37"/>
  <c r="I37"/>
  <c r="J37"/>
  <c r="K37"/>
  <c r="L37"/>
  <c r="M37"/>
  <c r="N37"/>
  <c r="O37"/>
  <c r="P37"/>
  <c r="Q37"/>
  <c r="R37"/>
  <c r="H38"/>
  <c r="I38"/>
  <c r="J38"/>
  <c r="K38"/>
  <c r="L38"/>
  <c r="M38"/>
  <c r="N38"/>
  <c r="O38"/>
  <c r="P38"/>
  <c r="Q38"/>
  <c r="R38"/>
  <c r="H39"/>
  <c r="I39"/>
  <c r="J39"/>
  <c r="K39"/>
  <c r="L39"/>
  <c r="M39"/>
  <c r="N39"/>
  <c r="O39"/>
  <c r="P39"/>
  <c r="Q39"/>
  <c r="R39"/>
  <c r="G24"/>
  <c r="F24" i="6" s="1"/>
  <c r="G24" s="1"/>
  <c r="G25" i="5"/>
  <c r="F25" i="6" s="1"/>
  <c r="G26" i="5"/>
  <c r="F26" i="6" s="1"/>
  <c r="G26" s="1"/>
  <c r="G27" i="5"/>
  <c r="F27" i="6" s="1"/>
  <c r="G28" i="5"/>
  <c r="F28" i="6" s="1"/>
  <c r="G28" s="1"/>
  <c r="G29" i="5"/>
  <c r="F29" i="6" s="1"/>
  <c r="G30" i="5"/>
  <c r="F30" i="6" s="1"/>
  <c r="G30" s="1"/>
  <c r="G31" i="5"/>
  <c r="F31" i="6" s="1"/>
  <c r="G32" i="5"/>
  <c r="F32" i="6" s="1"/>
  <c r="G32" s="1"/>
  <c r="G33" i="5"/>
  <c r="F33" i="6" s="1"/>
  <c r="G34" i="5"/>
  <c r="F34" i="6" s="1"/>
  <c r="G34" s="1"/>
  <c r="G35" i="5"/>
  <c r="F35" i="6" s="1"/>
  <c r="G36" i="5"/>
  <c r="F36" i="6" s="1"/>
  <c r="G36" s="1"/>
  <c r="G37" i="5"/>
  <c r="F37" i="6" s="1"/>
  <c r="G38" i="5"/>
  <c r="F38" i="6" s="1"/>
  <c r="G39" i="5"/>
  <c r="F39" i="6" s="1"/>
  <c r="G23" i="5"/>
  <c r="F23" i="6" s="1"/>
  <c r="AY48" i="5" l="1"/>
  <c r="BS48"/>
  <c r="AY50"/>
  <c r="BS50"/>
  <c r="AY49"/>
  <c r="BS49"/>
  <c r="BS51"/>
  <c r="K76"/>
  <c r="AD53" i="6"/>
  <c r="AU53"/>
  <c r="AY47" i="5"/>
  <c r="BS47"/>
  <c r="BY47" s="1"/>
  <c r="J76"/>
  <c r="BR51"/>
  <c r="Y47" i="6"/>
  <c r="Z47" s="1"/>
  <c r="AV49" i="5"/>
  <c r="AZ51"/>
  <c r="L76"/>
  <c r="BA51"/>
  <c r="M76"/>
  <c r="X51" i="6"/>
  <c r="AP51" s="1"/>
  <c r="BN51" i="5"/>
  <c r="AW51"/>
  <c r="AY51"/>
  <c r="BP51"/>
  <c r="BO51"/>
  <c r="BC51"/>
  <c r="O76"/>
  <c r="AT47"/>
  <c r="BI47" i="6"/>
  <c r="BJ47" s="1"/>
  <c r="BK47" s="1"/>
  <c r="BL47" s="1"/>
  <c r="Y29" i="5"/>
  <c r="AV51"/>
  <c r="AR35"/>
  <c r="AV47"/>
  <c r="AW49"/>
  <c r="AX50"/>
  <c r="AX49"/>
  <c r="AX51"/>
  <c r="AX47"/>
  <c r="AL47"/>
  <c r="BQ51"/>
  <c r="AT51"/>
  <c r="AU47"/>
  <c r="AW47"/>
  <c r="AR27"/>
  <c r="AR32"/>
  <c r="AR31"/>
  <c r="AR24"/>
  <c r="AS51"/>
  <c r="AU51"/>
  <c r="AR28"/>
  <c r="BM51"/>
  <c r="AL51"/>
  <c r="AR33"/>
  <c r="AR25"/>
  <c r="AW50"/>
  <c r="AW48"/>
  <c r="BQ48"/>
  <c r="BM49"/>
  <c r="X49" i="6"/>
  <c r="Y48"/>
  <c r="BH48"/>
  <c r="AP48"/>
  <c r="Y50"/>
  <c r="BH50"/>
  <c r="BI50" s="1"/>
  <c r="BJ50" s="1"/>
  <c r="AP50"/>
  <c r="AV50" i="5"/>
  <c r="BP50"/>
  <c r="AV48"/>
  <c r="BP48"/>
  <c r="AS49"/>
  <c r="AU48"/>
  <c r="AL49"/>
  <c r="G23" i="6"/>
  <c r="H23" s="1"/>
  <c r="I23" s="1"/>
  <c r="J23" s="1"/>
  <c r="K23" s="1"/>
  <c r="L23" s="1"/>
  <c r="M23" s="1"/>
  <c r="N23" s="1"/>
  <c r="O23" s="1"/>
  <c r="P23" s="1"/>
  <c r="Q23" s="1"/>
  <c r="H36"/>
  <c r="I36" s="1"/>
  <c r="J36" s="1"/>
  <c r="K36" s="1"/>
  <c r="L36" s="1"/>
  <c r="M36" s="1"/>
  <c r="N36" s="1"/>
  <c r="O36" s="1"/>
  <c r="P36" s="1"/>
  <c r="Q36" s="1"/>
  <c r="H32"/>
  <c r="I32" s="1"/>
  <c r="J32" s="1"/>
  <c r="K32" s="1"/>
  <c r="L32" s="1"/>
  <c r="M32" s="1"/>
  <c r="N32" s="1"/>
  <c r="O32" s="1"/>
  <c r="P32" s="1"/>
  <c r="Q32" s="1"/>
  <c r="H28"/>
  <c r="I28" s="1"/>
  <c r="J28" s="1"/>
  <c r="K28" s="1"/>
  <c r="L28" s="1"/>
  <c r="M28" s="1"/>
  <c r="N28" s="1"/>
  <c r="O28" s="1"/>
  <c r="P28" s="1"/>
  <c r="Q28" s="1"/>
  <c r="H24"/>
  <c r="I24" s="1"/>
  <c r="J24" s="1"/>
  <c r="K24" s="1"/>
  <c r="L24" s="1"/>
  <c r="M24" s="1"/>
  <c r="N24" s="1"/>
  <c r="O24" s="1"/>
  <c r="P24" s="1"/>
  <c r="Q24" s="1"/>
  <c r="G39"/>
  <c r="H39" s="1"/>
  <c r="I39" s="1"/>
  <c r="J39" s="1"/>
  <c r="K39" s="1"/>
  <c r="L39" s="1"/>
  <c r="M39" s="1"/>
  <c r="N39" s="1"/>
  <c r="O39" s="1"/>
  <c r="P39" s="1"/>
  <c r="Q39" s="1"/>
  <c r="G35"/>
  <c r="H35" s="1"/>
  <c r="I35" s="1"/>
  <c r="J35" s="1"/>
  <c r="K35" s="1"/>
  <c r="L35" s="1"/>
  <c r="M35" s="1"/>
  <c r="N35" s="1"/>
  <c r="O35" s="1"/>
  <c r="P35" s="1"/>
  <c r="Q35" s="1"/>
  <c r="G31"/>
  <c r="H31" s="1"/>
  <c r="I31" s="1"/>
  <c r="J31" s="1"/>
  <c r="K31" s="1"/>
  <c r="L31" s="1"/>
  <c r="M31" s="1"/>
  <c r="N31" s="1"/>
  <c r="O31" s="1"/>
  <c r="P31" s="1"/>
  <c r="Q31" s="1"/>
  <c r="G27"/>
  <c r="H27" s="1"/>
  <c r="I27" s="1"/>
  <c r="J27" s="1"/>
  <c r="K27" s="1"/>
  <c r="L27" s="1"/>
  <c r="M27" s="1"/>
  <c r="N27" s="1"/>
  <c r="O27" s="1"/>
  <c r="P27" s="1"/>
  <c r="Q27" s="1"/>
  <c r="E32"/>
  <c r="W32" s="1"/>
  <c r="BL32" i="5"/>
  <c r="E28" i="6"/>
  <c r="W28" s="1"/>
  <c r="BL28" i="5"/>
  <c r="E24" i="6"/>
  <c r="W24" s="1"/>
  <c r="BL24" i="5"/>
  <c r="BM50"/>
  <c r="H30" i="6"/>
  <c r="I30" s="1"/>
  <c r="J30" s="1"/>
  <c r="K30" s="1"/>
  <c r="L30" s="1"/>
  <c r="M30" s="1"/>
  <c r="N30" s="1"/>
  <c r="O30" s="1"/>
  <c r="P30" s="1"/>
  <c r="Q30" s="1"/>
  <c r="H26"/>
  <c r="I26" s="1"/>
  <c r="J26" s="1"/>
  <c r="K26" s="1"/>
  <c r="L26" s="1"/>
  <c r="M26" s="1"/>
  <c r="N26" s="1"/>
  <c r="O26" s="1"/>
  <c r="P26" s="1"/>
  <c r="Q26" s="1"/>
  <c r="E39"/>
  <c r="W39" s="1"/>
  <c r="BL39" i="5"/>
  <c r="E33" i="6"/>
  <c r="W33" s="1"/>
  <c r="BL33" i="5"/>
  <c r="E29" i="6"/>
  <c r="W29" s="1"/>
  <c r="BL29" i="5"/>
  <c r="E25" i="6"/>
  <c r="W25" s="1"/>
  <c r="BL25" i="5"/>
  <c r="AL48"/>
  <c r="BN48"/>
  <c r="E40" i="6"/>
  <c r="W40" s="1"/>
  <c r="BL40" i="5"/>
  <c r="E34" i="6"/>
  <c r="W34" s="1"/>
  <c r="BL34" i="5"/>
  <c r="E30" i="6"/>
  <c r="W30" s="1"/>
  <c r="BL30" i="5"/>
  <c r="E26" i="6"/>
  <c r="W26" s="1"/>
  <c r="BL26" i="5"/>
  <c r="E35" i="6"/>
  <c r="W35" s="1"/>
  <c r="BL35" i="5"/>
  <c r="E31" i="6"/>
  <c r="W31" s="1"/>
  <c r="BL31" i="5"/>
  <c r="E27" i="6"/>
  <c r="W27" s="1"/>
  <c r="BL27" i="5"/>
  <c r="AT48"/>
  <c r="AU50"/>
  <c r="AL50"/>
  <c r="AS50"/>
  <c r="AT50"/>
  <c r="H34" i="6"/>
  <c r="I34" s="1"/>
  <c r="J34" s="1"/>
  <c r="K34" s="1"/>
  <c r="L34" s="1"/>
  <c r="M34" s="1"/>
  <c r="N34" s="1"/>
  <c r="O34" s="1"/>
  <c r="P34" s="1"/>
  <c r="Q34" s="1"/>
  <c r="AR40" i="5"/>
  <c r="Y40"/>
  <c r="Y30"/>
  <c r="Y26"/>
  <c r="Y39"/>
  <c r="Y34"/>
  <c r="G37" i="6"/>
  <c r="H37" s="1"/>
  <c r="I37" s="1"/>
  <c r="J37" s="1"/>
  <c r="K37" s="1"/>
  <c r="L37" s="1"/>
  <c r="M37" s="1"/>
  <c r="N37" s="1"/>
  <c r="O37" s="1"/>
  <c r="P37" s="1"/>
  <c r="Q37" s="1"/>
  <c r="G33"/>
  <c r="H33" s="1"/>
  <c r="I33" s="1"/>
  <c r="J33" s="1"/>
  <c r="K33" s="1"/>
  <c r="L33" s="1"/>
  <c r="M33" s="1"/>
  <c r="N33" s="1"/>
  <c r="O33" s="1"/>
  <c r="P33" s="1"/>
  <c r="Q33" s="1"/>
  <c r="G29"/>
  <c r="H29" s="1"/>
  <c r="I29" s="1"/>
  <c r="J29" s="1"/>
  <c r="K29" s="1"/>
  <c r="L29" s="1"/>
  <c r="M29" s="1"/>
  <c r="N29" s="1"/>
  <c r="O29" s="1"/>
  <c r="P29" s="1"/>
  <c r="Q29" s="1"/>
  <c r="G25"/>
  <c r="H25" s="1"/>
  <c r="I25" s="1"/>
  <c r="J25" s="1"/>
  <c r="K25" s="1"/>
  <c r="L25" s="1"/>
  <c r="M25" s="1"/>
  <c r="N25" s="1"/>
  <c r="O25" s="1"/>
  <c r="P25" s="1"/>
  <c r="Q25" s="1"/>
  <c r="AB38" i="5"/>
  <c r="BO38" s="1"/>
  <c r="S37"/>
  <c r="S33"/>
  <c r="S29"/>
  <c r="S25"/>
  <c r="S38"/>
  <c r="S34"/>
  <c r="S30"/>
  <c r="S26"/>
  <c r="G38" i="6"/>
  <c r="AR23" i="5"/>
  <c r="E23" i="6"/>
  <c r="S39" i="5"/>
  <c r="S35"/>
  <c r="S31"/>
  <c r="S27"/>
  <c r="S23"/>
  <c r="S36"/>
  <c r="S32"/>
  <c r="S28"/>
  <c r="S24"/>
  <c r="Y23"/>
  <c r="AK38"/>
  <c r="BD38" s="1"/>
  <c r="AG38"/>
  <c r="AZ38" s="1"/>
  <c r="AC38"/>
  <c r="AH38"/>
  <c r="BA38" s="1"/>
  <c r="AW38"/>
  <c r="AI38"/>
  <c r="BB38" s="1"/>
  <c r="AE38"/>
  <c r="BR38" s="1"/>
  <c r="AA38"/>
  <c r="BN38" s="1"/>
  <c r="Z38"/>
  <c r="BM38" s="1"/>
  <c r="AJ38"/>
  <c r="BC38" s="1"/>
  <c r="AF38"/>
  <c r="AE53" i="6" l="1"/>
  <c r="AV53"/>
  <c r="AY38" i="5"/>
  <c r="BS38"/>
  <c r="AQ47" i="6"/>
  <c r="Y51"/>
  <c r="Z51" s="1"/>
  <c r="AA51" s="1"/>
  <c r="Q76" i="5"/>
  <c r="BY49"/>
  <c r="BH51" i="6"/>
  <c r="BI51" s="1"/>
  <c r="BJ51" s="1"/>
  <c r="BK51" s="1"/>
  <c r="BL51" s="1"/>
  <c r="BM51" s="1"/>
  <c r="BN51" s="1"/>
  <c r="BO51" s="1"/>
  <c r="BP51" s="1"/>
  <c r="BQ51" s="1"/>
  <c r="BR51" s="1"/>
  <c r="BS51" s="1"/>
  <c r="BM47"/>
  <c r="BN47" s="1"/>
  <c r="BO47" s="1"/>
  <c r="BP47" s="1"/>
  <c r="BQ47" s="1"/>
  <c r="BR47" s="1"/>
  <c r="BS47" s="1"/>
  <c r="BE49" i="5"/>
  <c r="AX38"/>
  <c r="BE47"/>
  <c r="BY51"/>
  <c r="BE51"/>
  <c r="AO29" i="6"/>
  <c r="BG29" s="1"/>
  <c r="BK50"/>
  <c r="BL50" s="1"/>
  <c r="BM50" s="1"/>
  <c r="BN50" s="1"/>
  <c r="BO50" s="1"/>
  <c r="BP50" s="1"/>
  <c r="BQ50" s="1"/>
  <c r="BR50" s="1"/>
  <c r="BS50" s="1"/>
  <c r="Y49"/>
  <c r="BH49"/>
  <c r="BI49" s="1"/>
  <c r="BJ49" s="1"/>
  <c r="BK49" s="1"/>
  <c r="BL49" s="1"/>
  <c r="BM49" s="1"/>
  <c r="BN49" s="1"/>
  <c r="BO49" s="1"/>
  <c r="BP49" s="1"/>
  <c r="BQ49" s="1"/>
  <c r="BR49" s="1"/>
  <c r="BS49" s="1"/>
  <c r="AP49"/>
  <c r="AQ48"/>
  <c r="Z48"/>
  <c r="AQ50"/>
  <c r="Z50"/>
  <c r="BI48"/>
  <c r="BJ48" s="1"/>
  <c r="BK48" s="1"/>
  <c r="BL48" s="1"/>
  <c r="BM48" s="1"/>
  <c r="BN48" s="1"/>
  <c r="BO48" s="1"/>
  <c r="BP48" s="1"/>
  <c r="BQ48" s="1"/>
  <c r="BR48" s="1"/>
  <c r="BS48" s="1"/>
  <c r="AO27"/>
  <c r="BG27" s="1"/>
  <c r="AO24"/>
  <c r="BG24" s="1"/>
  <c r="AO32"/>
  <c r="BG32" s="1"/>
  <c r="AO28"/>
  <c r="BG28" s="1"/>
  <c r="AO35"/>
  <c r="BG35" s="1"/>
  <c r="AO26"/>
  <c r="BG26" s="1"/>
  <c r="AO31"/>
  <c r="BG31" s="1"/>
  <c r="AO34"/>
  <c r="BG34" s="1"/>
  <c r="AO39"/>
  <c r="BG39" s="1"/>
  <c r="AA47"/>
  <c r="AR47"/>
  <c r="BY48" i="5"/>
  <c r="AV38"/>
  <c r="BP38"/>
  <c r="BE48"/>
  <c r="AO30" i="6"/>
  <c r="BG30" s="1"/>
  <c r="AO40"/>
  <c r="BG40" s="1"/>
  <c r="AO25"/>
  <c r="BG25" s="1"/>
  <c r="AO33"/>
  <c r="BG33" s="1"/>
  <c r="AS38" i="5"/>
  <c r="X38" i="6"/>
  <c r="AU38" i="5"/>
  <c r="BE50"/>
  <c r="BY50"/>
  <c r="AT38"/>
  <c r="AO23" i="6"/>
  <c r="BG23" s="1"/>
  <c r="W23"/>
  <c r="H38"/>
  <c r="AL38" i="5"/>
  <c r="BE38" s="1"/>
  <c r="AF53" i="6" l="1"/>
  <c r="AW53"/>
  <c r="AR51"/>
  <c r="AQ51"/>
  <c r="AA48"/>
  <c r="AR48"/>
  <c r="AA50"/>
  <c r="AR50"/>
  <c r="AQ49"/>
  <c r="Z49"/>
  <c r="AB51"/>
  <c r="AS51"/>
  <c r="AB47"/>
  <c r="AS47"/>
  <c r="BH38"/>
  <c r="BI38" s="1"/>
  <c r="BJ38" s="1"/>
  <c r="BK38" s="1"/>
  <c r="BL38" s="1"/>
  <c r="BM38" s="1"/>
  <c r="BN38" s="1"/>
  <c r="BO38" s="1"/>
  <c r="BP38" s="1"/>
  <c r="BQ38" s="1"/>
  <c r="BR38" s="1"/>
  <c r="BS38" s="1"/>
  <c r="AP38"/>
  <c r="Y38"/>
  <c r="BY38" i="5"/>
  <c r="I38" i="6"/>
  <c r="AG53" l="1"/>
  <c r="AX53"/>
  <c r="AS50"/>
  <c r="AB50"/>
  <c r="AS48"/>
  <c r="AB48"/>
  <c r="AA49"/>
  <c r="AR49"/>
  <c r="AC51"/>
  <c r="AT51"/>
  <c r="AC47"/>
  <c r="AT47"/>
  <c r="AQ38"/>
  <c r="Z38"/>
  <c r="J38"/>
  <c r="AY53" l="1"/>
  <c r="AH53"/>
  <c r="AS49"/>
  <c r="AB49"/>
  <c r="AT50"/>
  <c r="AC50"/>
  <c r="AU51"/>
  <c r="AD51"/>
  <c r="AC48"/>
  <c r="AT48"/>
  <c r="AD47"/>
  <c r="AU47"/>
  <c r="AA38"/>
  <c r="AR38"/>
  <c r="K38"/>
  <c r="AI53" l="1"/>
  <c r="BA53" s="1"/>
  <c r="AZ53"/>
  <c r="AV51"/>
  <c r="AE51"/>
  <c r="AC49"/>
  <c r="AT49"/>
  <c r="AU48"/>
  <c r="AD48"/>
  <c r="AU50"/>
  <c r="AD50"/>
  <c r="AV47"/>
  <c r="AE47"/>
  <c r="AB38"/>
  <c r="AS38"/>
  <c r="L38"/>
  <c r="AE48" l="1"/>
  <c r="AV48"/>
  <c r="AW51"/>
  <c r="AF51"/>
  <c r="AU49"/>
  <c r="AD49"/>
  <c r="AE50"/>
  <c r="AV50"/>
  <c r="AW47"/>
  <c r="AF47"/>
  <c r="AC38"/>
  <c r="AT38"/>
  <c r="M38"/>
  <c r="AW48" l="1"/>
  <c r="AF48"/>
  <c r="AV49"/>
  <c r="AE49"/>
  <c r="AW50"/>
  <c r="AF50"/>
  <c r="AG51"/>
  <c r="AX51"/>
  <c r="AX47"/>
  <c r="AG47"/>
  <c r="AD38"/>
  <c r="AU38"/>
  <c r="N38"/>
  <c r="E23" i="5"/>
  <c r="BK23" s="1"/>
  <c r="E24"/>
  <c r="BK24" s="1"/>
  <c r="E25"/>
  <c r="BK25" s="1"/>
  <c r="E26"/>
  <c r="BK26" s="1"/>
  <c r="E27"/>
  <c r="BK27" s="1"/>
  <c r="E28"/>
  <c r="BK28" s="1"/>
  <c r="E29"/>
  <c r="BK29" s="1"/>
  <c r="E30"/>
  <c r="BK30" s="1"/>
  <c r="E31"/>
  <c r="BK31" s="1"/>
  <c r="E32"/>
  <c r="BK32" s="1"/>
  <c r="E33"/>
  <c r="BK33" s="1"/>
  <c r="E34"/>
  <c r="BK34" s="1"/>
  <c r="E35"/>
  <c r="BK35" s="1"/>
  <c r="E36"/>
  <c r="BK36" s="1"/>
  <c r="E37"/>
  <c r="BK37" s="1"/>
  <c r="E39"/>
  <c r="BK39" s="1"/>
  <c r="E40"/>
  <c r="BK40" s="1"/>
  <c r="E41"/>
  <c r="BK41" s="1"/>
  <c r="F41"/>
  <c r="BL41" s="1"/>
  <c r="S5" i="6"/>
  <c r="AO14" i="5"/>
  <c r="AP14"/>
  <c r="AO15"/>
  <c r="AO16"/>
  <c r="AO17"/>
  <c r="AP17"/>
  <c r="AO18"/>
  <c r="AP18"/>
  <c r="AO19"/>
  <c r="AP19"/>
  <c r="AO20"/>
  <c r="AP20"/>
  <c r="AO21"/>
  <c r="AP21"/>
  <c r="AR21"/>
  <c r="AO22"/>
  <c r="AP22"/>
  <c r="AN14"/>
  <c r="AN15"/>
  <c r="AN16"/>
  <c r="AN17"/>
  <c r="AN18"/>
  <c r="AN19"/>
  <c r="AN20"/>
  <c r="Y21"/>
  <c r="V9"/>
  <c r="W9"/>
  <c r="V10"/>
  <c r="W10"/>
  <c r="V11"/>
  <c r="W11"/>
  <c r="V12"/>
  <c r="W12"/>
  <c r="V13"/>
  <c r="W13"/>
  <c r="V14"/>
  <c r="W14"/>
  <c r="V15"/>
  <c r="V16"/>
  <c r="V17"/>
  <c r="W17"/>
  <c r="V18"/>
  <c r="W18"/>
  <c r="V19"/>
  <c r="W19"/>
  <c r="V20"/>
  <c r="W20"/>
  <c r="V21"/>
  <c r="W21"/>
  <c r="U10"/>
  <c r="U11"/>
  <c r="U12"/>
  <c r="U13"/>
  <c r="U14"/>
  <c r="U15"/>
  <c r="U16"/>
  <c r="U17"/>
  <c r="U18"/>
  <c r="U19"/>
  <c r="U20"/>
  <c r="U21"/>
  <c r="U22"/>
  <c r="H16"/>
  <c r="I16"/>
  <c r="J16"/>
  <c r="K16"/>
  <c r="L16"/>
  <c r="M16"/>
  <c r="N16"/>
  <c r="O16"/>
  <c r="P16"/>
  <c r="Q16"/>
  <c r="R16"/>
  <c r="G16"/>
  <c r="F16" i="6" s="1"/>
  <c r="H15" i="5"/>
  <c r="I15"/>
  <c r="J15"/>
  <c r="K15"/>
  <c r="L15"/>
  <c r="M15"/>
  <c r="N15"/>
  <c r="O15"/>
  <c r="P15"/>
  <c r="Q15"/>
  <c r="R15"/>
  <c r="G15"/>
  <c r="F15" i="6" s="1"/>
  <c r="H14" i="5"/>
  <c r="I14"/>
  <c r="J14"/>
  <c r="K14"/>
  <c r="L14"/>
  <c r="M14"/>
  <c r="N14"/>
  <c r="O14"/>
  <c r="P14"/>
  <c r="Q14"/>
  <c r="R14"/>
  <c r="G14"/>
  <c r="F14" i="6" s="1"/>
  <c r="H13" i="5"/>
  <c r="I13"/>
  <c r="J13"/>
  <c r="K13"/>
  <c r="L13"/>
  <c r="M13"/>
  <c r="N13"/>
  <c r="O13"/>
  <c r="P13"/>
  <c r="Q13"/>
  <c r="R13"/>
  <c r="G13"/>
  <c r="F13" i="6" s="1"/>
  <c r="H12" i="5"/>
  <c r="I12"/>
  <c r="J12"/>
  <c r="K12"/>
  <c r="L12"/>
  <c r="M12"/>
  <c r="N12"/>
  <c r="O12"/>
  <c r="P12"/>
  <c r="Q12"/>
  <c r="R12"/>
  <c r="G12"/>
  <c r="F12" i="6" s="1"/>
  <c r="H11" i="5"/>
  <c r="I11"/>
  <c r="J11"/>
  <c r="K11"/>
  <c r="L11"/>
  <c r="M11"/>
  <c r="N11"/>
  <c r="O11"/>
  <c r="P11"/>
  <c r="Q11"/>
  <c r="R11"/>
  <c r="G11"/>
  <c r="F11" i="6" s="1"/>
  <c r="R9" i="5"/>
  <c r="H10"/>
  <c r="I10"/>
  <c r="J10"/>
  <c r="K10"/>
  <c r="L10"/>
  <c r="M10"/>
  <c r="N10"/>
  <c r="O10"/>
  <c r="P10"/>
  <c r="Q10"/>
  <c r="R10"/>
  <c r="G10"/>
  <c r="F10" i="6" s="1"/>
  <c r="H9" i="5"/>
  <c r="I9"/>
  <c r="J9"/>
  <c r="K9"/>
  <c r="L9"/>
  <c r="M9"/>
  <c r="N9"/>
  <c r="O9"/>
  <c r="P9"/>
  <c r="Q9"/>
  <c r="G9"/>
  <c r="D16"/>
  <c r="BJ16" s="1"/>
  <c r="F15"/>
  <c r="E14"/>
  <c r="BK14" s="1"/>
  <c r="F14"/>
  <c r="AP13"/>
  <c r="AO13"/>
  <c r="AN13"/>
  <c r="F13"/>
  <c r="E13"/>
  <c r="BK13" s="1"/>
  <c r="AP11"/>
  <c r="AO11"/>
  <c r="AN11"/>
  <c r="F11"/>
  <c r="E11"/>
  <c r="AP10"/>
  <c r="AO10"/>
  <c r="AN10"/>
  <c r="F10"/>
  <c r="BL10" s="1"/>
  <c r="E10"/>
  <c r="E72" i="8"/>
  <c r="F43" i="5"/>
  <c r="F44"/>
  <c r="F52"/>
  <c r="S44"/>
  <c r="E44"/>
  <c r="E45"/>
  <c r="AN21"/>
  <c r="AN22"/>
  <c r="AN12"/>
  <c r="AO12"/>
  <c r="AP12"/>
  <c r="S21"/>
  <c r="S22"/>
  <c r="S42"/>
  <c r="S43"/>
  <c r="S45"/>
  <c r="S46"/>
  <c r="S52"/>
  <c r="E21"/>
  <c r="E22"/>
  <c r="BK22" s="1"/>
  <c r="F22"/>
  <c r="BL22" s="1"/>
  <c r="E12"/>
  <c r="F12"/>
  <c r="E42"/>
  <c r="BK42" s="1"/>
  <c r="E43"/>
  <c r="E46"/>
  <c r="E52"/>
  <c r="S18"/>
  <c r="S19"/>
  <c r="S20"/>
  <c r="E18"/>
  <c r="E19"/>
  <c r="BK19" s="1"/>
  <c r="E20"/>
  <c r="BK20" s="1"/>
  <c r="F8"/>
  <c r="F6"/>
  <c r="F7"/>
  <c r="F17"/>
  <c r="BL17" s="1"/>
  <c r="F9"/>
  <c r="F5"/>
  <c r="E6"/>
  <c r="E7"/>
  <c r="E8"/>
  <c r="E17"/>
  <c r="E9"/>
  <c r="E5"/>
  <c r="D5" i="6" s="1"/>
  <c r="E3" i="8"/>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2"/>
  <c r="BK52" i="5" l="1"/>
  <c r="D52" i="6"/>
  <c r="BL52" i="5"/>
  <c r="E52" i="6"/>
  <c r="AX48"/>
  <c r="AG48"/>
  <c r="AY51"/>
  <c r="AH51"/>
  <c r="AG50"/>
  <c r="AX50"/>
  <c r="AF49"/>
  <c r="AW49"/>
  <c r="AY47"/>
  <c r="AH47"/>
  <c r="G10"/>
  <c r="H10" s="1"/>
  <c r="I10" s="1"/>
  <c r="J10" s="1"/>
  <c r="K10" s="1"/>
  <c r="L10" s="1"/>
  <c r="M10" s="1"/>
  <c r="N10" s="1"/>
  <c r="O10" s="1"/>
  <c r="P10" s="1"/>
  <c r="Q10" s="1"/>
  <c r="D8"/>
  <c r="V8" s="1"/>
  <c r="BK8" i="5"/>
  <c r="E9" i="6"/>
  <c r="W9" s="1"/>
  <c r="BL9" i="5"/>
  <c r="E8" i="6"/>
  <c r="W8" s="1"/>
  <c r="BL8" i="5"/>
  <c r="BK46"/>
  <c r="D12" i="6"/>
  <c r="V12" s="1"/>
  <c r="BK12" i="5"/>
  <c r="BK45"/>
  <c r="BL44"/>
  <c r="D11" i="6"/>
  <c r="AN11" s="1"/>
  <c r="BF11" s="1"/>
  <c r="BK11" i="5"/>
  <c r="E15" i="6"/>
  <c r="W15" s="1"/>
  <c r="BL15" i="5"/>
  <c r="D17" i="6"/>
  <c r="AN17" s="1"/>
  <c r="BF17" s="1"/>
  <c r="BK17" i="5"/>
  <c r="E6" i="6"/>
  <c r="AO6" s="1"/>
  <c r="BG6" s="1"/>
  <c r="BL6" i="5"/>
  <c r="D18" i="6"/>
  <c r="AN18" s="1"/>
  <c r="BF18" s="1"/>
  <c r="BK18" i="5"/>
  <c r="E12" i="6"/>
  <c r="W12" s="1"/>
  <c r="BL12" i="5"/>
  <c r="D21" i="6"/>
  <c r="V21" s="1"/>
  <c r="BK21" i="5"/>
  <c r="D10" i="6"/>
  <c r="AN10" s="1"/>
  <c r="BF10" s="1"/>
  <c r="BK10" i="5"/>
  <c r="D9" i="6"/>
  <c r="V9" s="1"/>
  <c r="BK9" i="5"/>
  <c r="D6" i="6"/>
  <c r="AN6" s="1"/>
  <c r="BF6" s="1"/>
  <c r="BK6" i="5"/>
  <c r="E7" i="6"/>
  <c r="W7" s="1"/>
  <c r="BL7" i="5"/>
  <c r="E13" i="6"/>
  <c r="AO13" s="1"/>
  <c r="BG13" s="1"/>
  <c r="BL13" i="5"/>
  <c r="E14" i="6"/>
  <c r="AO14" s="1"/>
  <c r="BG14" s="1"/>
  <c r="BL14" i="5"/>
  <c r="D7" i="6"/>
  <c r="V7" s="1"/>
  <c r="BK7" i="5"/>
  <c r="BK43"/>
  <c r="BK44"/>
  <c r="BL43"/>
  <c r="E11" i="6"/>
  <c r="AO11" s="1"/>
  <c r="BG11" s="1"/>
  <c r="BL11" i="5"/>
  <c r="AE38" i="6"/>
  <c r="AV38"/>
  <c r="S16" i="5"/>
  <c r="S10"/>
  <c r="G11" i="6"/>
  <c r="H11" s="1"/>
  <c r="I11" s="1"/>
  <c r="J11" s="1"/>
  <c r="K11" s="1"/>
  <c r="L11" s="1"/>
  <c r="M11" s="1"/>
  <c r="N11" s="1"/>
  <c r="O11" s="1"/>
  <c r="P11" s="1"/>
  <c r="Q11" s="1"/>
  <c r="G12"/>
  <c r="H12" s="1"/>
  <c r="I12" s="1"/>
  <c r="J12" s="1"/>
  <c r="K12" s="1"/>
  <c r="L12" s="1"/>
  <c r="M12" s="1"/>
  <c r="N12" s="1"/>
  <c r="O12" s="1"/>
  <c r="P12" s="1"/>
  <c r="Q12" s="1"/>
  <c r="G13"/>
  <c r="H13" s="1"/>
  <c r="I13" s="1"/>
  <c r="J13" s="1"/>
  <c r="K13" s="1"/>
  <c r="L13" s="1"/>
  <c r="M13" s="1"/>
  <c r="N13" s="1"/>
  <c r="O13" s="1"/>
  <c r="P13" s="1"/>
  <c r="Q13" s="1"/>
  <c r="G14"/>
  <c r="H14" s="1"/>
  <c r="I14" s="1"/>
  <c r="J14" s="1"/>
  <c r="K14" s="1"/>
  <c r="L14" s="1"/>
  <c r="M14" s="1"/>
  <c r="N14" s="1"/>
  <c r="O14" s="1"/>
  <c r="P14" s="1"/>
  <c r="Q14" s="1"/>
  <c r="E5"/>
  <c r="AO5" s="1"/>
  <c r="BG5" s="1"/>
  <c r="G15"/>
  <c r="H15" s="1"/>
  <c r="I15" s="1"/>
  <c r="J15" s="1"/>
  <c r="K15" s="1"/>
  <c r="L15" s="1"/>
  <c r="M15" s="1"/>
  <c r="N15" s="1"/>
  <c r="O15" s="1"/>
  <c r="P15" s="1"/>
  <c r="Q15" s="1"/>
  <c r="G16"/>
  <c r="H16" s="1"/>
  <c r="I16" s="1"/>
  <c r="J16" s="1"/>
  <c r="K16" s="1"/>
  <c r="L16" s="1"/>
  <c r="M16" s="1"/>
  <c r="N16" s="1"/>
  <c r="O16" s="1"/>
  <c r="P16" s="1"/>
  <c r="Q16" s="1"/>
  <c r="AN5"/>
  <c r="BF5" s="1"/>
  <c r="V5"/>
  <c r="AR17" i="5"/>
  <c r="E17" i="6"/>
  <c r="AR20" i="5"/>
  <c r="E20" i="6"/>
  <c r="AR18" i="5"/>
  <c r="E18" i="6"/>
  <c r="D43"/>
  <c r="X43" i="5"/>
  <c r="AD43" s="1"/>
  <c r="BQ43" s="1"/>
  <c r="AQ43"/>
  <c r="AR22"/>
  <c r="E22" i="6"/>
  <c r="Y22" i="5"/>
  <c r="D45" i="6"/>
  <c r="X45" i="5"/>
  <c r="AD45" s="1"/>
  <c r="BQ45" s="1"/>
  <c r="AQ45"/>
  <c r="E45" i="6"/>
  <c r="AR45" i="5"/>
  <c r="Y45"/>
  <c r="V11" i="6"/>
  <c r="E41"/>
  <c r="AR41" i="5"/>
  <c r="Y41"/>
  <c r="D37" i="6"/>
  <c r="AQ37" i="5"/>
  <c r="X37"/>
  <c r="AD37" s="1"/>
  <c r="BQ37" s="1"/>
  <c r="D33" i="6"/>
  <c r="AQ33" i="5"/>
  <c r="X33"/>
  <c r="AD33" s="1"/>
  <c r="BQ33" s="1"/>
  <c r="D29" i="6"/>
  <c r="AQ29" i="5"/>
  <c r="X29"/>
  <c r="AD29" s="1"/>
  <c r="BQ29" s="1"/>
  <c r="D25" i="6"/>
  <c r="AQ25" i="5"/>
  <c r="X25"/>
  <c r="AD25" s="1"/>
  <c r="BQ25" s="1"/>
  <c r="O38" i="6"/>
  <c r="D19"/>
  <c r="D46"/>
  <c r="V46" s="1"/>
  <c r="AQ46" i="5"/>
  <c r="X46"/>
  <c r="AD46" s="1"/>
  <c r="I75" s="1"/>
  <c r="E46" i="6"/>
  <c r="W46" s="1"/>
  <c r="AR46" i="5"/>
  <c r="Y46"/>
  <c r="E42" i="6"/>
  <c r="AR42" i="5"/>
  <c r="Y42"/>
  <c r="D13" i="6"/>
  <c r="F16" i="5"/>
  <c r="C16" i="6"/>
  <c r="D39"/>
  <c r="X39" i="5"/>
  <c r="AD39" s="1"/>
  <c r="BQ39" s="1"/>
  <c r="AQ39"/>
  <c r="D34" i="6"/>
  <c r="X34" i="5"/>
  <c r="AD34" s="1"/>
  <c r="BQ34" s="1"/>
  <c r="AQ34"/>
  <c r="D30" i="6"/>
  <c r="X30" i="5"/>
  <c r="AD30" s="1"/>
  <c r="BQ30" s="1"/>
  <c r="AQ30"/>
  <c r="D26" i="6"/>
  <c r="X26" i="5"/>
  <c r="AD26" s="1"/>
  <c r="BQ26" s="1"/>
  <c r="AQ26"/>
  <c r="E19" i="6"/>
  <c r="X52" i="5"/>
  <c r="AD52" s="1"/>
  <c r="I77" s="1"/>
  <c r="AQ52"/>
  <c r="AR52"/>
  <c r="Y52"/>
  <c r="E43" i="6"/>
  <c r="AR43" i="5"/>
  <c r="Y43"/>
  <c r="Y10"/>
  <c r="E10" i="6"/>
  <c r="E15" i="5"/>
  <c r="C15" i="6"/>
  <c r="D40"/>
  <c r="X40" i="5"/>
  <c r="AD40" s="1"/>
  <c r="BQ40" s="1"/>
  <c r="AQ40"/>
  <c r="D35" i="6"/>
  <c r="X35" i="5"/>
  <c r="AD35" s="1"/>
  <c r="BQ35" s="1"/>
  <c r="AQ35"/>
  <c r="D31" i="6"/>
  <c r="X31" i="5"/>
  <c r="AD31" s="1"/>
  <c r="BQ31" s="1"/>
  <c r="AQ31"/>
  <c r="D27" i="6"/>
  <c r="X27" i="5"/>
  <c r="AD27" s="1"/>
  <c r="BQ27" s="1"/>
  <c r="AQ27"/>
  <c r="D23" i="6"/>
  <c r="AQ23" i="5"/>
  <c r="X23"/>
  <c r="AD23" s="1"/>
  <c r="BQ23" s="1"/>
  <c r="D20" i="6"/>
  <c r="D42"/>
  <c r="AQ42" i="5"/>
  <c r="X42"/>
  <c r="AD42" s="1"/>
  <c r="I74" s="1"/>
  <c r="D22" i="6"/>
  <c r="X22" i="5"/>
  <c r="AD22" s="1"/>
  <c r="I71" s="1"/>
  <c r="D44" i="6"/>
  <c r="X44" i="5"/>
  <c r="AD44" s="1"/>
  <c r="BQ44" s="1"/>
  <c r="AQ44"/>
  <c r="E44" i="6"/>
  <c r="AR44" i="5"/>
  <c r="Y44"/>
  <c r="AQ14"/>
  <c r="D14" i="6"/>
  <c r="F9"/>
  <c r="D41"/>
  <c r="X41" i="5"/>
  <c r="AD41" s="1"/>
  <c r="BQ41" s="1"/>
  <c r="AQ41"/>
  <c r="D36" i="6"/>
  <c r="X36" i="5"/>
  <c r="AD36" s="1"/>
  <c r="BQ36" s="1"/>
  <c r="AQ36"/>
  <c r="D32" i="6"/>
  <c r="X32" i="5"/>
  <c r="AD32" s="1"/>
  <c r="BQ32" s="1"/>
  <c r="AQ32"/>
  <c r="D28" i="6"/>
  <c r="X28" i="5"/>
  <c r="AD28" s="1"/>
  <c r="BQ28" s="1"/>
  <c r="AQ28"/>
  <c r="D24" i="6"/>
  <c r="X24" i="5"/>
  <c r="AD24" s="1"/>
  <c r="BQ24" s="1"/>
  <c r="AQ24"/>
  <c r="S15"/>
  <c r="S14"/>
  <c r="AQ10"/>
  <c r="X18"/>
  <c r="AD18" s="1"/>
  <c r="BQ18" s="1"/>
  <c r="X14"/>
  <c r="AD14" s="1"/>
  <c r="BQ14" s="1"/>
  <c r="X10"/>
  <c r="Y20"/>
  <c r="Y12"/>
  <c r="AQ11"/>
  <c r="AR13"/>
  <c r="S13"/>
  <c r="X21"/>
  <c r="AD21" s="1"/>
  <c r="X17"/>
  <c r="AD17" s="1"/>
  <c r="W16"/>
  <c r="X13"/>
  <c r="X9"/>
  <c r="AD9" s="1"/>
  <c r="Y17"/>
  <c r="Y13"/>
  <c r="Y9"/>
  <c r="AP16"/>
  <c r="AP15"/>
  <c r="AM46" i="6"/>
  <c r="BE46" s="1"/>
  <c r="S11" i="5"/>
  <c r="X20"/>
  <c r="AD20" s="1"/>
  <c r="BQ20" s="1"/>
  <c r="W15"/>
  <c r="X12"/>
  <c r="Y18"/>
  <c r="Y14"/>
  <c r="AQ22"/>
  <c r="AQ21"/>
  <c r="AQ20"/>
  <c r="AQ19"/>
  <c r="AQ18"/>
  <c r="AQ17"/>
  <c r="X19"/>
  <c r="AD19" s="1"/>
  <c r="BQ19" s="1"/>
  <c r="X11"/>
  <c r="Y19"/>
  <c r="Y15"/>
  <c r="Y11"/>
  <c r="AR19"/>
  <c r="AR15"/>
  <c r="AR14"/>
  <c r="S12"/>
  <c r="S9"/>
  <c r="E16"/>
  <c r="AH10"/>
  <c r="BA10" s="1"/>
  <c r="AR11"/>
  <c r="AQ13"/>
  <c r="AR10"/>
  <c r="AQ12"/>
  <c r="AR12"/>
  <c r="G7"/>
  <c r="F7" i="6" s="1"/>
  <c r="G7" s="1"/>
  <c r="H7" s="1"/>
  <c r="I7" s="1"/>
  <c r="J7" s="1"/>
  <c r="K7" s="1"/>
  <c r="L7" s="1"/>
  <c r="M7" s="1"/>
  <c r="N7" s="1"/>
  <c r="O7" s="1"/>
  <c r="P7" s="1"/>
  <c r="Q7" s="1"/>
  <c r="G6" i="5"/>
  <c r="F6" i="6" s="1"/>
  <c r="G6" s="1"/>
  <c r="H6" s="1"/>
  <c r="I6" s="1"/>
  <c r="J6" s="1"/>
  <c r="K6" s="1"/>
  <c r="L6" s="1"/>
  <c r="M6" s="1"/>
  <c r="N6" s="1"/>
  <c r="O6" s="1"/>
  <c r="P6" s="1"/>
  <c r="Q6" s="1"/>
  <c r="G5" i="5"/>
  <c r="I69" l="1"/>
  <c r="AN9" i="6"/>
  <c r="BF9" s="1"/>
  <c r="V17"/>
  <c r="F5"/>
  <c r="G5" s="1"/>
  <c r="H5" s="1"/>
  <c r="I5" s="1"/>
  <c r="J5" s="1"/>
  <c r="K5" s="1"/>
  <c r="L5" s="1"/>
  <c r="M5" s="1"/>
  <c r="N5" s="1"/>
  <c r="O5" s="1"/>
  <c r="P5" s="1"/>
  <c r="Q5" s="1"/>
  <c r="E82" i="5"/>
  <c r="I72"/>
  <c r="BQ21"/>
  <c r="BQ22"/>
  <c r="BQ52"/>
  <c r="BQ46"/>
  <c r="BQ42"/>
  <c r="BQ9"/>
  <c r="BQ17"/>
  <c r="Z12"/>
  <c r="AS12" s="1"/>
  <c r="AD12"/>
  <c r="Z10"/>
  <c r="X10" i="6" s="1"/>
  <c r="AP10" s="1"/>
  <c r="AD10" i="5"/>
  <c r="BQ10" s="1"/>
  <c r="Z13"/>
  <c r="BM13" s="1"/>
  <c r="AD13"/>
  <c r="BQ13" s="1"/>
  <c r="V52" i="6"/>
  <c r="AN52"/>
  <c r="BF52" s="1"/>
  <c r="Z11" i="5"/>
  <c r="BM11" s="1"/>
  <c r="AD11"/>
  <c r="AO52" i="6"/>
  <c r="BG52" s="1"/>
  <c r="W52"/>
  <c r="AY50"/>
  <c r="AH50"/>
  <c r="AG49"/>
  <c r="AX49"/>
  <c r="AY48"/>
  <c r="AH48"/>
  <c r="AZ51"/>
  <c r="AI51"/>
  <c r="BA51" s="1"/>
  <c r="AN12"/>
  <c r="BF12" s="1"/>
  <c r="W11"/>
  <c r="AO9"/>
  <c r="BG9" s="1"/>
  <c r="AN7"/>
  <c r="BF7" s="1"/>
  <c r="AO15"/>
  <c r="BG15" s="1"/>
  <c r="AZ47"/>
  <c r="AI47"/>
  <c r="BA47" s="1"/>
  <c r="AC10" i="5"/>
  <c r="V10" i="6"/>
  <c r="V6"/>
  <c r="AO12"/>
  <c r="BG12" s="1"/>
  <c r="W6"/>
  <c r="W13"/>
  <c r="AG12" i="5"/>
  <c r="AZ12" s="1"/>
  <c r="AG10"/>
  <c r="AZ10" s="1"/>
  <c r="AE10"/>
  <c r="BR10" s="1"/>
  <c r="AO7" i="6"/>
  <c r="BG7" s="1"/>
  <c r="W14"/>
  <c r="V18"/>
  <c r="AN21"/>
  <c r="BF21" s="1"/>
  <c r="W5"/>
  <c r="AO8"/>
  <c r="BG8" s="1"/>
  <c r="AN8"/>
  <c r="BF8" s="1"/>
  <c r="D16"/>
  <c r="V16" s="1"/>
  <c r="BK16" i="5"/>
  <c r="AQ15"/>
  <c r="BK15"/>
  <c r="Y16"/>
  <c r="BL16"/>
  <c r="AJ13"/>
  <c r="BC13" s="1"/>
  <c r="AK10"/>
  <c r="BD10" s="1"/>
  <c r="AF38" i="6"/>
  <c r="AW38"/>
  <c r="AI10" i="5"/>
  <c r="BB10" s="1"/>
  <c r="AE11"/>
  <c r="BR11" s="1"/>
  <c r="AA10"/>
  <c r="BN10" s="1"/>
  <c r="AA11"/>
  <c r="BN11" s="1"/>
  <c r="AJ12"/>
  <c r="BC12" s="1"/>
  <c r="AB12"/>
  <c r="BO12" s="1"/>
  <c r="AI12"/>
  <c r="BB12" s="1"/>
  <c r="AK12"/>
  <c r="BD12" s="1"/>
  <c r="AA12"/>
  <c r="BN12" s="1"/>
  <c r="AC12"/>
  <c r="AA13"/>
  <c r="BN13" s="1"/>
  <c r="AN46" i="6"/>
  <c r="BF46" s="1"/>
  <c r="AF10" i="5"/>
  <c r="AF12"/>
  <c r="AE12"/>
  <c r="BR12" s="1"/>
  <c r="AH12"/>
  <c r="BA12" s="1"/>
  <c r="AF11"/>
  <c r="AC11"/>
  <c r="AJ10"/>
  <c r="BC10" s="1"/>
  <c r="AC24"/>
  <c r="AG24"/>
  <c r="AZ24" s="1"/>
  <c r="AK24"/>
  <c r="BD24" s="1"/>
  <c r="Z24"/>
  <c r="AB24"/>
  <c r="BO24" s="1"/>
  <c r="AF24"/>
  <c r="AJ24"/>
  <c r="BC24" s="1"/>
  <c r="AA24"/>
  <c r="BN24" s="1"/>
  <c r="AE24"/>
  <c r="BR24" s="1"/>
  <c r="AI24"/>
  <c r="BB24" s="1"/>
  <c r="AW24"/>
  <c r="AH24"/>
  <c r="BA24" s="1"/>
  <c r="AC28"/>
  <c r="AG28"/>
  <c r="AZ28" s="1"/>
  <c r="AK28"/>
  <c r="BD28" s="1"/>
  <c r="Z28"/>
  <c r="AB28"/>
  <c r="BO28" s="1"/>
  <c r="AF28"/>
  <c r="AJ28"/>
  <c r="BC28" s="1"/>
  <c r="AA28"/>
  <c r="BN28" s="1"/>
  <c r="AE28"/>
  <c r="BR28" s="1"/>
  <c r="AI28"/>
  <c r="BB28" s="1"/>
  <c r="AW28"/>
  <c r="AH28"/>
  <c r="BA28" s="1"/>
  <c r="AC32"/>
  <c r="AG32"/>
  <c r="AZ32" s="1"/>
  <c r="AK32"/>
  <c r="BD32" s="1"/>
  <c r="Z32"/>
  <c r="AB32"/>
  <c r="BO32" s="1"/>
  <c r="AF32"/>
  <c r="AJ32"/>
  <c r="BC32" s="1"/>
  <c r="AA32"/>
  <c r="BN32" s="1"/>
  <c r="AE32"/>
  <c r="BR32" s="1"/>
  <c r="AI32"/>
  <c r="BB32" s="1"/>
  <c r="AW32"/>
  <c r="AH32"/>
  <c r="BA32" s="1"/>
  <c r="AC36"/>
  <c r="AG36"/>
  <c r="AZ36" s="1"/>
  <c r="AK36"/>
  <c r="BD36" s="1"/>
  <c r="Z36"/>
  <c r="AB36"/>
  <c r="BO36" s="1"/>
  <c r="AF36"/>
  <c r="AJ36"/>
  <c r="BC36" s="1"/>
  <c r="AA36"/>
  <c r="BN36" s="1"/>
  <c r="AE36"/>
  <c r="BR36" s="1"/>
  <c r="AI36"/>
  <c r="BB36" s="1"/>
  <c r="AW36"/>
  <c r="AH36"/>
  <c r="BA36" s="1"/>
  <c r="AN14" i="6"/>
  <c r="BF14" s="1"/>
  <c r="V14"/>
  <c r="AO44"/>
  <c r="BG44" s="1"/>
  <c r="W44"/>
  <c r="AN20"/>
  <c r="BF20" s="1"/>
  <c r="V20"/>
  <c r="AB23" i="5"/>
  <c r="BO23" s="1"/>
  <c r="AF23"/>
  <c r="AJ23"/>
  <c r="BC23" s="1"/>
  <c r="AA23"/>
  <c r="BN23" s="1"/>
  <c r="AE23"/>
  <c r="BR23" s="1"/>
  <c r="AI23"/>
  <c r="BB23" s="1"/>
  <c r="Z23"/>
  <c r="AW23"/>
  <c r="AH23"/>
  <c r="BA23" s="1"/>
  <c r="AC23"/>
  <c r="AG23"/>
  <c r="AZ23" s="1"/>
  <c r="AK23"/>
  <c r="BD23" s="1"/>
  <c r="AM15" i="6"/>
  <c r="BE15" s="1"/>
  <c r="U15"/>
  <c r="AM16"/>
  <c r="BE16" s="1"/>
  <c r="U16"/>
  <c r="AW46" i="5"/>
  <c r="AH46"/>
  <c r="AC46"/>
  <c r="H75" s="1"/>
  <c r="AG46"/>
  <c r="AK46"/>
  <c r="AB46"/>
  <c r="G75" s="1"/>
  <c r="AF46"/>
  <c r="AJ46"/>
  <c r="AA46"/>
  <c r="F75" s="1"/>
  <c r="AE46"/>
  <c r="AI46"/>
  <c r="Z46"/>
  <c r="E75" s="1"/>
  <c r="P38" i="6"/>
  <c r="AN25"/>
  <c r="BF25" s="1"/>
  <c r="V25"/>
  <c r="AN29"/>
  <c r="BF29" s="1"/>
  <c r="V29"/>
  <c r="AN33"/>
  <c r="BF33" s="1"/>
  <c r="V33"/>
  <c r="AN37"/>
  <c r="BF37" s="1"/>
  <c r="V37"/>
  <c r="AO41"/>
  <c r="BG41" s="1"/>
  <c r="W41"/>
  <c r="AC45" i="5"/>
  <c r="AG45"/>
  <c r="AZ45" s="1"/>
  <c r="AK45"/>
  <c r="BD45" s="1"/>
  <c r="Z45"/>
  <c r="AS45" s="1"/>
  <c r="AB45"/>
  <c r="BO45" s="1"/>
  <c r="AF45"/>
  <c r="AJ45"/>
  <c r="BC45" s="1"/>
  <c r="AA45"/>
  <c r="BN45" s="1"/>
  <c r="AE45"/>
  <c r="BR45" s="1"/>
  <c r="AI45"/>
  <c r="BB45" s="1"/>
  <c r="AW45"/>
  <c r="AH45"/>
  <c r="BA45" s="1"/>
  <c r="AO22" i="6"/>
  <c r="BG22" s="1"/>
  <c r="W22"/>
  <c r="AN43"/>
  <c r="BF43" s="1"/>
  <c r="V43"/>
  <c r="AB11" i="5"/>
  <c r="BO11" s="1"/>
  <c r="AG11"/>
  <c r="AZ11" s="1"/>
  <c r="AH11"/>
  <c r="BA11" s="1"/>
  <c r="AI11"/>
  <c r="BB11" s="1"/>
  <c r="AJ11"/>
  <c r="BC11" s="1"/>
  <c r="AC41"/>
  <c r="AG41"/>
  <c r="AZ41" s="1"/>
  <c r="AK41"/>
  <c r="BD41" s="1"/>
  <c r="Z41"/>
  <c r="AS41" s="1"/>
  <c r="AB41"/>
  <c r="BO41" s="1"/>
  <c r="AF41"/>
  <c r="AJ41"/>
  <c r="BC41" s="1"/>
  <c r="AA41"/>
  <c r="BN41" s="1"/>
  <c r="AE41"/>
  <c r="BR41" s="1"/>
  <c r="AI41"/>
  <c r="BB41" s="1"/>
  <c r="AW41"/>
  <c r="AH41"/>
  <c r="BA41" s="1"/>
  <c r="G9" i="6"/>
  <c r="AN44"/>
  <c r="BF44" s="1"/>
  <c r="V44"/>
  <c r="AH42" i="5"/>
  <c r="AC42"/>
  <c r="H74" s="1"/>
  <c r="AG42"/>
  <c r="AK42"/>
  <c r="AB42"/>
  <c r="G74" s="1"/>
  <c r="AF42"/>
  <c r="AJ42"/>
  <c r="AA42"/>
  <c r="F74" s="1"/>
  <c r="AE42"/>
  <c r="AI42"/>
  <c r="Z42"/>
  <c r="E74" s="1"/>
  <c r="AN23" i="6"/>
  <c r="BF23" s="1"/>
  <c r="V23"/>
  <c r="AN27"/>
  <c r="BF27" s="1"/>
  <c r="V27"/>
  <c r="AN31"/>
  <c r="BF31" s="1"/>
  <c r="V31"/>
  <c r="AN35"/>
  <c r="BF35" s="1"/>
  <c r="V35"/>
  <c r="AN40"/>
  <c r="BF40" s="1"/>
  <c r="V40"/>
  <c r="AA52" i="5"/>
  <c r="F77" s="1"/>
  <c r="AE52"/>
  <c r="AI52"/>
  <c r="AW52"/>
  <c r="AH52"/>
  <c r="AC52"/>
  <c r="H77" s="1"/>
  <c r="AG52"/>
  <c r="AK52"/>
  <c r="Z52"/>
  <c r="E77" s="1"/>
  <c r="AB52"/>
  <c r="G77" s="1"/>
  <c r="AF52"/>
  <c r="AJ52"/>
  <c r="AN26" i="6"/>
  <c r="BF26" s="1"/>
  <c r="V26"/>
  <c r="AN30"/>
  <c r="BF30" s="1"/>
  <c r="V30"/>
  <c r="AN34"/>
  <c r="BF34" s="1"/>
  <c r="V34"/>
  <c r="AN39"/>
  <c r="BF39" s="1"/>
  <c r="V39"/>
  <c r="AN19"/>
  <c r="BF19" s="1"/>
  <c r="V19"/>
  <c r="AA43" i="5"/>
  <c r="BN43" s="1"/>
  <c r="AE43"/>
  <c r="BR43" s="1"/>
  <c r="AI43"/>
  <c r="BB43" s="1"/>
  <c r="AW43"/>
  <c r="AH43"/>
  <c r="BA43" s="1"/>
  <c r="AC43"/>
  <c r="AG43"/>
  <c r="AZ43" s="1"/>
  <c r="AK43"/>
  <c r="BD43" s="1"/>
  <c r="Z43"/>
  <c r="AS43" s="1"/>
  <c r="AB43"/>
  <c r="BO43" s="1"/>
  <c r="AF43"/>
  <c r="AJ43"/>
  <c r="BC43" s="1"/>
  <c r="AO20" i="6"/>
  <c r="BG20" s="1"/>
  <c r="W20"/>
  <c r="AB44" i="5"/>
  <c r="BO44" s="1"/>
  <c r="AF44"/>
  <c r="AJ44"/>
  <c r="BC44" s="1"/>
  <c r="AA44"/>
  <c r="BN44" s="1"/>
  <c r="AE44"/>
  <c r="BR44" s="1"/>
  <c r="AI44"/>
  <c r="BB44" s="1"/>
  <c r="Z44"/>
  <c r="AW44"/>
  <c r="AH44"/>
  <c r="BA44" s="1"/>
  <c r="AC44"/>
  <c r="AG44"/>
  <c r="AZ44" s="1"/>
  <c r="AK44"/>
  <c r="BD44" s="1"/>
  <c r="AN22" i="6"/>
  <c r="BF22" s="1"/>
  <c r="V22"/>
  <c r="AB27" i="5"/>
  <c r="BO27" s="1"/>
  <c r="AF27"/>
  <c r="AJ27"/>
  <c r="BC27" s="1"/>
  <c r="AA27"/>
  <c r="BN27" s="1"/>
  <c r="AE27"/>
  <c r="BR27" s="1"/>
  <c r="AI27"/>
  <c r="BB27" s="1"/>
  <c r="Z27"/>
  <c r="AW27"/>
  <c r="AH27"/>
  <c r="BA27" s="1"/>
  <c r="AC27"/>
  <c r="AG27"/>
  <c r="AZ27" s="1"/>
  <c r="AK27"/>
  <c r="BD27" s="1"/>
  <c r="AB31"/>
  <c r="BO31" s="1"/>
  <c r="AF31"/>
  <c r="AJ31"/>
  <c r="BC31" s="1"/>
  <c r="AA31"/>
  <c r="BN31" s="1"/>
  <c r="AE31"/>
  <c r="BR31" s="1"/>
  <c r="AI31"/>
  <c r="BB31" s="1"/>
  <c r="Z31"/>
  <c r="AW31"/>
  <c r="AH31"/>
  <c r="BA31" s="1"/>
  <c r="AC31"/>
  <c r="AG31"/>
  <c r="AZ31" s="1"/>
  <c r="AK31"/>
  <c r="BD31" s="1"/>
  <c r="AB35"/>
  <c r="BO35" s="1"/>
  <c r="AF35"/>
  <c r="AJ35"/>
  <c r="BC35" s="1"/>
  <c r="AA35"/>
  <c r="BN35" s="1"/>
  <c r="AE35"/>
  <c r="BR35" s="1"/>
  <c r="AI35"/>
  <c r="BB35" s="1"/>
  <c r="Z35"/>
  <c r="AW35"/>
  <c r="AH35"/>
  <c r="BA35" s="1"/>
  <c r="AC35"/>
  <c r="AG35"/>
  <c r="AZ35" s="1"/>
  <c r="AK35"/>
  <c r="BD35" s="1"/>
  <c r="AB40"/>
  <c r="BO40" s="1"/>
  <c r="AF40"/>
  <c r="AJ40"/>
  <c r="BC40" s="1"/>
  <c r="AA40"/>
  <c r="BN40" s="1"/>
  <c r="AE40"/>
  <c r="BR40" s="1"/>
  <c r="AI40"/>
  <c r="BB40" s="1"/>
  <c r="Z40"/>
  <c r="AW40"/>
  <c r="AH40"/>
  <c r="BA40" s="1"/>
  <c r="AC40"/>
  <c r="AG40"/>
  <c r="AZ40" s="1"/>
  <c r="AK40"/>
  <c r="BD40" s="1"/>
  <c r="AO10" i="6"/>
  <c r="BG10" s="1"/>
  <c r="W10"/>
  <c r="AO43"/>
  <c r="BG43" s="1"/>
  <c r="W43"/>
  <c r="AA26" i="5"/>
  <c r="BN26" s="1"/>
  <c r="AE26"/>
  <c r="BR26" s="1"/>
  <c r="AI26"/>
  <c r="BB26" s="1"/>
  <c r="AW26"/>
  <c r="AH26"/>
  <c r="BA26" s="1"/>
  <c r="AC26"/>
  <c r="AG26"/>
  <c r="AZ26" s="1"/>
  <c r="AK26"/>
  <c r="BD26" s="1"/>
  <c r="Z26"/>
  <c r="AB26"/>
  <c r="BO26" s="1"/>
  <c r="AF26"/>
  <c r="AJ26"/>
  <c r="BC26" s="1"/>
  <c r="AA30"/>
  <c r="BN30" s="1"/>
  <c r="AE30"/>
  <c r="BR30" s="1"/>
  <c r="AI30"/>
  <c r="BB30" s="1"/>
  <c r="AW30"/>
  <c r="AH30"/>
  <c r="BA30" s="1"/>
  <c r="AC30"/>
  <c r="AG30"/>
  <c r="AZ30" s="1"/>
  <c r="AK30"/>
  <c r="BD30" s="1"/>
  <c r="Z30"/>
  <c r="AB30"/>
  <c r="BO30" s="1"/>
  <c r="AF30"/>
  <c r="AJ30"/>
  <c r="BC30" s="1"/>
  <c r="AA34"/>
  <c r="BN34" s="1"/>
  <c r="AE34"/>
  <c r="BR34" s="1"/>
  <c r="AI34"/>
  <c r="BB34" s="1"/>
  <c r="AW34"/>
  <c r="AH34"/>
  <c r="BA34" s="1"/>
  <c r="AC34"/>
  <c r="AG34"/>
  <c r="AZ34" s="1"/>
  <c r="AK34"/>
  <c r="BD34" s="1"/>
  <c r="Z34"/>
  <c r="AB34"/>
  <c r="BO34" s="1"/>
  <c r="AF34"/>
  <c r="AJ34"/>
  <c r="BC34" s="1"/>
  <c r="AA39"/>
  <c r="BN39" s="1"/>
  <c r="AE39"/>
  <c r="BR39" s="1"/>
  <c r="AI39"/>
  <c r="BB39" s="1"/>
  <c r="AW39"/>
  <c r="AH39"/>
  <c r="BA39" s="1"/>
  <c r="AC39"/>
  <c r="AG39"/>
  <c r="AZ39" s="1"/>
  <c r="AK39"/>
  <c r="BD39" s="1"/>
  <c r="Z39"/>
  <c r="AB39"/>
  <c r="BO39" s="1"/>
  <c r="AF39"/>
  <c r="AJ39"/>
  <c r="BC39" s="1"/>
  <c r="AN13" i="6"/>
  <c r="BF13" s="1"/>
  <c r="V13"/>
  <c r="AO42"/>
  <c r="BG42" s="1"/>
  <c r="W42"/>
  <c r="AN24"/>
  <c r="BF24" s="1"/>
  <c r="V24"/>
  <c r="AN28"/>
  <c r="BF28" s="1"/>
  <c r="V28"/>
  <c r="AN32"/>
  <c r="BF32" s="1"/>
  <c r="V32"/>
  <c r="AN36"/>
  <c r="BF36" s="1"/>
  <c r="V36"/>
  <c r="AN41"/>
  <c r="BF41" s="1"/>
  <c r="V41"/>
  <c r="AN42"/>
  <c r="BF42" s="1"/>
  <c r="V42"/>
  <c r="X15" i="5"/>
  <c r="AF15" s="1"/>
  <c r="D15" i="6"/>
  <c r="AO19"/>
  <c r="BG19" s="1"/>
  <c r="W19"/>
  <c r="AR16" i="5"/>
  <c r="E16" i="6"/>
  <c r="AW25" i="5"/>
  <c r="AH25"/>
  <c r="BA25" s="1"/>
  <c r="AC25"/>
  <c r="AG25"/>
  <c r="AZ25" s="1"/>
  <c r="AK25"/>
  <c r="BD25" s="1"/>
  <c r="AB25"/>
  <c r="BO25" s="1"/>
  <c r="AF25"/>
  <c r="AJ25"/>
  <c r="BC25" s="1"/>
  <c r="AA25"/>
  <c r="BN25" s="1"/>
  <c r="AE25"/>
  <c r="BR25" s="1"/>
  <c r="AI25"/>
  <c r="BB25" s="1"/>
  <c r="Z25"/>
  <c r="AW29"/>
  <c r="AH29"/>
  <c r="BA29" s="1"/>
  <c r="AC29"/>
  <c r="AG29"/>
  <c r="AZ29" s="1"/>
  <c r="AK29"/>
  <c r="BD29" s="1"/>
  <c r="AB29"/>
  <c r="BO29" s="1"/>
  <c r="AF29"/>
  <c r="AJ29"/>
  <c r="BC29" s="1"/>
  <c r="AA29"/>
  <c r="BN29" s="1"/>
  <c r="AE29"/>
  <c r="BR29" s="1"/>
  <c r="AI29"/>
  <c r="BB29" s="1"/>
  <c r="Z29"/>
  <c r="AW33"/>
  <c r="AH33"/>
  <c r="BA33" s="1"/>
  <c r="AC33"/>
  <c r="AG33"/>
  <c r="AZ33" s="1"/>
  <c r="AK33"/>
  <c r="BD33" s="1"/>
  <c r="AB33"/>
  <c r="BO33" s="1"/>
  <c r="AF33"/>
  <c r="AJ33"/>
  <c r="BC33" s="1"/>
  <c r="AA33"/>
  <c r="BN33" s="1"/>
  <c r="AE33"/>
  <c r="BR33" s="1"/>
  <c r="AI33"/>
  <c r="BB33" s="1"/>
  <c r="Z33"/>
  <c r="AW37"/>
  <c r="AH37"/>
  <c r="BA37" s="1"/>
  <c r="AC37"/>
  <c r="AG37"/>
  <c r="AZ37" s="1"/>
  <c r="AK37"/>
  <c r="BD37" s="1"/>
  <c r="AB37"/>
  <c r="BO37" s="1"/>
  <c r="AF37"/>
  <c r="AJ37"/>
  <c r="BC37" s="1"/>
  <c r="AA37"/>
  <c r="BN37" s="1"/>
  <c r="AE37"/>
  <c r="BR37" s="1"/>
  <c r="AI37"/>
  <c r="BB37" s="1"/>
  <c r="Z37"/>
  <c r="AO45" i="6"/>
  <c r="BG45" s="1"/>
  <c r="W45"/>
  <c r="AN45"/>
  <c r="BF45" s="1"/>
  <c r="V45"/>
  <c r="AO18"/>
  <c r="BG18" s="1"/>
  <c r="W18"/>
  <c r="AO17"/>
  <c r="BG17" s="1"/>
  <c r="W17"/>
  <c r="S7" i="5"/>
  <c r="AQ16"/>
  <c r="X16"/>
  <c r="AJ16" s="1"/>
  <c r="BC16" s="1"/>
  <c r="AW19"/>
  <c r="AH19"/>
  <c r="BA19" s="1"/>
  <c r="AC19"/>
  <c r="AG19"/>
  <c r="AZ19" s="1"/>
  <c r="AK19"/>
  <c r="BD19" s="1"/>
  <c r="AB19"/>
  <c r="BO19" s="1"/>
  <c r="AF19"/>
  <c r="AJ19"/>
  <c r="BC19" s="1"/>
  <c r="Z19"/>
  <c r="AA19"/>
  <c r="BN19" s="1"/>
  <c r="AE19"/>
  <c r="BR19" s="1"/>
  <c r="AI19"/>
  <c r="BB19" s="1"/>
  <c r="AA20"/>
  <c r="BN20" s="1"/>
  <c r="AE20"/>
  <c r="BR20" s="1"/>
  <c r="AI20"/>
  <c r="BB20" s="1"/>
  <c r="AW20"/>
  <c r="AH20"/>
  <c r="BA20" s="1"/>
  <c r="Z20"/>
  <c r="AC20"/>
  <c r="AG20"/>
  <c r="AZ20" s="1"/>
  <c r="AK20"/>
  <c r="BD20" s="1"/>
  <c r="AB20"/>
  <c r="BO20" s="1"/>
  <c r="AF20"/>
  <c r="AJ20"/>
  <c r="BC20" s="1"/>
  <c r="AC22"/>
  <c r="H71" s="1"/>
  <c r="AG22"/>
  <c r="AK22"/>
  <c r="AB22"/>
  <c r="G71" s="1"/>
  <c r="AF22"/>
  <c r="AJ22"/>
  <c r="AA22"/>
  <c r="F71" s="1"/>
  <c r="AE22"/>
  <c r="AI22"/>
  <c r="AW22"/>
  <c r="AH22"/>
  <c r="Z22"/>
  <c r="E71" s="1"/>
  <c r="AC15"/>
  <c r="AC18"/>
  <c r="AG18"/>
  <c r="AZ18" s="1"/>
  <c r="AK18"/>
  <c r="BD18" s="1"/>
  <c r="AB18"/>
  <c r="BO18" s="1"/>
  <c r="AF18"/>
  <c r="AJ18"/>
  <c r="BC18" s="1"/>
  <c r="AA18"/>
  <c r="BN18" s="1"/>
  <c r="AE18"/>
  <c r="BR18" s="1"/>
  <c r="AI18"/>
  <c r="BB18" s="1"/>
  <c r="AW18"/>
  <c r="AH18"/>
  <c r="BA18" s="1"/>
  <c r="Z18"/>
  <c r="AB21"/>
  <c r="AF21"/>
  <c r="AJ21"/>
  <c r="Z21"/>
  <c r="E72" s="1"/>
  <c r="AA21"/>
  <c r="F72" s="1"/>
  <c r="AE21"/>
  <c r="AI21"/>
  <c r="AW21"/>
  <c r="AH21"/>
  <c r="AC21"/>
  <c r="H72" s="1"/>
  <c r="AG21"/>
  <c r="AK21"/>
  <c r="AC14"/>
  <c r="AG14"/>
  <c r="AZ14" s="1"/>
  <c r="AK14"/>
  <c r="BD14" s="1"/>
  <c r="AB14"/>
  <c r="BO14" s="1"/>
  <c r="AF14"/>
  <c r="AJ14"/>
  <c r="BC14" s="1"/>
  <c r="AA14"/>
  <c r="BN14" s="1"/>
  <c r="AE14"/>
  <c r="BR14" s="1"/>
  <c r="AI14"/>
  <c r="BB14" s="1"/>
  <c r="AW14"/>
  <c r="AH14"/>
  <c r="BA14" s="1"/>
  <c r="Z14"/>
  <c r="S6"/>
  <c r="AB17"/>
  <c r="AF17"/>
  <c r="AJ17"/>
  <c r="Z17"/>
  <c r="AA17"/>
  <c r="AE17"/>
  <c r="AI17"/>
  <c r="AH17"/>
  <c r="AC17"/>
  <c r="H69" s="1"/>
  <c r="AG17"/>
  <c r="AK17"/>
  <c r="AO46" i="6"/>
  <c r="BG46" s="1"/>
  <c r="AE13" i="5"/>
  <c r="BR13" s="1"/>
  <c r="AB13"/>
  <c r="BO13" s="1"/>
  <c r="AK13"/>
  <c r="BD13" s="1"/>
  <c r="AB10"/>
  <c r="BO10" s="1"/>
  <c r="AK11"/>
  <c r="BD11" s="1"/>
  <c r="AG13"/>
  <c r="AZ13" s="1"/>
  <c r="AI13"/>
  <c r="BB13" s="1"/>
  <c r="AH13"/>
  <c r="BA13" s="1"/>
  <c r="AF13"/>
  <c r="AC13"/>
  <c r="AW42"/>
  <c r="S5"/>
  <c r="Q82" s="1"/>
  <c r="D46" i="1"/>
  <c r="E46"/>
  <c r="F46"/>
  <c r="G103" i="5" s="1"/>
  <c r="G46" i="1"/>
  <c r="H46"/>
  <c r="I46"/>
  <c r="J46"/>
  <c r="K46"/>
  <c r="L46"/>
  <c r="M46"/>
  <c r="N46"/>
  <c r="C46"/>
  <c r="F69" i="5" l="1"/>
  <c r="G69"/>
  <c r="AY13"/>
  <c r="BS13"/>
  <c r="BS21"/>
  <c r="K72"/>
  <c r="J102" s="1"/>
  <c r="AY19"/>
  <c r="BS19"/>
  <c r="AY44"/>
  <c r="BS44"/>
  <c r="J77"/>
  <c r="BR52"/>
  <c r="AY41"/>
  <c r="BS41"/>
  <c r="J75"/>
  <c r="BR46"/>
  <c r="AY23"/>
  <c r="BS23"/>
  <c r="J69"/>
  <c r="BR17"/>
  <c r="K69"/>
  <c r="BS17"/>
  <c r="J71"/>
  <c r="BR22"/>
  <c r="AY37"/>
  <c r="BS37"/>
  <c r="AY33"/>
  <c r="BS33"/>
  <c r="AY29"/>
  <c r="BS29"/>
  <c r="AY25"/>
  <c r="BS25"/>
  <c r="AY15"/>
  <c r="BS15"/>
  <c r="BS52"/>
  <c r="K77"/>
  <c r="K75"/>
  <c r="BS46"/>
  <c r="J72"/>
  <c r="BR21"/>
  <c r="AY20"/>
  <c r="BS20"/>
  <c r="K71"/>
  <c r="BS22"/>
  <c r="AY40"/>
  <c r="BS40"/>
  <c r="AY35"/>
  <c r="BS35"/>
  <c r="AY31"/>
  <c r="BS31"/>
  <c r="AY27"/>
  <c r="BS27"/>
  <c r="J74"/>
  <c r="BR42"/>
  <c r="AY36"/>
  <c r="BS36"/>
  <c r="AY32"/>
  <c r="BS32"/>
  <c r="AY28"/>
  <c r="BS28"/>
  <c r="AY24"/>
  <c r="BS24"/>
  <c r="AY11"/>
  <c r="BS11"/>
  <c r="AY10"/>
  <c r="BS10"/>
  <c r="AY14"/>
  <c r="BS14"/>
  <c r="AY18"/>
  <c r="BS18"/>
  <c r="AY39"/>
  <c r="BS39"/>
  <c r="AY34"/>
  <c r="BS34"/>
  <c r="AY30"/>
  <c r="BS30"/>
  <c r="AY26"/>
  <c r="BS26"/>
  <c r="AY43"/>
  <c r="BS43"/>
  <c r="K74"/>
  <c r="BS42"/>
  <c r="AY45"/>
  <c r="BS45"/>
  <c r="AY12"/>
  <c r="BS12"/>
  <c r="E69"/>
  <c r="G72"/>
  <c r="BN17"/>
  <c r="AY21"/>
  <c r="BN22"/>
  <c r="AS42"/>
  <c r="AZ42"/>
  <c r="L74"/>
  <c r="BO46"/>
  <c r="AZ21"/>
  <c r="L72"/>
  <c r="BC21"/>
  <c r="O72"/>
  <c r="BO22"/>
  <c r="AZ52"/>
  <c r="L77"/>
  <c r="BN42"/>
  <c r="BB46"/>
  <c r="N75"/>
  <c r="AY46"/>
  <c r="AY22"/>
  <c r="BC52"/>
  <c r="O77"/>
  <c r="BD52"/>
  <c r="P77"/>
  <c r="BO42"/>
  <c r="BA42"/>
  <c r="M74"/>
  <c r="AS46"/>
  <c r="BC46"/>
  <c r="O75"/>
  <c r="AZ46"/>
  <c r="L75"/>
  <c r="L69"/>
  <c r="N69"/>
  <c r="BP17"/>
  <c r="BO17"/>
  <c r="BA22"/>
  <c r="M71"/>
  <c r="BD22"/>
  <c r="P71"/>
  <c r="BO52"/>
  <c r="BC42"/>
  <c r="O74"/>
  <c r="BA46"/>
  <c r="M75"/>
  <c r="BB21"/>
  <c r="N72"/>
  <c r="AY52"/>
  <c r="BB52"/>
  <c r="N77"/>
  <c r="BD42"/>
  <c r="P74"/>
  <c r="BD21"/>
  <c r="P72"/>
  <c r="BB22"/>
  <c r="N71"/>
  <c r="BA21"/>
  <c r="M72"/>
  <c r="BN21"/>
  <c r="BO21"/>
  <c r="BC22"/>
  <c r="O71"/>
  <c r="AZ22"/>
  <c r="L71"/>
  <c r="BA52"/>
  <c r="M77"/>
  <c r="BN52"/>
  <c r="BB42"/>
  <c r="N74"/>
  <c r="AY42"/>
  <c r="BN46"/>
  <c r="BD46"/>
  <c r="P75"/>
  <c r="P69"/>
  <c r="O69"/>
  <c r="M69"/>
  <c r="AX39"/>
  <c r="AX34"/>
  <c r="AX30"/>
  <c r="AX26"/>
  <c r="AX43"/>
  <c r="AX42"/>
  <c r="AX45"/>
  <c r="AX14"/>
  <c r="AX18"/>
  <c r="AX20"/>
  <c r="AX44"/>
  <c r="AX41"/>
  <c r="AX11"/>
  <c r="AX13"/>
  <c r="AX19"/>
  <c r="AX37"/>
  <c r="AX33"/>
  <c r="AX29"/>
  <c r="AX25"/>
  <c r="AX52"/>
  <c r="AX46"/>
  <c r="AX12"/>
  <c r="AX21"/>
  <c r="AX22"/>
  <c r="AX40"/>
  <c r="AX35"/>
  <c r="AX31"/>
  <c r="AX27"/>
  <c r="AX36"/>
  <c r="AX32"/>
  <c r="AX28"/>
  <c r="AX24"/>
  <c r="AX10"/>
  <c r="BM10"/>
  <c r="AW13"/>
  <c r="AS10"/>
  <c r="AW10"/>
  <c r="AG15"/>
  <c r="AZ15" s="1"/>
  <c r="AD15"/>
  <c r="BQ15" s="1"/>
  <c r="BQ11"/>
  <c r="AW11"/>
  <c r="BQ12"/>
  <c r="AW12"/>
  <c r="X12" i="6"/>
  <c r="AP12" s="1"/>
  <c r="AS13" i="5"/>
  <c r="X11" i="6"/>
  <c r="X13"/>
  <c r="AP13" s="1"/>
  <c r="BM12" i="5"/>
  <c r="AE16"/>
  <c r="BR16" s="1"/>
  <c r="AD16"/>
  <c r="BQ16" s="1"/>
  <c r="AS11"/>
  <c r="AS52"/>
  <c r="X52" i="6"/>
  <c r="AZ48"/>
  <c r="AI48"/>
  <c r="BA48" s="1"/>
  <c r="AZ50"/>
  <c r="AI50"/>
  <c r="BA50" s="1"/>
  <c r="AY49"/>
  <c r="AH49"/>
  <c r="AU45" i="5"/>
  <c r="AT41"/>
  <c r="AV18"/>
  <c r="BP18"/>
  <c r="AV42"/>
  <c r="BP42"/>
  <c r="AV44"/>
  <c r="BP44"/>
  <c r="AV52"/>
  <c r="BP52"/>
  <c r="AV23"/>
  <c r="BP23"/>
  <c r="AV13"/>
  <c r="BP13"/>
  <c r="AV21"/>
  <c r="BP21"/>
  <c r="AV37"/>
  <c r="BP37"/>
  <c r="AV33"/>
  <c r="BP33"/>
  <c r="AV29"/>
  <c r="BP29"/>
  <c r="AV25"/>
  <c r="BP25"/>
  <c r="AV46"/>
  <c r="BP46"/>
  <c r="AV36"/>
  <c r="BP36"/>
  <c r="AV32"/>
  <c r="BP32"/>
  <c r="AV28"/>
  <c r="BP28"/>
  <c r="AV24"/>
  <c r="BP24"/>
  <c r="AV10"/>
  <c r="BP10"/>
  <c r="AV22"/>
  <c r="BP22"/>
  <c r="AV41"/>
  <c r="BP41"/>
  <c r="AV11"/>
  <c r="BP11"/>
  <c r="AV12"/>
  <c r="BP12"/>
  <c r="AV14"/>
  <c r="BP14"/>
  <c r="AV15"/>
  <c r="BP15"/>
  <c r="AV20"/>
  <c r="BP20"/>
  <c r="AV19"/>
  <c r="BP19"/>
  <c r="AV39"/>
  <c r="BP39"/>
  <c r="AV34"/>
  <c r="BP34"/>
  <c r="AV30"/>
  <c r="BP30"/>
  <c r="AV26"/>
  <c r="BP26"/>
  <c r="AV40"/>
  <c r="BP40"/>
  <c r="AV35"/>
  <c r="BP35"/>
  <c r="AV31"/>
  <c r="BP31"/>
  <c r="AV27"/>
  <c r="BP27"/>
  <c r="AV43"/>
  <c r="BP43"/>
  <c r="AV45"/>
  <c r="BP45"/>
  <c r="AU44"/>
  <c r="AT46"/>
  <c r="BH10" i="6"/>
  <c r="BI10" s="1"/>
  <c r="AT43" i="5"/>
  <c r="AT42"/>
  <c r="AT12"/>
  <c r="AG16"/>
  <c r="AZ16" s="1"/>
  <c r="AC16"/>
  <c r="AF16"/>
  <c r="AI16"/>
  <c r="BB16" s="1"/>
  <c r="AU42"/>
  <c r="AN16" i="6"/>
  <c r="BF16" s="1"/>
  <c r="AU41" i="5"/>
  <c r="AE15"/>
  <c r="BR15" s="1"/>
  <c r="AK16"/>
  <c r="BD16" s="1"/>
  <c r="AH16"/>
  <c r="BA16" s="1"/>
  <c r="AA16"/>
  <c r="BN16" s="1"/>
  <c r="AU43"/>
  <c r="AB16"/>
  <c r="BO16" s="1"/>
  <c r="Z16"/>
  <c r="X16" i="6" s="1"/>
  <c r="AU52" i="5"/>
  <c r="AT45"/>
  <c r="AT44"/>
  <c r="X18" i="6"/>
  <c r="BH18" s="1"/>
  <c r="BI18" s="1"/>
  <c r="BM18" i="5"/>
  <c r="X39" i="6"/>
  <c r="AP39" s="1"/>
  <c r="BM39" i="5"/>
  <c r="X34" i="6"/>
  <c r="Y34" s="1"/>
  <c r="BM34" i="5"/>
  <c r="X30" i="6"/>
  <c r="BH30" s="1"/>
  <c r="BI30" s="1"/>
  <c r="BM30" i="5"/>
  <c r="X26" i="6"/>
  <c r="BH26" s="1"/>
  <c r="BI26" s="1"/>
  <c r="BM26" i="5"/>
  <c r="X44" i="6"/>
  <c r="BH44" s="1"/>
  <c r="BM44" i="5"/>
  <c r="BM52"/>
  <c r="X36" i="6"/>
  <c r="BH36" s="1"/>
  <c r="BI36" s="1"/>
  <c r="BM36" i="5"/>
  <c r="X32" i="6"/>
  <c r="BH32" s="1"/>
  <c r="BI32" s="1"/>
  <c r="BM32" i="5"/>
  <c r="X28" i="6"/>
  <c r="BH28" s="1"/>
  <c r="BI28" s="1"/>
  <c r="BM28" i="5"/>
  <c r="X24" i="6"/>
  <c r="Y24" s="1"/>
  <c r="BM24" i="5"/>
  <c r="X22" i="6"/>
  <c r="Y22" s="1"/>
  <c r="BM22" i="5"/>
  <c r="X19" i="6"/>
  <c r="BH19" s="1"/>
  <c r="BI19" s="1"/>
  <c r="BM19" i="5"/>
  <c r="X37" i="6"/>
  <c r="BH37" s="1"/>
  <c r="BI37" s="1"/>
  <c r="BM37" i="5"/>
  <c r="X33" i="6"/>
  <c r="Y33" s="1"/>
  <c r="BM33" i="5"/>
  <c r="X29" i="6"/>
  <c r="Y29" s="1"/>
  <c r="BM29" i="5"/>
  <c r="X25" i="6"/>
  <c r="Y25" s="1"/>
  <c r="BM25" i="5"/>
  <c r="X42" i="6"/>
  <c r="BH42" s="1"/>
  <c r="BM42" i="5"/>
  <c r="X45" i="6"/>
  <c r="BH45" s="1"/>
  <c r="BM45" i="5"/>
  <c r="X23" i="6"/>
  <c r="BH23" s="1"/>
  <c r="BI23" s="1"/>
  <c r="BM23" i="5"/>
  <c r="X17" i="6"/>
  <c r="Y17" s="1"/>
  <c r="BM17" i="5"/>
  <c r="X14" i="6"/>
  <c r="Y14" s="1"/>
  <c r="BM14" i="5"/>
  <c r="X21" i="6"/>
  <c r="AP21" s="1"/>
  <c r="BM21" i="5"/>
  <c r="X20" i="6"/>
  <c r="Y20" s="1"/>
  <c r="BM20" i="5"/>
  <c r="X40" i="6"/>
  <c r="AP40" s="1"/>
  <c r="BM40" i="5"/>
  <c r="X35" i="6"/>
  <c r="BH35" s="1"/>
  <c r="BI35" s="1"/>
  <c r="BM35" i="5"/>
  <c r="X31" i="6"/>
  <c r="Y31" s="1"/>
  <c r="BM31" i="5"/>
  <c r="X27" i="6"/>
  <c r="BH27" s="1"/>
  <c r="BI27" s="1"/>
  <c r="BM27" i="5"/>
  <c r="X43" i="6"/>
  <c r="Y43" s="1"/>
  <c r="BM43" i="5"/>
  <c r="X41" i="6"/>
  <c r="Y41" s="1"/>
  <c r="BM41" i="5"/>
  <c r="X46" i="6"/>
  <c r="AP46" s="1"/>
  <c r="BM46" i="5"/>
  <c r="AL12"/>
  <c r="AU46"/>
  <c r="AT10"/>
  <c r="AT52"/>
  <c r="AS44"/>
  <c r="AT11"/>
  <c r="AT13"/>
  <c r="AG38" i="6"/>
  <c r="AX38"/>
  <c r="Y10"/>
  <c r="AU13" i="5"/>
  <c r="AU18"/>
  <c r="AU11"/>
  <c r="Z15"/>
  <c r="AK15"/>
  <c r="BD15" s="1"/>
  <c r="AU22"/>
  <c r="AU20"/>
  <c r="AU19"/>
  <c r="AU37"/>
  <c r="AU33"/>
  <c r="AU29"/>
  <c r="AU25"/>
  <c r="AU23"/>
  <c r="AA15"/>
  <c r="BN15" s="1"/>
  <c r="AB15"/>
  <c r="BO15" s="1"/>
  <c r="AH15"/>
  <c r="BA15" s="1"/>
  <c r="AU40"/>
  <c r="AU35"/>
  <c r="AU31"/>
  <c r="AU27"/>
  <c r="AU12"/>
  <c r="AU10"/>
  <c r="AU14"/>
  <c r="AU21"/>
  <c r="AU39"/>
  <c r="AU34"/>
  <c r="AU30"/>
  <c r="AU26"/>
  <c r="AU36"/>
  <c r="AU32"/>
  <c r="AU28"/>
  <c r="AU24"/>
  <c r="AI15"/>
  <c r="BB15" s="1"/>
  <c r="AJ15"/>
  <c r="BC15" s="1"/>
  <c r="AT22"/>
  <c r="AT20"/>
  <c r="AT23"/>
  <c r="AT19"/>
  <c r="AT14"/>
  <c r="AT21"/>
  <c r="AT18"/>
  <c r="AL11"/>
  <c r="AL10"/>
  <c r="AL46"/>
  <c r="AL37"/>
  <c r="BE37" s="1"/>
  <c r="AT37"/>
  <c r="AL33"/>
  <c r="BE33" s="1"/>
  <c r="AT33"/>
  <c r="AL29"/>
  <c r="BE29" s="1"/>
  <c r="AT29"/>
  <c r="AL25"/>
  <c r="BE25" s="1"/>
  <c r="AT25"/>
  <c r="AS40"/>
  <c r="AS35"/>
  <c r="AS31"/>
  <c r="AS27"/>
  <c r="H9" i="6"/>
  <c r="AS23" i="5"/>
  <c r="AL43"/>
  <c r="AL42"/>
  <c r="AL40"/>
  <c r="BE40" s="1"/>
  <c r="AT40"/>
  <c r="AL35"/>
  <c r="BE35" s="1"/>
  <c r="AT35"/>
  <c r="AL31"/>
  <c r="BE31" s="1"/>
  <c r="AT31"/>
  <c r="AL27"/>
  <c r="BE27" s="1"/>
  <c r="AT27"/>
  <c r="AL45"/>
  <c r="AS39"/>
  <c r="AL39"/>
  <c r="BE39" s="1"/>
  <c r="AT39"/>
  <c r="AS34"/>
  <c r="AL34"/>
  <c r="BE34" s="1"/>
  <c r="AT34"/>
  <c r="AS30"/>
  <c r="AL30"/>
  <c r="BE30" s="1"/>
  <c r="AT30"/>
  <c r="AS26"/>
  <c r="AL26"/>
  <c r="BE26" s="1"/>
  <c r="AT26"/>
  <c r="Q38" i="6"/>
  <c r="AL23" i="5"/>
  <c r="BE23" s="1"/>
  <c r="AX23"/>
  <c r="AL52"/>
  <c r="AS37"/>
  <c r="AS33"/>
  <c r="AS29"/>
  <c r="AS25"/>
  <c r="AO16" i="6"/>
  <c r="BG16" s="1"/>
  <c r="W16"/>
  <c r="AN15"/>
  <c r="BF15" s="1"/>
  <c r="V15"/>
  <c r="AL36" i="5"/>
  <c r="BE36" s="1"/>
  <c r="AT36"/>
  <c r="AS36"/>
  <c r="AL32"/>
  <c r="BE32" s="1"/>
  <c r="AT32"/>
  <c r="AS32"/>
  <c r="AL28"/>
  <c r="BE28" s="1"/>
  <c r="AT28"/>
  <c r="AS28"/>
  <c r="AL24"/>
  <c r="BE24" s="1"/>
  <c r="AT24"/>
  <c r="AS24"/>
  <c r="AL44"/>
  <c r="AL41"/>
  <c r="AL17"/>
  <c r="AL18"/>
  <c r="AS18"/>
  <c r="AL22"/>
  <c r="BE22" s="1"/>
  <c r="AS22"/>
  <c r="AS20"/>
  <c r="AL20"/>
  <c r="AL14"/>
  <c r="AS14"/>
  <c r="AS21"/>
  <c r="AL21"/>
  <c r="AS19"/>
  <c r="AL19"/>
  <c r="O103"/>
  <c r="D103"/>
  <c r="C65" i="6" s="1"/>
  <c r="L103" i="5"/>
  <c r="H103"/>
  <c r="M103"/>
  <c r="I103"/>
  <c r="E103"/>
  <c r="K103"/>
  <c r="N103"/>
  <c r="J103"/>
  <c r="F103"/>
  <c r="AL13"/>
  <c r="O46" i="1"/>
  <c r="O48" s="1"/>
  <c r="AK5" i="6"/>
  <c r="BC5" s="1"/>
  <c r="AN8" i="5"/>
  <c r="AO8"/>
  <c r="AP8"/>
  <c r="AQ8"/>
  <c r="AR8"/>
  <c r="X8"/>
  <c r="Y8"/>
  <c r="W8"/>
  <c r="AY16" l="1"/>
  <c r="BS16"/>
  <c r="I68"/>
  <c r="BY28"/>
  <c r="BY36"/>
  <c r="BY13"/>
  <c r="BY17"/>
  <c r="BY27"/>
  <c r="BY35"/>
  <c r="BY20"/>
  <c r="BY29"/>
  <c r="BY37"/>
  <c r="BY22"/>
  <c r="BY30"/>
  <c r="BY39"/>
  <c r="BY10"/>
  <c r="BY24"/>
  <c r="BY31"/>
  <c r="BY25"/>
  <c r="BY33"/>
  <c r="BY19"/>
  <c r="BY26"/>
  <c r="BY34"/>
  <c r="BY12"/>
  <c r="Q77"/>
  <c r="BI42" i="6"/>
  <c r="BJ42" s="1"/>
  <c r="BK42" s="1"/>
  <c r="BL42" s="1"/>
  <c r="BM42" s="1"/>
  <c r="BN42" s="1"/>
  <c r="BO42" s="1"/>
  <c r="BP42" s="1"/>
  <c r="BQ42" s="1"/>
  <c r="BR42" s="1"/>
  <c r="BS42" s="1"/>
  <c r="AD8" i="5"/>
  <c r="I73" s="1"/>
  <c r="AX15"/>
  <c r="AX16"/>
  <c r="AW15"/>
  <c r="BY11"/>
  <c r="BH12" i="6"/>
  <c r="BI12" s="1"/>
  <c r="BJ12" s="1"/>
  <c r="BK12" s="1"/>
  <c r="BL12" s="1"/>
  <c r="BM12" s="1"/>
  <c r="BN12" s="1"/>
  <c r="BO12" s="1"/>
  <c r="BP12" s="1"/>
  <c r="BQ12" s="1"/>
  <c r="BR12" s="1"/>
  <c r="BS12" s="1"/>
  <c r="BY44" i="5"/>
  <c r="Y13" i="6"/>
  <c r="Z13" s="1"/>
  <c r="BH11"/>
  <c r="BI11" s="1"/>
  <c r="BJ11" s="1"/>
  <c r="BK11" s="1"/>
  <c r="BL11" s="1"/>
  <c r="BM11" s="1"/>
  <c r="BN11" s="1"/>
  <c r="BO11" s="1"/>
  <c r="BP11" s="1"/>
  <c r="BQ11" s="1"/>
  <c r="BR11" s="1"/>
  <c r="BS11" s="1"/>
  <c r="AP11"/>
  <c r="Y11"/>
  <c r="Z11" s="1"/>
  <c r="BH13"/>
  <c r="BI13" s="1"/>
  <c r="BJ13" s="1"/>
  <c r="BK13" s="1"/>
  <c r="BL13" s="1"/>
  <c r="BM13" s="1"/>
  <c r="BN13" s="1"/>
  <c r="BO13" s="1"/>
  <c r="BP13" s="1"/>
  <c r="BQ13" s="1"/>
  <c r="BR13" s="1"/>
  <c r="BS13" s="1"/>
  <c r="Y12"/>
  <c r="Z12" s="1"/>
  <c r="AW16" i="5"/>
  <c r="BY52"/>
  <c r="Y52" i="6"/>
  <c r="BH52"/>
  <c r="BI52" s="1"/>
  <c r="BJ52" s="1"/>
  <c r="BK52" s="1"/>
  <c r="BL52" s="1"/>
  <c r="BM52" s="1"/>
  <c r="BN52" s="1"/>
  <c r="BO52" s="1"/>
  <c r="BP52" s="1"/>
  <c r="BQ52" s="1"/>
  <c r="BR52" s="1"/>
  <c r="BS52" s="1"/>
  <c r="AP52"/>
  <c r="Y44"/>
  <c r="Z44" s="1"/>
  <c r="BY21" i="5"/>
  <c r="AZ49" i="6"/>
  <c r="AI49"/>
  <c r="BA49" s="1"/>
  <c r="BE45" i="5"/>
  <c r="Y32" i="6"/>
  <c r="Z32" s="1"/>
  <c r="BY46" i="5"/>
  <c r="BY43"/>
  <c r="BY45"/>
  <c r="BY42"/>
  <c r="AV16"/>
  <c r="BP16"/>
  <c r="BY41"/>
  <c r="BY23"/>
  <c r="BY18"/>
  <c r="BE41"/>
  <c r="Y45" i="6"/>
  <c r="AQ45" s="1"/>
  <c r="BH40"/>
  <c r="BI40" s="1"/>
  <c r="BJ40" s="1"/>
  <c r="BK40" s="1"/>
  <c r="BL40" s="1"/>
  <c r="BM40" s="1"/>
  <c r="BN40" s="1"/>
  <c r="BO40" s="1"/>
  <c r="BP40" s="1"/>
  <c r="BQ40" s="1"/>
  <c r="BR40" s="1"/>
  <c r="BS40" s="1"/>
  <c r="BH33"/>
  <c r="BI33" s="1"/>
  <c r="BJ33" s="1"/>
  <c r="BK33" s="1"/>
  <c r="BL33" s="1"/>
  <c r="BM33" s="1"/>
  <c r="BN33" s="1"/>
  <c r="BO33" s="1"/>
  <c r="BP33" s="1"/>
  <c r="BQ33" s="1"/>
  <c r="BR33" s="1"/>
  <c r="BS33" s="1"/>
  <c r="BH39"/>
  <c r="BI39" s="1"/>
  <c r="BJ39" s="1"/>
  <c r="BK39" s="1"/>
  <c r="BL39" s="1"/>
  <c r="BM39" s="1"/>
  <c r="BN39" s="1"/>
  <c r="BO39" s="1"/>
  <c r="BP39" s="1"/>
  <c r="BQ39" s="1"/>
  <c r="BR39" s="1"/>
  <c r="BS39" s="1"/>
  <c r="AP28"/>
  <c r="AP30"/>
  <c r="BE46" i="5"/>
  <c r="Y18" i="6"/>
  <c r="Z18" s="1"/>
  <c r="BE42" i="5"/>
  <c r="BH17" i="6"/>
  <c r="BI17" s="1"/>
  <c r="BJ17" s="1"/>
  <c r="BH21"/>
  <c r="BI21" s="1"/>
  <c r="BJ21" s="1"/>
  <c r="BK21" s="1"/>
  <c r="BL21" s="1"/>
  <c r="BM21" s="1"/>
  <c r="BN21" s="1"/>
  <c r="BO21" s="1"/>
  <c r="BP21" s="1"/>
  <c r="BQ21" s="1"/>
  <c r="BR21" s="1"/>
  <c r="BS21" s="1"/>
  <c r="AP25"/>
  <c r="Y28"/>
  <c r="Z28" s="1"/>
  <c r="AP36"/>
  <c r="Y30"/>
  <c r="Z30" s="1"/>
  <c r="BE44" i="5"/>
  <c r="BE43"/>
  <c r="AP43" i="6"/>
  <c r="AP33"/>
  <c r="BE52" i="5"/>
  <c r="BE12"/>
  <c r="AP19" i="6"/>
  <c r="AP45"/>
  <c r="Y36"/>
  <c r="AQ36" s="1"/>
  <c r="AP44"/>
  <c r="Y39"/>
  <c r="AQ39" s="1"/>
  <c r="Y26"/>
  <c r="Z26" s="1"/>
  <c r="BH20"/>
  <c r="BI20" s="1"/>
  <c r="BJ20" s="1"/>
  <c r="BK20" s="1"/>
  <c r="BL20" s="1"/>
  <c r="BM20" s="1"/>
  <c r="BN20" s="1"/>
  <c r="BO20" s="1"/>
  <c r="BP20" s="1"/>
  <c r="BQ20" s="1"/>
  <c r="BR20" s="1"/>
  <c r="BS20" s="1"/>
  <c r="Y35"/>
  <c r="AQ35" s="1"/>
  <c r="AP29"/>
  <c r="BH24"/>
  <c r="BI24" s="1"/>
  <c r="BJ24" s="1"/>
  <c r="BK24" s="1"/>
  <c r="BL24" s="1"/>
  <c r="BM24" s="1"/>
  <c r="BN24" s="1"/>
  <c r="BO24" s="1"/>
  <c r="BP24" s="1"/>
  <c r="BQ24" s="1"/>
  <c r="BR24" s="1"/>
  <c r="BS24" s="1"/>
  <c r="BH34"/>
  <c r="BI34" s="1"/>
  <c r="BJ34" s="1"/>
  <c r="BK34" s="1"/>
  <c r="BL34" s="1"/>
  <c r="BM34" s="1"/>
  <c r="BN34" s="1"/>
  <c r="BO34" s="1"/>
  <c r="BP34" s="1"/>
  <c r="BQ34" s="1"/>
  <c r="BR34" s="1"/>
  <c r="BS34" s="1"/>
  <c r="BE13" i="5"/>
  <c r="BE11"/>
  <c r="AP20" i="6"/>
  <c r="Y46"/>
  <c r="AQ46" s="1"/>
  <c r="BH31"/>
  <c r="BI31" s="1"/>
  <c r="BJ31" s="1"/>
  <c r="BK31" s="1"/>
  <c r="BL31" s="1"/>
  <c r="BM31" s="1"/>
  <c r="BN31" s="1"/>
  <c r="BO31" s="1"/>
  <c r="BP31" s="1"/>
  <c r="BQ31" s="1"/>
  <c r="BR31" s="1"/>
  <c r="BS31" s="1"/>
  <c r="Y19"/>
  <c r="AQ19" s="1"/>
  <c r="BH25"/>
  <c r="BI25" s="1"/>
  <c r="BJ25" s="1"/>
  <c r="BK25" s="1"/>
  <c r="BL25" s="1"/>
  <c r="BM25" s="1"/>
  <c r="BN25" s="1"/>
  <c r="BO25" s="1"/>
  <c r="BP25" s="1"/>
  <c r="BQ25" s="1"/>
  <c r="BR25" s="1"/>
  <c r="BS25" s="1"/>
  <c r="AP27"/>
  <c r="AP14"/>
  <c r="AU16" i="5"/>
  <c r="Y27" i="6"/>
  <c r="Z27" s="1"/>
  <c r="AP35"/>
  <c r="AS16" i="5"/>
  <c r="AP41" i="6"/>
  <c r="BM16" i="5"/>
  <c r="BH41" i="6"/>
  <c r="BI41" s="1"/>
  <c r="BJ41" s="1"/>
  <c r="BK41" s="1"/>
  <c r="BL41" s="1"/>
  <c r="BM41" s="1"/>
  <c r="BN41" s="1"/>
  <c r="BO41" s="1"/>
  <c r="BP41" s="1"/>
  <c r="BQ41" s="1"/>
  <c r="BR41" s="1"/>
  <c r="BS41" s="1"/>
  <c r="AP16"/>
  <c r="Y16"/>
  <c r="Z16" s="1"/>
  <c r="AL16" i="5"/>
  <c r="AP24" i="6"/>
  <c r="AP34"/>
  <c r="Y21"/>
  <c r="AQ21" s="1"/>
  <c r="AP32"/>
  <c r="AP26"/>
  <c r="AP18"/>
  <c r="BE18" i="5"/>
  <c r="AT16"/>
  <c r="AP22" i="6"/>
  <c r="Y23"/>
  <c r="Z23" s="1"/>
  <c r="BH16"/>
  <c r="BI16" s="1"/>
  <c r="BJ16" s="1"/>
  <c r="BH46"/>
  <c r="BI46" s="1"/>
  <c r="BJ46" s="1"/>
  <c r="BK46" s="1"/>
  <c r="BL46" s="1"/>
  <c r="BM46" s="1"/>
  <c r="BN46" s="1"/>
  <c r="BO46" s="1"/>
  <c r="BP46" s="1"/>
  <c r="BQ46" s="1"/>
  <c r="BR46" s="1"/>
  <c r="BS46" s="1"/>
  <c r="BH43"/>
  <c r="BI43" s="1"/>
  <c r="BJ43" s="1"/>
  <c r="BK43" s="1"/>
  <c r="BL43" s="1"/>
  <c r="BM43" s="1"/>
  <c r="BN43" s="1"/>
  <c r="BO43" s="1"/>
  <c r="BP43" s="1"/>
  <c r="BQ43" s="1"/>
  <c r="BR43" s="1"/>
  <c r="BS43" s="1"/>
  <c r="AP31"/>
  <c r="Y40"/>
  <c r="Z40" s="1"/>
  <c r="AP42"/>
  <c r="AP37"/>
  <c r="BH22"/>
  <c r="BI22" s="1"/>
  <c r="BJ22" s="1"/>
  <c r="BK22" s="1"/>
  <c r="BL22" s="1"/>
  <c r="BM22" s="1"/>
  <c r="BN22" s="1"/>
  <c r="BO22" s="1"/>
  <c r="BP22" s="1"/>
  <c r="BQ22" s="1"/>
  <c r="BR22" s="1"/>
  <c r="BS22" s="1"/>
  <c r="BH14"/>
  <c r="BI14" s="1"/>
  <c r="BJ14" s="1"/>
  <c r="BK14" s="1"/>
  <c r="BL14" s="1"/>
  <c r="BM14" s="1"/>
  <c r="BN14" s="1"/>
  <c r="BO14" s="1"/>
  <c r="BP14" s="1"/>
  <c r="BQ14" s="1"/>
  <c r="BR14" s="1"/>
  <c r="BS14" s="1"/>
  <c r="AP23"/>
  <c r="Y42"/>
  <c r="AQ42" s="1"/>
  <c r="BH29"/>
  <c r="BI29" s="1"/>
  <c r="BJ29" s="1"/>
  <c r="BK29" s="1"/>
  <c r="BL29" s="1"/>
  <c r="BM29" s="1"/>
  <c r="BN29" s="1"/>
  <c r="BO29" s="1"/>
  <c r="BP29" s="1"/>
  <c r="BQ29" s="1"/>
  <c r="BR29" s="1"/>
  <c r="BS29" s="1"/>
  <c r="Y37"/>
  <c r="AQ37" s="1"/>
  <c r="BE10" i="5"/>
  <c r="X15" i="6"/>
  <c r="BH15" s="1"/>
  <c r="BI15" s="1"/>
  <c r="BM15" i="5"/>
  <c r="AT15"/>
  <c r="AS15"/>
  <c r="BE20"/>
  <c r="BE19"/>
  <c r="BE14"/>
  <c r="BY32"/>
  <c r="BY40"/>
  <c r="AL15"/>
  <c r="Z17" i="6"/>
  <c r="Z10"/>
  <c r="AQ10"/>
  <c r="AQ31"/>
  <c r="Z31"/>
  <c r="AQ24"/>
  <c r="Z24"/>
  <c r="Z34"/>
  <c r="AQ34"/>
  <c r="BJ27"/>
  <c r="BK27" s="1"/>
  <c r="BL27" s="1"/>
  <c r="BM27" s="1"/>
  <c r="BN27" s="1"/>
  <c r="BO27" s="1"/>
  <c r="BP27" s="1"/>
  <c r="BQ27" s="1"/>
  <c r="BR27" s="1"/>
  <c r="BS27" s="1"/>
  <c r="BJ19"/>
  <c r="BK19" s="1"/>
  <c r="BL19" s="1"/>
  <c r="BM19" s="1"/>
  <c r="BN19" s="1"/>
  <c r="BO19" s="1"/>
  <c r="BP19" s="1"/>
  <c r="BQ19" s="1"/>
  <c r="BR19" s="1"/>
  <c r="BS19" s="1"/>
  <c r="BJ32"/>
  <c r="BK32" s="1"/>
  <c r="BL32" s="1"/>
  <c r="BM32" s="1"/>
  <c r="BN32" s="1"/>
  <c r="BO32" s="1"/>
  <c r="BP32" s="1"/>
  <c r="BQ32" s="1"/>
  <c r="BR32" s="1"/>
  <c r="BS32" s="1"/>
  <c r="BJ26"/>
  <c r="BK26" s="1"/>
  <c r="BL26" s="1"/>
  <c r="BM26" s="1"/>
  <c r="BN26" s="1"/>
  <c r="BO26" s="1"/>
  <c r="BP26" s="1"/>
  <c r="BQ26" s="1"/>
  <c r="BR26" s="1"/>
  <c r="BS26" s="1"/>
  <c r="BJ18"/>
  <c r="BK18" s="1"/>
  <c r="BL18" s="1"/>
  <c r="BM18" s="1"/>
  <c r="BN18" s="1"/>
  <c r="BO18" s="1"/>
  <c r="BP18" s="1"/>
  <c r="BQ18" s="1"/>
  <c r="BR18" s="1"/>
  <c r="BS18" s="1"/>
  <c r="AQ20"/>
  <c r="Z20"/>
  <c r="AQ25"/>
  <c r="Z25"/>
  <c r="BI45"/>
  <c r="BJ45" s="1"/>
  <c r="BK45" s="1"/>
  <c r="BL45" s="1"/>
  <c r="BM45" s="1"/>
  <c r="BN45" s="1"/>
  <c r="BO45" s="1"/>
  <c r="BP45" s="1"/>
  <c r="BQ45" s="1"/>
  <c r="BR45" s="1"/>
  <c r="BS45" s="1"/>
  <c r="BJ10"/>
  <c r="BK10" s="1"/>
  <c r="BL10" s="1"/>
  <c r="BM10" s="1"/>
  <c r="BN10" s="1"/>
  <c r="BO10" s="1"/>
  <c r="BP10" s="1"/>
  <c r="BQ10" s="1"/>
  <c r="BR10" s="1"/>
  <c r="BS10" s="1"/>
  <c r="BJ36"/>
  <c r="BK36" s="1"/>
  <c r="BL36" s="1"/>
  <c r="BM36" s="1"/>
  <c r="BN36" s="1"/>
  <c r="BO36" s="1"/>
  <c r="BP36" s="1"/>
  <c r="BQ36" s="1"/>
  <c r="BR36" s="1"/>
  <c r="BS36" s="1"/>
  <c r="BJ30"/>
  <c r="BK30" s="1"/>
  <c r="BL30" s="1"/>
  <c r="BM30" s="1"/>
  <c r="BN30" s="1"/>
  <c r="BO30" s="1"/>
  <c r="BP30" s="1"/>
  <c r="BQ30" s="1"/>
  <c r="BR30" s="1"/>
  <c r="BS30" s="1"/>
  <c r="AH38"/>
  <c r="AY38"/>
  <c r="Z41"/>
  <c r="AQ41"/>
  <c r="Z43"/>
  <c r="AQ43"/>
  <c r="Z14"/>
  <c r="AQ14"/>
  <c r="AQ29"/>
  <c r="Z29"/>
  <c r="BJ35"/>
  <c r="BK35" s="1"/>
  <c r="BL35" s="1"/>
  <c r="BM35" s="1"/>
  <c r="BN35" s="1"/>
  <c r="BO35" s="1"/>
  <c r="BP35" s="1"/>
  <c r="BQ35" s="1"/>
  <c r="BR35" s="1"/>
  <c r="BS35" s="1"/>
  <c r="BJ23"/>
  <c r="BK23" s="1"/>
  <c r="BL23" s="1"/>
  <c r="BM23" s="1"/>
  <c r="BN23" s="1"/>
  <c r="BO23" s="1"/>
  <c r="BP23" s="1"/>
  <c r="BQ23" s="1"/>
  <c r="BR23" s="1"/>
  <c r="BS23" s="1"/>
  <c r="BJ37"/>
  <c r="BK37" s="1"/>
  <c r="BL37" s="1"/>
  <c r="BM37" s="1"/>
  <c r="BN37" s="1"/>
  <c r="BO37" s="1"/>
  <c r="BP37" s="1"/>
  <c r="BQ37" s="1"/>
  <c r="BR37" s="1"/>
  <c r="BS37" s="1"/>
  <c r="Z22"/>
  <c r="AQ22"/>
  <c r="AQ33"/>
  <c r="Z33"/>
  <c r="BE21" i="5"/>
  <c r="BJ28" i="6"/>
  <c r="BK28" s="1"/>
  <c r="BL28" s="1"/>
  <c r="BM28" s="1"/>
  <c r="BN28" s="1"/>
  <c r="BO28" s="1"/>
  <c r="BP28" s="1"/>
  <c r="BQ28" s="1"/>
  <c r="BR28" s="1"/>
  <c r="BS28" s="1"/>
  <c r="BI44"/>
  <c r="BJ44" s="1"/>
  <c r="BK44" s="1"/>
  <c r="BL44" s="1"/>
  <c r="BM44" s="1"/>
  <c r="BN44" s="1"/>
  <c r="BO44" s="1"/>
  <c r="BP44" s="1"/>
  <c r="BQ44" s="1"/>
  <c r="BR44" s="1"/>
  <c r="BS44" s="1"/>
  <c r="AU15" i="5"/>
  <c r="D65" i="6"/>
  <c r="E65" s="1"/>
  <c r="I9"/>
  <c r="P103" i="5"/>
  <c r="Z8"/>
  <c r="E73" s="1"/>
  <c r="AJ8"/>
  <c r="O73" s="1"/>
  <c r="AA8"/>
  <c r="F73" s="1"/>
  <c r="AI8"/>
  <c r="N73" s="1"/>
  <c r="AF8"/>
  <c r="AC8"/>
  <c r="H73" s="1"/>
  <c r="AH8"/>
  <c r="M73" s="1"/>
  <c r="AE8"/>
  <c r="AK8"/>
  <c r="P73" s="1"/>
  <c r="AG8"/>
  <c r="L73" s="1"/>
  <c r="AB8"/>
  <c r="G73" s="1"/>
  <c r="V8"/>
  <c r="U8"/>
  <c r="M21" i="4"/>
  <c r="M19"/>
  <c r="M22"/>
  <c r="F37"/>
  <c r="J73" i="5" l="1"/>
  <c r="BR8"/>
  <c r="K73"/>
  <c r="BS8"/>
  <c r="BO8"/>
  <c r="BQ8"/>
  <c r="BN8"/>
  <c r="BP8"/>
  <c r="AQ11" i="6"/>
  <c r="AQ12"/>
  <c r="AQ13"/>
  <c r="AQ44"/>
  <c r="AQ52"/>
  <c r="Z52"/>
  <c r="F65"/>
  <c r="AQ32"/>
  <c r="BK16"/>
  <c r="BL16" s="1"/>
  <c r="BM16" s="1"/>
  <c r="BN16" s="1"/>
  <c r="BO16" s="1"/>
  <c r="BP16" s="1"/>
  <c r="BQ16" s="1"/>
  <c r="BR16" s="1"/>
  <c r="BS16" s="1"/>
  <c r="Z35"/>
  <c r="AR35" s="1"/>
  <c r="Z36"/>
  <c r="AA36" s="1"/>
  <c r="Z45"/>
  <c r="AR45" s="1"/>
  <c r="AQ18"/>
  <c r="AQ28"/>
  <c r="Y15"/>
  <c r="AQ15" s="1"/>
  <c r="AQ30"/>
  <c r="AQ26"/>
  <c r="Z46"/>
  <c r="AR46" s="1"/>
  <c r="AQ27"/>
  <c r="Z19"/>
  <c r="AR19" s="1"/>
  <c r="Z39"/>
  <c r="AA39" s="1"/>
  <c r="BE16" i="5"/>
  <c r="Z21" i="6"/>
  <c r="AR21" s="1"/>
  <c r="Z37"/>
  <c r="AA37" s="1"/>
  <c r="AQ40"/>
  <c r="AQ16"/>
  <c r="AQ23"/>
  <c r="Z42"/>
  <c r="AA42" s="1"/>
  <c r="AP15"/>
  <c r="BE15" i="5"/>
  <c r="X8" i="6"/>
  <c r="BH8" s="1"/>
  <c r="BI8" s="1"/>
  <c r="BM8" i="5"/>
  <c r="AA30" i="6"/>
  <c r="AR30"/>
  <c r="AA11"/>
  <c r="AR11"/>
  <c r="AA22"/>
  <c r="AR22"/>
  <c r="AA18"/>
  <c r="AR18"/>
  <c r="AA14"/>
  <c r="AR14"/>
  <c r="AR41"/>
  <c r="AA41"/>
  <c r="AA44"/>
  <c r="AR44"/>
  <c r="AA25"/>
  <c r="AR25"/>
  <c r="AA13"/>
  <c r="AR13"/>
  <c r="AA20"/>
  <c r="AR20"/>
  <c r="AA31"/>
  <c r="AR31"/>
  <c r="AA17"/>
  <c r="AA33"/>
  <c r="AR33"/>
  <c r="AA40"/>
  <c r="AR40"/>
  <c r="AA32"/>
  <c r="AR32"/>
  <c r="AA16"/>
  <c r="AR16"/>
  <c r="AA23"/>
  <c r="AR23"/>
  <c r="AA34"/>
  <c r="AR34"/>
  <c r="AA10"/>
  <c r="AR10"/>
  <c r="AA27"/>
  <c r="AR27"/>
  <c r="AA26"/>
  <c r="AR26"/>
  <c r="AA43"/>
  <c r="AR43"/>
  <c r="AZ38"/>
  <c r="AI38"/>
  <c r="BA38" s="1"/>
  <c r="AA28"/>
  <c r="AR28"/>
  <c r="AA12"/>
  <c r="AR12"/>
  <c r="AA24"/>
  <c r="AR24"/>
  <c r="BJ15"/>
  <c r="BK15" s="1"/>
  <c r="BL15" s="1"/>
  <c r="BM15" s="1"/>
  <c r="BN15" s="1"/>
  <c r="BO15" s="1"/>
  <c r="BP15" s="1"/>
  <c r="BQ15" s="1"/>
  <c r="BR15" s="1"/>
  <c r="BS15" s="1"/>
  <c r="AR29"/>
  <c r="AA29"/>
  <c r="J9"/>
  <c r="AL8" i="5"/>
  <c r="AQ9"/>
  <c r="AP9"/>
  <c r="AO9"/>
  <c r="AN9"/>
  <c r="U9"/>
  <c r="AR9"/>
  <c r="AQ7"/>
  <c r="AP7"/>
  <c r="AO7"/>
  <c r="AN7"/>
  <c r="X7"/>
  <c r="AD7" s="1"/>
  <c r="BQ7" s="1"/>
  <c r="W7"/>
  <c r="V7"/>
  <c r="U7"/>
  <c r="AR7"/>
  <c r="AQ6"/>
  <c r="AP6"/>
  <c r="AO6"/>
  <c r="AN6"/>
  <c r="X6"/>
  <c r="W6"/>
  <c r="V6"/>
  <c r="U6"/>
  <c r="AR6"/>
  <c r="BK5"/>
  <c r="BJ5"/>
  <c r="BI5"/>
  <c r="BH5"/>
  <c r="AQ5"/>
  <c r="AP5"/>
  <c r="AO5"/>
  <c r="AN5"/>
  <c r="X5"/>
  <c r="AD5" s="1"/>
  <c r="W5"/>
  <c r="V5"/>
  <c r="U5"/>
  <c r="AR5"/>
  <c r="C10" i="1"/>
  <c r="G8" i="5" s="1"/>
  <c r="E88" s="1"/>
  <c r="BJ8" i="6" l="1"/>
  <c r="BK8" s="1"/>
  <c r="BL8" s="1"/>
  <c r="BM8" s="1"/>
  <c r="BN8" s="1"/>
  <c r="BO8" s="1"/>
  <c r="BP8" s="1"/>
  <c r="BQ8" s="1"/>
  <c r="BR8" s="1"/>
  <c r="BS8" s="1"/>
  <c r="BY8" i="5"/>
  <c r="AD6"/>
  <c r="BQ6" s="1"/>
  <c r="BQ5"/>
  <c r="G65" i="6"/>
  <c r="AA52"/>
  <c r="AR52"/>
  <c r="AR36"/>
  <c r="Z15"/>
  <c r="AR15" s="1"/>
  <c r="AA45"/>
  <c r="AS45" s="1"/>
  <c r="AA35"/>
  <c r="AB35" s="1"/>
  <c r="AA19"/>
  <c r="AS19" s="1"/>
  <c r="AA46"/>
  <c r="AS46" s="1"/>
  <c r="AR39"/>
  <c r="AA21"/>
  <c r="AS21" s="1"/>
  <c r="Y8"/>
  <c r="Z8" s="1"/>
  <c r="AR42"/>
  <c r="AR37"/>
  <c r="F8"/>
  <c r="AS8" i="5"/>
  <c r="AB36" i="6"/>
  <c r="AS36"/>
  <c r="AB17"/>
  <c r="AB20"/>
  <c r="AS20"/>
  <c r="AB13"/>
  <c r="AS13"/>
  <c r="AB44"/>
  <c r="AS44"/>
  <c r="AB14"/>
  <c r="AS14"/>
  <c r="AB22"/>
  <c r="AS22"/>
  <c r="AB30"/>
  <c r="AS30"/>
  <c r="AB29"/>
  <c r="AS29"/>
  <c r="AB42"/>
  <c r="AS42"/>
  <c r="AB12"/>
  <c r="AS12"/>
  <c r="AB28"/>
  <c r="AS28"/>
  <c r="AB43"/>
  <c r="AS43"/>
  <c r="AB27"/>
  <c r="AS27"/>
  <c r="AB34"/>
  <c r="AS34"/>
  <c r="AB23"/>
  <c r="AS23"/>
  <c r="AB32"/>
  <c r="AS32"/>
  <c r="AB33"/>
  <c r="AS33"/>
  <c r="AB37"/>
  <c r="AS37"/>
  <c r="AB39"/>
  <c r="AS39"/>
  <c r="AB31"/>
  <c r="AS31"/>
  <c r="AB25"/>
  <c r="AS25"/>
  <c r="AB18"/>
  <c r="AS18"/>
  <c r="AB11"/>
  <c r="AS11"/>
  <c r="AB45"/>
  <c r="AB24"/>
  <c r="AS24"/>
  <c r="AB26"/>
  <c r="AS26"/>
  <c r="AB10"/>
  <c r="AS10"/>
  <c r="AB16"/>
  <c r="AS16"/>
  <c r="AB40"/>
  <c r="AS40"/>
  <c r="AB41"/>
  <c r="AS41"/>
  <c r="K9"/>
  <c r="Z9" i="5"/>
  <c r="E68" s="1"/>
  <c r="AH9"/>
  <c r="M68" s="1"/>
  <c r="AE9"/>
  <c r="AK9"/>
  <c r="P68" s="1"/>
  <c r="AG9"/>
  <c r="L68" s="1"/>
  <c r="AC9"/>
  <c r="H68" s="1"/>
  <c r="AB9"/>
  <c r="G68" s="1"/>
  <c r="AJ9"/>
  <c r="O68" s="1"/>
  <c r="AA9"/>
  <c r="F68" s="1"/>
  <c r="AI9"/>
  <c r="N68" s="1"/>
  <c r="AF9"/>
  <c r="Z6"/>
  <c r="AH6"/>
  <c r="BA6" s="1"/>
  <c r="AE6"/>
  <c r="BR6" s="1"/>
  <c r="AK6"/>
  <c r="BD6" s="1"/>
  <c r="AG6"/>
  <c r="AZ6" s="1"/>
  <c r="AC6"/>
  <c r="AB6"/>
  <c r="BO6" s="1"/>
  <c r="AJ6"/>
  <c r="BC6" s="1"/>
  <c r="AA6"/>
  <c r="BN6" s="1"/>
  <c r="AI6"/>
  <c r="BB6" s="1"/>
  <c r="AF6"/>
  <c r="AK5"/>
  <c r="AG5"/>
  <c r="AB5"/>
  <c r="AJ5"/>
  <c r="AF5"/>
  <c r="AA5"/>
  <c r="AI5"/>
  <c r="AH5"/>
  <c r="AE5"/>
  <c r="AC5"/>
  <c r="Z7"/>
  <c r="AI7"/>
  <c r="BB7" s="1"/>
  <c r="AW7"/>
  <c r="AH7"/>
  <c r="BA7" s="1"/>
  <c r="AE7"/>
  <c r="BR7" s="1"/>
  <c r="AK7"/>
  <c r="BD7" s="1"/>
  <c r="AG7"/>
  <c r="AZ7" s="1"/>
  <c r="AF7"/>
  <c r="AB7"/>
  <c r="BO7" s="1"/>
  <c r="AJ7"/>
  <c r="BC7" s="1"/>
  <c r="AC7"/>
  <c r="AA7"/>
  <c r="BN7" s="1"/>
  <c r="Z5"/>
  <c r="E67" s="1"/>
  <c r="Y5"/>
  <c r="BL5"/>
  <c r="BY63" s="1"/>
  <c r="BY72" s="1"/>
  <c r="Y6"/>
  <c r="Y7"/>
  <c r="C26" i="1"/>
  <c r="D26" s="1"/>
  <c r="E26" s="1"/>
  <c r="F26" s="1"/>
  <c r="G26" s="1"/>
  <c r="H26" s="1"/>
  <c r="I26" s="1"/>
  <c r="J26" s="1"/>
  <c r="K26" s="1"/>
  <c r="L26" s="1"/>
  <c r="M26" s="1"/>
  <c r="N26" s="1"/>
  <c r="C29"/>
  <c r="D29" s="1"/>
  <c r="E29" s="1"/>
  <c r="F29" s="1"/>
  <c r="G29" s="1"/>
  <c r="H29" s="1"/>
  <c r="I29" s="1"/>
  <c r="J29" s="1"/>
  <c r="K29" s="1"/>
  <c r="L29" s="1"/>
  <c r="M29" s="1"/>
  <c r="N29" s="1"/>
  <c r="C30"/>
  <c r="D30" s="1"/>
  <c r="E30" s="1"/>
  <c r="F30" s="1"/>
  <c r="G30" s="1"/>
  <c r="H30" s="1"/>
  <c r="I30" s="1"/>
  <c r="J30" s="1"/>
  <c r="K30" s="1"/>
  <c r="L30" s="1"/>
  <c r="M30" s="1"/>
  <c r="N30" s="1"/>
  <c r="C31"/>
  <c r="D31" s="1"/>
  <c r="E31" s="1"/>
  <c r="F31" s="1"/>
  <c r="G31" s="1"/>
  <c r="H31" s="1"/>
  <c r="I31" s="1"/>
  <c r="J31" s="1"/>
  <c r="K31" s="1"/>
  <c r="L31" s="1"/>
  <c r="M31" s="1"/>
  <c r="N31" s="1"/>
  <c r="C32"/>
  <c r="D32" s="1"/>
  <c r="E32" s="1"/>
  <c r="F32" s="1"/>
  <c r="G32" s="1"/>
  <c r="H32" s="1"/>
  <c r="I32" s="1"/>
  <c r="J32" s="1"/>
  <c r="K32" s="1"/>
  <c r="L32" s="1"/>
  <c r="M32" s="1"/>
  <c r="N32" s="1"/>
  <c r="C33"/>
  <c r="D33" s="1"/>
  <c r="E33" s="1"/>
  <c r="F33" s="1"/>
  <c r="G33" s="1"/>
  <c r="H33" s="1"/>
  <c r="I33" s="1"/>
  <c r="J33" s="1"/>
  <c r="K33" s="1"/>
  <c r="L33" s="1"/>
  <c r="M33" s="1"/>
  <c r="N33" s="1"/>
  <c r="C34"/>
  <c r="D34" s="1"/>
  <c r="E34" s="1"/>
  <c r="F34" s="1"/>
  <c r="G34" s="1"/>
  <c r="H34" s="1"/>
  <c r="I34" s="1"/>
  <c r="J34" s="1"/>
  <c r="K34" s="1"/>
  <c r="L34" s="1"/>
  <c r="M34" s="1"/>
  <c r="N34" s="1"/>
  <c r="C36"/>
  <c r="D36" s="1"/>
  <c r="E36" s="1"/>
  <c r="F36" s="1"/>
  <c r="G36" s="1"/>
  <c r="H36" s="1"/>
  <c r="I36" s="1"/>
  <c r="J36" s="1"/>
  <c r="K36" s="1"/>
  <c r="L36" s="1"/>
  <c r="M36" s="1"/>
  <c r="N36" s="1"/>
  <c r="AE61" i="5" l="1"/>
  <c r="AF61"/>
  <c r="AY6"/>
  <c r="BS6"/>
  <c r="J67"/>
  <c r="BR5"/>
  <c r="BR61" s="1"/>
  <c r="K67"/>
  <c r="BS5"/>
  <c r="BS9"/>
  <c r="K68"/>
  <c r="J68"/>
  <c r="BR9"/>
  <c r="G67"/>
  <c r="G78" s="1"/>
  <c r="BQ61"/>
  <c r="I67"/>
  <c r="I78" s="1"/>
  <c r="AY7"/>
  <c r="BS7"/>
  <c r="H67"/>
  <c r="F67"/>
  <c r="L67"/>
  <c r="L78" s="1"/>
  <c r="N67"/>
  <c r="N78" s="1"/>
  <c r="BN9"/>
  <c r="BO9"/>
  <c r="E78"/>
  <c r="M67"/>
  <c r="M78" s="1"/>
  <c r="P67"/>
  <c r="P78" s="1"/>
  <c r="BP9"/>
  <c r="O67"/>
  <c r="O78" s="1"/>
  <c r="AW6"/>
  <c r="AD61"/>
  <c r="AD63" s="1"/>
  <c r="AC61"/>
  <c r="AC63" s="1"/>
  <c r="AG61"/>
  <c r="AI61"/>
  <c r="AK61"/>
  <c r="AE63"/>
  <c r="AF63"/>
  <c r="AX6"/>
  <c r="H65" i="6"/>
  <c r="BN5" i="5"/>
  <c r="AA61"/>
  <c r="AA63" s="1"/>
  <c r="AX7"/>
  <c r="BO5"/>
  <c r="AB61"/>
  <c r="AB63" s="1"/>
  <c r="Z61"/>
  <c r="Z63" s="1"/>
  <c r="AH61"/>
  <c r="AJ61"/>
  <c r="AS52" i="6"/>
  <c r="AB52"/>
  <c r="AA15"/>
  <c r="AB15" s="1"/>
  <c r="AS35"/>
  <c r="AB19"/>
  <c r="AT19" s="1"/>
  <c r="AV7" i="5"/>
  <c r="BP7"/>
  <c r="BP5"/>
  <c r="AV6"/>
  <c r="BP6"/>
  <c r="AB46" i="6"/>
  <c r="AT46" s="1"/>
  <c r="AB21"/>
  <c r="AT21" s="1"/>
  <c r="BN63" i="5"/>
  <c r="BN72" s="1"/>
  <c r="BP63"/>
  <c r="BP72" s="1"/>
  <c r="BN64"/>
  <c r="BN74" s="1"/>
  <c r="BO64"/>
  <c r="BO74" s="1"/>
  <c r="BM63"/>
  <c r="BM72" s="1"/>
  <c r="BW63"/>
  <c r="BW72" s="1"/>
  <c r="BU63"/>
  <c r="BU72" s="1"/>
  <c r="BR63"/>
  <c r="BR72" s="1"/>
  <c r="BX63"/>
  <c r="BX72" s="1"/>
  <c r="BM64"/>
  <c r="BM74" s="1"/>
  <c r="BT63"/>
  <c r="BT72" s="1"/>
  <c r="BV63"/>
  <c r="BV72" s="1"/>
  <c r="BO63"/>
  <c r="BO72" s="1"/>
  <c r="BQ63"/>
  <c r="BQ72" s="1"/>
  <c r="BS63"/>
  <c r="BS72" s="1"/>
  <c r="X7" i="6"/>
  <c r="Y7" s="1"/>
  <c r="BM7" i="5"/>
  <c r="X6" i="6"/>
  <c r="BH6" s="1"/>
  <c r="BI6" s="1"/>
  <c r="BM6" i="5"/>
  <c r="X9" i="6"/>
  <c r="AP9" s="1"/>
  <c r="BM9" i="5"/>
  <c r="AP8" i="6"/>
  <c r="AC40"/>
  <c r="AT40"/>
  <c r="AC45"/>
  <c r="AT45"/>
  <c r="AC18"/>
  <c r="AT18"/>
  <c r="AC35"/>
  <c r="AT35"/>
  <c r="AC31"/>
  <c r="AT31"/>
  <c r="AC37"/>
  <c r="AT37"/>
  <c r="AC32"/>
  <c r="AT32"/>
  <c r="AC34"/>
  <c r="AT34"/>
  <c r="AC27"/>
  <c r="AT27"/>
  <c r="AC28"/>
  <c r="AT28"/>
  <c r="AC42"/>
  <c r="AT42"/>
  <c r="AC30"/>
  <c r="AT30"/>
  <c r="AC14"/>
  <c r="AT14"/>
  <c r="AC13"/>
  <c r="AT13"/>
  <c r="AC17"/>
  <c r="AC36"/>
  <c r="AT36"/>
  <c r="AC41"/>
  <c r="AT41"/>
  <c r="AC16"/>
  <c r="AT16"/>
  <c r="AC10"/>
  <c r="AT10"/>
  <c r="AC26"/>
  <c r="AT26"/>
  <c r="AC24"/>
  <c r="AT24"/>
  <c r="AC11"/>
  <c r="AT11"/>
  <c r="AC25"/>
  <c r="AT25"/>
  <c r="AC39"/>
  <c r="AT39"/>
  <c r="AC33"/>
  <c r="AT33"/>
  <c r="AC23"/>
  <c r="AT23"/>
  <c r="AC43"/>
  <c r="AT43"/>
  <c r="AC12"/>
  <c r="AT12"/>
  <c r="AC29"/>
  <c r="AT29"/>
  <c r="AC22"/>
  <c r="AT22"/>
  <c r="AC44"/>
  <c r="AT44"/>
  <c r="AC20"/>
  <c r="AT20"/>
  <c r="AA8"/>
  <c r="AU6" i="5"/>
  <c r="AU7"/>
  <c r="F102"/>
  <c r="E102"/>
  <c r="I102"/>
  <c r="H102"/>
  <c r="G102"/>
  <c r="AT6"/>
  <c r="AT7"/>
  <c r="BA5"/>
  <c r="BC5"/>
  <c r="BD5"/>
  <c r="AW9"/>
  <c r="AZ9"/>
  <c r="AX5"/>
  <c r="AY5"/>
  <c r="AZ5"/>
  <c r="AT9"/>
  <c r="AV9"/>
  <c r="BA9"/>
  <c r="AV5"/>
  <c r="AT5"/>
  <c r="AW5"/>
  <c r="BB9"/>
  <c r="AU9"/>
  <c r="AX9"/>
  <c r="BB5"/>
  <c r="AU5"/>
  <c r="AY9"/>
  <c r="BC9"/>
  <c r="BD9"/>
  <c r="L9" i="6"/>
  <c r="BM5" i="5"/>
  <c r="X5" i="6"/>
  <c r="AS7" i="5"/>
  <c r="AS6"/>
  <c r="AS9"/>
  <c r="AL9"/>
  <c r="AL6"/>
  <c r="AL7"/>
  <c r="AL5"/>
  <c r="AS5"/>
  <c r="D41" i="1"/>
  <c r="D18" s="1"/>
  <c r="E41"/>
  <c r="E18" s="1"/>
  <c r="F41"/>
  <c r="G41"/>
  <c r="G18" s="1"/>
  <c r="H41"/>
  <c r="H18" s="1"/>
  <c r="I41"/>
  <c r="I18" s="1"/>
  <c r="J41"/>
  <c r="K41"/>
  <c r="K18" s="1"/>
  <c r="L41"/>
  <c r="L18" s="1"/>
  <c r="M41"/>
  <c r="M18" s="1"/>
  <c r="N41"/>
  <c r="N18" s="1"/>
  <c r="C41"/>
  <c r="C18" s="1"/>
  <c r="G17" i="5" s="1"/>
  <c r="D40" i="1"/>
  <c r="D42" s="1"/>
  <c r="E40"/>
  <c r="E8" s="1"/>
  <c r="F40"/>
  <c r="F8" s="1"/>
  <c r="G40"/>
  <c r="G8" s="1"/>
  <c r="H40"/>
  <c r="H42" s="1"/>
  <c r="I40"/>
  <c r="I8" s="1"/>
  <c r="J40"/>
  <c r="J8" s="1"/>
  <c r="K40"/>
  <c r="K42" s="1"/>
  <c r="L40"/>
  <c r="L42" s="1"/>
  <c r="M40"/>
  <c r="M8" s="1"/>
  <c r="N40"/>
  <c r="N8" s="1"/>
  <c r="C40"/>
  <c r="C8" s="1"/>
  <c r="F30" i="4"/>
  <c r="C27" i="1"/>
  <c r="C11"/>
  <c r="C28" s="1"/>
  <c r="F24" i="4"/>
  <c r="C24" i="1"/>
  <c r="D24" s="1"/>
  <c r="E24" s="1"/>
  <c r="F24" s="1"/>
  <c r="G24" s="1"/>
  <c r="H24" s="1"/>
  <c r="I24" s="1"/>
  <c r="J24" s="1"/>
  <c r="K24" s="1"/>
  <c r="L24" s="1"/>
  <c r="M24" s="1"/>
  <c r="N24" s="1"/>
  <c r="A25"/>
  <c r="A26" s="1"/>
  <c r="A27" s="1"/>
  <c r="A28" s="1"/>
  <c r="A29" s="1"/>
  <c r="A30" s="1"/>
  <c r="A31" s="1"/>
  <c r="A32" s="1"/>
  <c r="A33" s="1"/>
  <c r="A34" s="1"/>
  <c r="A35" s="1"/>
  <c r="A36" s="1"/>
  <c r="A37" s="1"/>
  <c r="A8"/>
  <c r="A9" s="1"/>
  <c r="A10" s="1"/>
  <c r="A11" s="1"/>
  <c r="A12" s="1"/>
  <c r="A13" s="1"/>
  <c r="A14" s="1"/>
  <c r="A15" s="1"/>
  <c r="A16" s="1"/>
  <c r="A17" s="1"/>
  <c r="A18" s="1"/>
  <c r="A19" s="1"/>
  <c r="A20" s="1"/>
  <c r="K78" i="5" l="1"/>
  <c r="K79" s="1"/>
  <c r="J65" i="6"/>
  <c r="K65" s="1"/>
  <c r="L65" s="1"/>
  <c r="M65" s="1"/>
  <c r="N65" s="1"/>
  <c r="I65"/>
  <c r="E84" i="5"/>
  <c r="E93" s="1"/>
  <c r="BN61"/>
  <c r="BM61"/>
  <c r="BS61"/>
  <c r="BP61"/>
  <c r="BO61"/>
  <c r="BY7"/>
  <c r="BY9"/>
  <c r="BY5"/>
  <c r="BY6"/>
  <c r="H78"/>
  <c r="H79" s="1"/>
  <c r="J78"/>
  <c r="J79" s="1"/>
  <c r="F78"/>
  <c r="F79" s="1"/>
  <c r="AL61"/>
  <c r="AT52" i="6"/>
  <c r="AC52"/>
  <c r="AS15"/>
  <c r="AC19"/>
  <c r="AU19" s="1"/>
  <c r="AC46"/>
  <c r="AD46" s="1"/>
  <c r="AP7"/>
  <c r="AC21"/>
  <c r="AU21" s="1"/>
  <c r="X58"/>
  <c r="D73" s="1"/>
  <c r="Y9"/>
  <c r="AQ9" s="1"/>
  <c r="BH7"/>
  <c r="BI7" s="1"/>
  <c r="BJ7" s="1"/>
  <c r="BK7" s="1"/>
  <c r="BL7" s="1"/>
  <c r="BM7" s="1"/>
  <c r="BN7" s="1"/>
  <c r="BO7" s="1"/>
  <c r="BP7" s="1"/>
  <c r="BQ7" s="1"/>
  <c r="BR7" s="1"/>
  <c r="BS7" s="1"/>
  <c r="BH9"/>
  <c r="BI9" s="1"/>
  <c r="BJ9" s="1"/>
  <c r="BK9" s="1"/>
  <c r="BL9" s="1"/>
  <c r="BM9" s="1"/>
  <c r="BN9" s="1"/>
  <c r="BO9" s="1"/>
  <c r="BP9" s="1"/>
  <c r="BQ9" s="1"/>
  <c r="BR9" s="1"/>
  <c r="BS9" s="1"/>
  <c r="AP6"/>
  <c r="Y6"/>
  <c r="Z6" s="1"/>
  <c r="E79" i="5"/>
  <c r="AD36" i="6"/>
  <c r="AU36"/>
  <c r="AD13"/>
  <c r="AU13"/>
  <c r="AD30"/>
  <c r="AU30"/>
  <c r="AD28"/>
  <c r="AU28"/>
  <c r="AD34"/>
  <c r="AU34"/>
  <c r="AD37"/>
  <c r="AU37"/>
  <c r="AD35"/>
  <c r="AU35"/>
  <c r="AD45"/>
  <c r="AU45"/>
  <c r="AD40"/>
  <c r="AU40"/>
  <c r="G79" i="5"/>
  <c r="AD20" i="6"/>
  <c r="AU20"/>
  <c r="AD22"/>
  <c r="AU22"/>
  <c r="AD12"/>
  <c r="AU12"/>
  <c r="AC15"/>
  <c r="AT15"/>
  <c r="AD33"/>
  <c r="AU33"/>
  <c r="AD11"/>
  <c r="AU11"/>
  <c r="AD26"/>
  <c r="AU26"/>
  <c r="AD16"/>
  <c r="AU16"/>
  <c r="BJ6"/>
  <c r="BK6" s="1"/>
  <c r="BL6" s="1"/>
  <c r="BM6" s="1"/>
  <c r="BN6" s="1"/>
  <c r="BO6" s="1"/>
  <c r="BP6" s="1"/>
  <c r="BQ6" s="1"/>
  <c r="BR6" s="1"/>
  <c r="BS6" s="1"/>
  <c r="AD17"/>
  <c r="AD14"/>
  <c r="AU14"/>
  <c r="AD42"/>
  <c r="AU42"/>
  <c r="AD27"/>
  <c r="AU27"/>
  <c r="AD32"/>
  <c r="AU32"/>
  <c r="AD31"/>
  <c r="AU31"/>
  <c r="AD18"/>
  <c r="AU18"/>
  <c r="Q75" i="5"/>
  <c r="AB8" i="6"/>
  <c r="AD44"/>
  <c r="AU44"/>
  <c r="AD29"/>
  <c r="AU29"/>
  <c r="AD43"/>
  <c r="AU43"/>
  <c r="AD23"/>
  <c r="AU23"/>
  <c r="AD39"/>
  <c r="AU39"/>
  <c r="AD25"/>
  <c r="AU25"/>
  <c r="AD24"/>
  <c r="AU24"/>
  <c r="AD10"/>
  <c r="AU10"/>
  <c r="AD41"/>
  <c r="AU41"/>
  <c r="Z7"/>
  <c r="AQ7"/>
  <c r="BE6" i="5"/>
  <c r="I79"/>
  <c r="BE7"/>
  <c r="Q74"/>
  <c r="BE9"/>
  <c r="Q72"/>
  <c r="Q69"/>
  <c r="Q70"/>
  <c r="Q71"/>
  <c r="Q73"/>
  <c r="Q67"/>
  <c r="Q68"/>
  <c r="F17" i="6"/>
  <c r="AP17" s="1"/>
  <c r="G61" i="5"/>
  <c r="Y5" i="6"/>
  <c r="M9"/>
  <c r="AS17" i="5"/>
  <c r="AS61" s="1"/>
  <c r="R17"/>
  <c r="P84" s="1"/>
  <c r="O17"/>
  <c r="M84" s="1"/>
  <c r="K17"/>
  <c r="I84" s="1"/>
  <c r="P17"/>
  <c r="N84" s="1"/>
  <c r="L17"/>
  <c r="J84" s="1"/>
  <c r="H17"/>
  <c r="F84" s="1"/>
  <c r="Q17"/>
  <c r="O84" s="1"/>
  <c r="M17"/>
  <c r="K84" s="1"/>
  <c r="I17"/>
  <c r="G84" s="1"/>
  <c r="D102"/>
  <c r="P102" s="1"/>
  <c r="C64" i="6"/>
  <c r="BH5"/>
  <c r="BH58" s="1"/>
  <c r="BE5" i="5"/>
  <c r="AP5" i="6"/>
  <c r="C35" i="1"/>
  <c r="D35" s="1"/>
  <c r="E35" s="1"/>
  <c r="K8"/>
  <c r="F42"/>
  <c r="N42"/>
  <c r="J42"/>
  <c r="O40"/>
  <c r="C42"/>
  <c r="L8"/>
  <c r="H8"/>
  <c r="D8"/>
  <c r="O41"/>
  <c r="M42"/>
  <c r="I42"/>
  <c r="J18"/>
  <c r="F18"/>
  <c r="E42"/>
  <c r="G42"/>
  <c r="D11"/>
  <c r="E11" s="1"/>
  <c r="F11" s="1"/>
  <c r="G11" s="1"/>
  <c r="H11" s="1"/>
  <c r="I11" s="1"/>
  <c r="J11" s="1"/>
  <c r="K11" s="1"/>
  <c r="L11" s="1"/>
  <c r="M11" s="1"/>
  <c r="N11" s="1"/>
  <c r="D10"/>
  <c r="H8" i="5" s="1"/>
  <c r="F88" s="1"/>
  <c r="C20" i="1"/>
  <c r="BY61" i="5" l="1"/>
  <c r="Q78"/>
  <c r="AD19" i="6"/>
  <c r="AE19" s="1"/>
  <c r="AU52"/>
  <c r="AD52"/>
  <c r="AP58"/>
  <c r="AD21"/>
  <c r="AE21" s="1"/>
  <c r="AU46"/>
  <c r="Z9"/>
  <c r="AA9" s="1"/>
  <c r="AQ6"/>
  <c r="BU64" i="5"/>
  <c r="BU74" s="1"/>
  <c r="BM62"/>
  <c r="BM65"/>
  <c r="BO62"/>
  <c r="BO65"/>
  <c r="BW64"/>
  <c r="BW74" s="1"/>
  <c r="BQ62"/>
  <c r="BQ64"/>
  <c r="BQ74" s="1"/>
  <c r="BS62"/>
  <c r="BS64"/>
  <c r="BS74" s="1"/>
  <c r="BV64"/>
  <c r="BV74" s="1"/>
  <c r="BR62"/>
  <c r="BR64"/>
  <c r="BR74" s="1"/>
  <c r="BX64"/>
  <c r="BX74" s="1"/>
  <c r="BN62"/>
  <c r="BN65"/>
  <c r="AT8"/>
  <c r="G8" i="6"/>
  <c r="AA6"/>
  <c r="AR6"/>
  <c r="AE23"/>
  <c r="AV23"/>
  <c r="AC8"/>
  <c r="AQ5"/>
  <c r="Z5"/>
  <c r="AE46"/>
  <c r="AV46"/>
  <c r="AE18"/>
  <c r="AV18"/>
  <c r="AE32"/>
  <c r="AV32"/>
  <c r="AE42"/>
  <c r="AV42"/>
  <c r="AE17"/>
  <c r="AE26"/>
  <c r="AV26"/>
  <c r="AD15"/>
  <c r="AU15"/>
  <c r="AE22"/>
  <c r="AV22"/>
  <c r="AE35"/>
  <c r="AV35"/>
  <c r="AE34"/>
  <c r="AV34"/>
  <c r="AE30"/>
  <c r="AV30"/>
  <c r="AE36"/>
  <c r="AV36"/>
  <c r="AE25"/>
  <c r="AV25"/>
  <c r="AE29"/>
  <c r="AV29"/>
  <c r="AA7"/>
  <c r="AR7"/>
  <c r="AE41"/>
  <c r="AV41"/>
  <c r="AE24"/>
  <c r="AV24"/>
  <c r="AE39"/>
  <c r="AV39"/>
  <c r="AE43"/>
  <c r="AV43"/>
  <c r="AE44"/>
  <c r="AV44"/>
  <c r="AE31"/>
  <c r="AV31"/>
  <c r="AE27"/>
  <c r="AV27"/>
  <c r="AE14"/>
  <c r="AV14"/>
  <c r="AE16"/>
  <c r="AV16"/>
  <c r="AE11"/>
  <c r="AV11"/>
  <c r="AE33"/>
  <c r="AV33"/>
  <c r="AE12"/>
  <c r="AV12"/>
  <c r="AE20"/>
  <c r="AV20"/>
  <c r="AE40"/>
  <c r="AV40"/>
  <c r="AE45"/>
  <c r="AV45"/>
  <c r="AE37"/>
  <c r="AV37"/>
  <c r="AE28"/>
  <c r="AV28"/>
  <c r="AE13"/>
  <c r="AV13"/>
  <c r="AE10"/>
  <c r="AV10"/>
  <c r="Y58"/>
  <c r="D64"/>
  <c r="E64" s="1"/>
  <c r="F64" s="1"/>
  <c r="G64" s="1"/>
  <c r="H64" s="1"/>
  <c r="I64" s="1"/>
  <c r="J64" s="1"/>
  <c r="K64" s="1"/>
  <c r="L64" s="1"/>
  <c r="M64" s="1"/>
  <c r="N64" s="1"/>
  <c r="BC17" i="5"/>
  <c r="AW17"/>
  <c r="AY17"/>
  <c r="BB17"/>
  <c r="BD17"/>
  <c r="N9" i="6"/>
  <c r="G17"/>
  <c r="AQ17" s="1"/>
  <c r="F58"/>
  <c r="AU17" i="5"/>
  <c r="AX17"/>
  <c r="AT17"/>
  <c r="H61"/>
  <c r="BA17"/>
  <c r="BI5" i="6"/>
  <c r="D74"/>
  <c r="J17" i="5"/>
  <c r="H84" s="1"/>
  <c r="N17"/>
  <c r="L84" s="1"/>
  <c r="C25" i="1"/>
  <c r="C37" s="1"/>
  <c r="E10"/>
  <c r="I8" i="5" s="1"/>
  <c r="G88" s="1"/>
  <c r="D27" i="1"/>
  <c r="E27" s="1"/>
  <c r="D28"/>
  <c r="E28" s="1"/>
  <c r="F28" s="1"/>
  <c r="G28" s="1"/>
  <c r="H28" s="1"/>
  <c r="I28" s="1"/>
  <c r="J28" s="1"/>
  <c r="K28" s="1"/>
  <c r="L28" s="1"/>
  <c r="M28" s="1"/>
  <c r="N28" s="1"/>
  <c r="F35"/>
  <c r="G35" s="1"/>
  <c r="H35" s="1"/>
  <c r="I35" s="1"/>
  <c r="J35" s="1"/>
  <c r="K35" s="1"/>
  <c r="L35" s="1"/>
  <c r="M35" s="1"/>
  <c r="N35" s="1"/>
  <c r="O42"/>
  <c r="Q42" s="1"/>
  <c r="D20"/>
  <c r="E20"/>
  <c r="BJ5" i="6" l="1"/>
  <c r="BI58"/>
  <c r="AV19"/>
  <c r="AV21"/>
  <c r="AE52"/>
  <c r="AV52"/>
  <c r="AR9"/>
  <c r="Z58"/>
  <c r="AT61" i="5"/>
  <c r="BX65"/>
  <c r="BX67" s="1"/>
  <c r="BX69" s="1"/>
  <c r="BV65"/>
  <c r="BV67" s="1"/>
  <c r="BV69" s="1"/>
  <c r="BQ65"/>
  <c r="BQ67" s="1"/>
  <c r="BQ69" s="1"/>
  <c r="BU65"/>
  <c r="BU67" s="1"/>
  <c r="BU69" s="1"/>
  <c r="BR65"/>
  <c r="BR67" s="1"/>
  <c r="BR69" s="1"/>
  <c r="BS65"/>
  <c r="BS67" s="1"/>
  <c r="BS69" s="1"/>
  <c r="BW65"/>
  <c r="BY64"/>
  <c r="BY74" s="1"/>
  <c r="BO67"/>
  <c r="BO69" s="1"/>
  <c r="BN67"/>
  <c r="BN69" s="1"/>
  <c r="BM67"/>
  <c r="BM69" s="1"/>
  <c r="F93"/>
  <c r="AU8"/>
  <c r="AU61" s="1"/>
  <c r="I61"/>
  <c r="H8" i="6"/>
  <c r="AQ8"/>
  <c r="AQ58" s="1"/>
  <c r="AF10"/>
  <c r="AW10"/>
  <c r="AF28"/>
  <c r="AW28"/>
  <c r="AF45"/>
  <c r="AW45"/>
  <c r="AF20"/>
  <c r="AW20"/>
  <c r="AF33"/>
  <c r="AW33"/>
  <c r="AF16"/>
  <c r="AW16"/>
  <c r="AF27"/>
  <c r="AW27"/>
  <c r="AF21"/>
  <c r="AW21"/>
  <c r="AF43"/>
  <c r="AW43"/>
  <c r="AF24"/>
  <c r="AW24"/>
  <c r="AB7"/>
  <c r="AS7"/>
  <c r="AF25"/>
  <c r="AW25"/>
  <c r="AF30"/>
  <c r="AW30"/>
  <c r="AF35"/>
  <c r="AW35"/>
  <c r="AF22"/>
  <c r="AW22"/>
  <c r="AF17"/>
  <c r="AF32"/>
  <c r="AW32"/>
  <c r="AF46"/>
  <c r="AW46"/>
  <c r="AD8"/>
  <c r="AB6"/>
  <c r="AS6"/>
  <c r="AB9"/>
  <c r="AS9"/>
  <c r="AF13"/>
  <c r="AW13"/>
  <c r="AF37"/>
  <c r="AW37"/>
  <c r="AF40"/>
  <c r="AW40"/>
  <c r="AF12"/>
  <c r="AW12"/>
  <c r="AF11"/>
  <c r="AW11"/>
  <c r="AF14"/>
  <c r="AW14"/>
  <c r="AF31"/>
  <c r="AW31"/>
  <c r="AF44"/>
  <c r="AW44"/>
  <c r="AF39"/>
  <c r="AW39"/>
  <c r="AF41"/>
  <c r="AW41"/>
  <c r="AF29"/>
  <c r="AW29"/>
  <c r="AF36"/>
  <c r="AW36"/>
  <c r="AF34"/>
  <c r="AW34"/>
  <c r="AF19"/>
  <c r="AW19"/>
  <c r="AE15"/>
  <c r="AV15"/>
  <c r="AF26"/>
  <c r="AW26"/>
  <c r="AF42"/>
  <c r="AW42"/>
  <c r="AF18"/>
  <c r="AW18"/>
  <c r="AF23"/>
  <c r="AW23"/>
  <c r="AA5"/>
  <c r="AA58" s="1"/>
  <c r="AR5"/>
  <c r="H17"/>
  <c r="AR17" s="1"/>
  <c r="G58"/>
  <c r="O9"/>
  <c r="E74"/>
  <c r="E73" s="1"/>
  <c r="AV17" i="5"/>
  <c r="AZ17"/>
  <c r="S17"/>
  <c r="Q84" s="1"/>
  <c r="D25" i="1"/>
  <c r="E25" s="1"/>
  <c r="F25" s="1"/>
  <c r="G25" s="1"/>
  <c r="H25" s="1"/>
  <c r="I25" s="1"/>
  <c r="J25" s="1"/>
  <c r="K25" s="1"/>
  <c r="L25" s="1"/>
  <c r="M25" s="1"/>
  <c r="N25" s="1"/>
  <c r="F10"/>
  <c r="O43"/>
  <c r="BK5" i="6" l="1"/>
  <c r="BJ58"/>
  <c r="AF52"/>
  <c r="AW52"/>
  <c r="BW67" i="5"/>
  <c r="BW69" s="1"/>
  <c r="BP62"/>
  <c r="BP64"/>
  <c r="BP74" s="1"/>
  <c r="BK17" i="6"/>
  <c r="BL17" s="1"/>
  <c r="BM17" s="1"/>
  <c r="BN17" s="1"/>
  <c r="BO17" s="1"/>
  <c r="BP17" s="1"/>
  <c r="BQ17" s="1"/>
  <c r="BR17" s="1"/>
  <c r="BS17" s="1"/>
  <c r="BT64" i="5"/>
  <c r="BT74" s="1"/>
  <c r="AR8" i="6"/>
  <c r="AR58" s="1"/>
  <c r="G93" i="5"/>
  <c r="F27" i="1"/>
  <c r="F37" s="1"/>
  <c r="J8" i="5"/>
  <c r="H88" s="1"/>
  <c r="AG26" i="6"/>
  <c r="AX26"/>
  <c r="AG23"/>
  <c r="AX23"/>
  <c r="AG42"/>
  <c r="AX42"/>
  <c r="AF15"/>
  <c r="AW15"/>
  <c r="AG34"/>
  <c r="AX34"/>
  <c r="AG29"/>
  <c r="AX29"/>
  <c r="AG39"/>
  <c r="AX39"/>
  <c r="AG31"/>
  <c r="AX31"/>
  <c r="AG11"/>
  <c r="AX11"/>
  <c r="AG40"/>
  <c r="AX40"/>
  <c r="AG13"/>
  <c r="AX13"/>
  <c r="AC6"/>
  <c r="AT6"/>
  <c r="AG46"/>
  <c r="AX46"/>
  <c r="AG17"/>
  <c r="AG22"/>
  <c r="AX22"/>
  <c r="AG30"/>
  <c r="AX30"/>
  <c r="AC7"/>
  <c r="AT7"/>
  <c r="AG43"/>
  <c r="AX43"/>
  <c r="AG27"/>
  <c r="AX27"/>
  <c r="AG33"/>
  <c r="AX33"/>
  <c r="AG45"/>
  <c r="AX45"/>
  <c r="AG10"/>
  <c r="AX10"/>
  <c r="AB5"/>
  <c r="AB58" s="1"/>
  <c r="AS5"/>
  <c r="AG18"/>
  <c r="AX18"/>
  <c r="AG36"/>
  <c r="AX36"/>
  <c r="AG41"/>
  <c r="AX41"/>
  <c r="AG44"/>
  <c r="AX44"/>
  <c r="AG14"/>
  <c r="AX14"/>
  <c r="AG12"/>
  <c r="AX12"/>
  <c r="AG37"/>
  <c r="AX37"/>
  <c r="AC9"/>
  <c r="AT9"/>
  <c r="AE8"/>
  <c r="AG32"/>
  <c r="AX32"/>
  <c r="AG35"/>
  <c r="AX35"/>
  <c r="AG25"/>
  <c r="AX25"/>
  <c r="AG24"/>
  <c r="AX24"/>
  <c r="AG21"/>
  <c r="AX21"/>
  <c r="AG16"/>
  <c r="AX16"/>
  <c r="AG20"/>
  <c r="AX20"/>
  <c r="AG28"/>
  <c r="AX28"/>
  <c r="AG19"/>
  <c r="AX19"/>
  <c r="P9"/>
  <c r="I17"/>
  <c r="AS17" s="1"/>
  <c r="H58"/>
  <c r="BE17" i="5"/>
  <c r="F74" i="6"/>
  <c r="F73" s="1"/>
  <c r="E72"/>
  <c r="D72"/>
  <c r="E37" i="1"/>
  <c r="D37"/>
  <c r="G10"/>
  <c r="K8" i="5" s="1"/>
  <c r="I88" s="1"/>
  <c r="F20" i="1"/>
  <c r="G27"/>
  <c r="BL5" i="6" l="1"/>
  <c r="BK58"/>
  <c r="AX52"/>
  <c r="AG52"/>
  <c r="BP65" i="5"/>
  <c r="BT65"/>
  <c r="H93"/>
  <c r="AV8"/>
  <c r="J61"/>
  <c r="I8" i="6"/>
  <c r="I93" i="5"/>
  <c r="AW8"/>
  <c r="AW61" s="1"/>
  <c r="K61"/>
  <c r="AH20" i="6"/>
  <c r="AY20"/>
  <c r="AH25"/>
  <c r="AY25"/>
  <c r="AC5"/>
  <c r="AC58" s="1"/>
  <c r="AT5"/>
  <c r="AH45"/>
  <c r="AY45"/>
  <c r="AH27"/>
  <c r="AY27"/>
  <c r="AD7"/>
  <c r="AU7"/>
  <c r="AH22"/>
  <c r="AY22"/>
  <c r="AH46"/>
  <c r="AY46"/>
  <c r="AH13"/>
  <c r="AY13"/>
  <c r="AH11"/>
  <c r="AY11"/>
  <c r="AH39"/>
  <c r="AY39"/>
  <c r="AH34"/>
  <c r="AY34"/>
  <c r="AH42"/>
  <c r="AY42"/>
  <c r="AH26"/>
  <c r="AY26"/>
  <c r="AH28"/>
  <c r="AY28"/>
  <c r="AH16"/>
  <c r="AY16"/>
  <c r="AH24"/>
  <c r="AY24"/>
  <c r="AH35"/>
  <c r="AY35"/>
  <c r="AH32"/>
  <c r="AY32"/>
  <c r="AD9"/>
  <c r="AU9"/>
  <c r="AH12"/>
  <c r="AY12"/>
  <c r="AH44"/>
  <c r="AY44"/>
  <c r="AH36"/>
  <c r="AY36"/>
  <c r="AH19"/>
  <c r="AY19"/>
  <c r="AH10"/>
  <c r="AY10"/>
  <c r="AH33"/>
  <c r="AY33"/>
  <c r="AH43"/>
  <c r="AY43"/>
  <c r="AH30"/>
  <c r="AY30"/>
  <c r="AH17"/>
  <c r="AD6"/>
  <c r="AU6"/>
  <c r="AH40"/>
  <c r="AY40"/>
  <c r="AH31"/>
  <c r="AY31"/>
  <c r="AH29"/>
  <c r="AY29"/>
  <c r="AG15"/>
  <c r="AX15"/>
  <c r="AH23"/>
  <c r="AY23"/>
  <c r="AH21"/>
  <c r="AY21"/>
  <c r="AF8"/>
  <c r="AH37"/>
  <c r="AY37"/>
  <c r="AH14"/>
  <c r="AY14"/>
  <c r="AH41"/>
  <c r="AY41"/>
  <c r="AH18"/>
  <c r="AY18"/>
  <c r="Q9"/>
  <c r="J17"/>
  <c r="AT17" s="1"/>
  <c r="G74"/>
  <c r="F72"/>
  <c r="G37" i="1"/>
  <c r="H10"/>
  <c r="L8" i="5" s="1"/>
  <c r="J88" s="1"/>
  <c r="G20" i="1"/>
  <c r="BM5" i="6" l="1"/>
  <c r="BL58"/>
  <c r="H74" s="1"/>
  <c r="H73" s="1"/>
  <c r="AY52"/>
  <c r="AH52"/>
  <c r="G73"/>
  <c r="BP67" i="5"/>
  <c r="BP69" s="1"/>
  <c r="BT67"/>
  <c r="BT69" s="1"/>
  <c r="AV61"/>
  <c r="J8" i="6"/>
  <c r="J58" s="1"/>
  <c r="AS8"/>
  <c r="AS58" s="1"/>
  <c r="J93" i="5"/>
  <c r="AX8"/>
  <c r="AX61" s="1"/>
  <c r="L61"/>
  <c r="I58" i="6"/>
  <c r="G72" s="1"/>
  <c r="AZ21"/>
  <c r="AI21"/>
  <c r="BA21" s="1"/>
  <c r="AZ41"/>
  <c r="AI41"/>
  <c r="BA41" s="1"/>
  <c r="AZ37"/>
  <c r="AI37"/>
  <c r="BA37" s="1"/>
  <c r="AI23"/>
  <c r="BA23" s="1"/>
  <c r="AZ23"/>
  <c r="AZ29"/>
  <c r="AI29"/>
  <c r="BA29" s="1"/>
  <c r="AZ40"/>
  <c r="AI40"/>
  <c r="BA40" s="1"/>
  <c r="AI17"/>
  <c r="AI43"/>
  <c r="BA43" s="1"/>
  <c r="AZ43"/>
  <c r="AZ10"/>
  <c r="AI10"/>
  <c r="BA10" s="1"/>
  <c r="AZ36"/>
  <c r="AI36"/>
  <c r="BA36" s="1"/>
  <c r="AZ12"/>
  <c r="AI12"/>
  <c r="BA12" s="1"/>
  <c r="AZ32"/>
  <c r="AI32"/>
  <c r="BA32" s="1"/>
  <c r="AZ24"/>
  <c r="AI24"/>
  <c r="BA24" s="1"/>
  <c r="AZ28"/>
  <c r="AI28"/>
  <c r="BA28" s="1"/>
  <c r="AZ42"/>
  <c r="AI42"/>
  <c r="BA42" s="1"/>
  <c r="AI39"/>
  <c r="BA39" s="1"/>
  <c r="AZ39"/>
  <c r="AZ13"/>
  <c r="AI13"/>
  <c r="BA13" s="1"/>
  <c r="AZ22"/>
  <c r="AI22"/>
  <c r="BA22" s="1"/>
  <c r="AI27"/>
  <c r="BA27" s="1"/>
  <c r="AZ27"/>
  <c r="AD5"/>
  <c r="AD58" s="1"/>
  <c r="AU5"/>
  <c r="AZ20"/>
  <c r="AI20"/>
  <c r="BA20" s="1"/>
  <c r="AZ14"/>
  <c r="AI14"/>
  <c r="BA14" s="1"/>
  <c r="AG8"/>
  <c r="AH15"/>
  <c r="AY15"/>
  <c r="AE6"/>
  <c r="AV6"/>
  <c r="AZ30"/>
  <c r="AI30"/>
  <c r="BA30" s="1"/>
  <c r="AZ33"/>
  <c r="AI33"/>
  <c r="BA33" s="1"/>
  <c r="AI19"/>
  <c r="BA19" s="1"/>
  <c r="AZ19"/>
  <c r="AZ44"/>
  <c r="AI44"/>
  <c r="BA44" s="1"/>
  <c r="AE9"/>
  <c r="AV9"/>
  <c r="AI35"/>
  <c r="BA35" s="1"/>
  <c r="AZ35"/>
  <c r="AZ16"/>
  <c r="AI16"/>
  <c r="BA16" s="1"/>
  <c r="AZ26"/>
  <c r="AI26"/>
  <c r="BA26" s="1"/>
  <c r="AZ34"/>
  <c r="AI34"/>
  <c r="BA34" s="1"/>
  <c r="AI11"/>
  <c r="BA11" s="1"/>
  <c r="AZ11"/>
  <c r="AZ46"/>
  <c r="AI46"/>
  <c r="BA46" s="1"/>
  <c r="AE7"/>
  <c r="AV7"/>
  <c r="AZ45"/>
  <c r="AI45"/>
  <c r="BA45" s="1"/>
  <c r="AZ25"/>
  <c r="AI25"/>
  <c r="BA25" s="1"/>
  <c r="AZ18"/>
  <c r="AI18"/>
  <c r="BA18" s="1"/>
  <c r="AI31"/>
  <c r="BA31" s="1"/>
  <c r="AZ31"/>
  <c r="K17"/>
  <c r="AU17" s="1"/>
  <c r="I10" i="1"/>
  <c r="M8" i="5" s="1"/>
  <c r="K88" s="1"/>
  <c r="H20" i="1"/>
  <c r="H27"/>
  <c r="BN5" i="6" l="1"/>
  <c r="BM58"/>
  <c r="AZ52"/>
  <c r="AI52"/>
  <c r="BA52" s="1"/>
  <c r="K93" i="5"/>
  <c r="AY8"/>
  <c r="AY61" s="1"/>
  <c r="M61"/>
  <c r="K8" i="6"/>
  <c r="AT8"/>
  <c r="AT58" s="1"/>
  <c r="AF9"/>
  <c r="AW9"/>
  <c r="AE5"/>
  <c r="AE58" s="1"/>
  <c r="AV5"/>
  <c r="AI15"/>
  <c r="BA15" s="1"/>
  <c r="AZ15"/>
  <c r="AF7"/>
  <c r="AW7"/>
  <c r="AF6"/>
  <c r="AW6"/>
  <c r="AH8"/>
  <c r="L17"/>
  <c r="AV17" s="1"/>
  <c r="I74"/>
  <c r="I73" s="1"/>
  <c r="H72"/>
  <c r="J10" i="1"/>
  <c r="N8" i="5" s="1"/>
  <c r="L88" s="1"/>
  <c r="I20" i="1"/>
  <c r="I27"/>
  <c r="H37"/>
  <c r="BO5" i="6" l="1"/>
  <c r="BN58"/>
  <c r="J74" s="1"/>
  <c r="J73" s="1"/>
  <c r="L8"/>
  <c r="AU8"/>
  <c r="AU58" s="1"/>
  <c r="L93" i="5"/>
  <c r="AZ8"/>
  <c r="N61"/>
  <c r="K58" i="6"/>
  <c r="I72" s="1"/>
  <c r="AF5"/>
  <c r="AF58" s="1"/>
  <c r="AW5"/>
  <c r="AI8"/>
  <c r="AG7"/>
  <c r="AX7"/>
  <c r="AG9"/>
  <c r="AX9"/>
  <c r="AG6"/>
  <c r="AX6"/>
  <c r="M17"/>
  <c r="AW17" s="1"/>
  <c r="K10" i="1"/>
  <c r="O8" i="5" s="1"/>
  <c r="M88" s="1"/>
  <c r="J20" i="1"/>
  <c r="J27"/>
  <c r="I37"/>
  <c r="BP5" i="6" l="1"/>
  <c r="BO58"/>
  <c r="M8"/>
  <c r="AV8"/>
  <c r="AV58" s="1"/>
  <c r="L58"/>
  <c r="J72" s="1"/>
  <c r="M93" i="5"/>
  <c r="BA8"/>
  <c r="BA61" s="1"/>
  <c r="O61"/>
  <c r="AZ61"/>
  <c r="AH9" i="6"/>
  <c r="AY9"/>
  <c r="AH6"/>
  <c r="AY6"/>
  <c r="AH7"/>
  <c r="AY7"/>
  <c r="AG5"/>
  <c r="AG58" s="1"/>
  <c r="AX5"/>
  <c r="N17"/>
  <c r="AX17" s="1"/>
  <c r="K74"/>
  <c r="K73" s="1"/>
  <c r="L10" i="1"/>
  <c r="P8" i="5" s="1"/>
  <c r="N88" s="1"/>
  <c r="K20" i="1"/>
  <c r="K27"/>
  <c r="J37"/>
  <c r="BQ5" i="6" l="1"/>
  <c r="BP58"/>
  <c r="N8"/>
  <c r="N58" s="1"/>
  <c r="AW8"/>
  <c r="AW58" s="1"/>
  <c r="N93" i="5"/>
  <c r="BB8"/>
  <c r="BB61" s="1"/>
  <c r="P61"/>
  <c r="M58" i="6"/>
  <c r="K72" s="1"/>
  <c r="AH5"/>
  <c r="AH58" s="1"/>
  <c r="AY5"/>
  <c r="AZ6"/>
  <c r="AI6"/>
  <c r="BA6" s="1"/>
  <c r="AI7"/>
  <c r="BA7" s="1"/>
  <c r="AZ7"/>
  <c r="AZ9"/>
  <c r="AI9"/>
  <c r="BA9" s="1"/>
  <c r="O17"/>
  <c r="AY17" s="1"/>
  <c r="L74"/>
  <c r="L73" s="1"/>
  <c r="M10" i="1"/>
  <c r="Q8" i="5" s="1"/>
  <c r="O88" s="1"/>
  <c r="L20" i="1"/>
  <c r="L27"/>
  <c r="K37"/>
  <c r="BR5" i="6" l="1"/>
  <c r="BQ58"/>
  <c r="M74" s="1"/>
  <c r="M73" s="1"/>
  <c r="O93" i="5"/>
  <c r="BC8"/>
  <c r="BC61" s="1"/>
  <c r="Q61"/>
  <c r="O8" i="6"/>
  <c r="AX8"/>
  <c r="AX58" s="1"/>
  <c r="AZ5"/>
  <c r="P17"/>
  <c r="AZ17" s="1"/>
  <c r="O58"/>
  <c r="AI5"/>
  <c r="L72"/>
  <c r="N10" i="1"/>
  <c r="R8" i="5" s="1"/>
  <c r="P88" s="1"/>
  <c r="M20" i="1"/>
  <c r="M27"/>
  <c r="L37"/>
  <c r="BS5" i="6" l="1"/>
  <c r="BS58" s="1"/>
  <c r="O74" s="1"/>
  <c r="O73" s="1"/>
  <c r="BR58"/>
  <c r="N74" s="1"/>
  <c r="N73" s="1"/>
  <c r="BD8" i="5"/>
  <c r="R61"/>
  <c r="S8"/>
  <c r="P8" i="6"/>
  <c r="AY8"/>
  <c r="AY58" s="1"/>
  <c r="AI58"/>
  <c r="BA5"/>
  <c r="Q17"/>
  <c r="BA17" s="1"/>
  <c r="M72"/>
  <c r="N20" i="1"/>
  <c r="N27"/>
  <c r="N37" s="1"/>
  <c r="M37"/>
  <c r="S61" i="5" l="1"/>
  <c r="S63" s="1"/>
  <c r="Q88"/>
  <c r="Q93" s="1"/>
  <c r="O37" i="1"/>
  <c r="Q48"/>
  <c r="Q8" i="6"/>
  <c r="BA8" s="1"/>
  <c r="BA58" s="1"/>
  <c r="AZ8"/>
  <c r="AZ58" s="1"/>
  <c r="BD61" i="5"/>
  <c r="BE8"/>
  <c r="P58" i="6"/>
  <c r="N72" s="1"/>
  <c r="P93" i="5"/>
  <c r="Z65" l="1"/>
  <c r="Q58" i="6"/>
  <c r="Q61" s="1"/>
  <c r="BE61" i="5"/>
  <c r="BY65"/>
  <c r="BY67" l="1"/>
  <c r="BY69" s="1"/>
  <c r="BZ65"/>
  <c r="O72" i="6"/>
</calcChain>
</file>

<file path=xl/comments1.xml><?xml version="1.0" encoding="utf-8"?>
<comments xmlns="http://schemas.openxmlformats.org/spreadsheetml/2006/main">
  <authors>
    <author>cl144720415</author>
  </authors>
  <commentList>
    <comment ref="BF4" authorId="0">
      <text>
        <r>
          <rPr>
            <b/>
            <sz val="8"/>
            <color indexed="81"/>
            <rFont val="Tahoma"/>
            <family val="2"/>
          </rPr>
          <t>cl144720415:</t>
        </r>
        <r>
          <rPr>
            <sz val="8"/>
            <color indexed="81"/>
            <rFont val="Tahoma"/>
            <family val="2"/>
          </rPr>
          <t xml:space="preserve">
Explicar diferencia de Real VS Presupuesto.          </t>
        </r>
      </text>
    </comment>
  </commentList>
</comments>
</file>

<file path=xl/sharedStrings.xml><?xml version="1.0" encoding="utf-8"?>
<sst xmlns="http://schemas.openxmlformats.org/spreadsheetml/2006/main" count="9894" uniqueCount="974">
  <si>
    <t>Item</t>
  </si>
  <si>
    <t>Enero</t>
  </si>
  <si>
    <t>Febrero</t>
  </si>
  <si>
    <t>Marzo</t>
  </si>
  <si>
    <t>Abril</t>
  </si>
  <si>
    <t>Mayo</t>
  </si>
  <si>
    <t>Junio</t>
  </si>
  <si>
    <t>Julio</t>
  </si>
  <si>
    <t>Agosto</t>
  </si>
  <si>
    <t>Septiembre</t>
  </si>
  <si>
    <t>Octubre</t>
  </si>
  <si>
    <t>Noviembre</t>
  </si>
  <si>
    <t>Diciembre</t>
  </si>
  <si>
    <t>Remuneraciones</t>
  </si>
  <si>
    <t>Gastos Financieros</t>
  </si>
  <si>
    <t>Depreciación</t>
  </si>
  <si>
    <t>NOMBRE AREA</t>
  </si>
  <si>
    <t>Total Gasto General</t>
  </si>
  <si>
    <t>PRESUPUESTO 2014 MES</t>
  </si>
  <si>
    <t>MONTOS EN MILES DE PESOS</t>
  </si>
  <si>
    <t>PRESUPUESTO 2014 ACUMULADO</t>
  </si>
  <si>
    <t>NOMBRE DE CECO O PEP</t>
  </si>
  <si>
    <t>SERVICIOS DE OUTSORCING - OTRAS GERENCIAS GRAÑA Y MONTERO</t>
  </si>
  <si>
    <t>REMUNERACIONES AL DIRECTORIO</t>
  </si>
  <si>
    <t>ESTACIONAMIENTO</t>
  </si>
  <si>
    <t>MANTENIMIENTO LOCALES DE LA EMPRESA</t>
  </si>
  <si>
    <t>SERVICIOS DE SEGURIDAD</t>
  </si>
  <si>
    <t>OFICINAS Y OPERADORES</t>
  </si>
  <si>
    <t>SERVICIO REPARACION CONSERVACION OTROS INMOV MAT</t>
  </si>
  <si>
    <t>ENERGÍA ELECTRICA</t>
  </si>
  <si>
    <t>AGUA</t>
  </si>
  <si>
    <t>Patentes comerciales</t>
  </si>
  <si>
    <t>Impuestos de industria y comercio</t>
  </si>
  <si>
    <t>IVA crédito irrecuperable</t>
  </si>
  <si>
    <t>Otros Tributos</t>
  </si>
  <si>
    <t>SUMINISTROS Y UTILES DE OFICINA</t>
  </si>
  <si>
    <t>PAPELERIA</t>
  </si>
  <si>
    <t>IMPRESIONES</t>
  </si>
  <si>
    <t>FOTOCOPIAS</t>
  </si>
  <si>
    <t>SEGUROS DE DESHONESTIDAD, DESTRUCCION Y RESPONSABILIDAD DE TERCEROS</t>
  </si>
  <si>
    <t>OTROS SEGUROS</t>
  </si>
  <si>
    <t>REFRIGERIOS</t>
  </si>
  <si>
    <t>UNIFORMES</t>
  </si>
  <si>
    <t>ELEMENTOS DE SEG. INDUSTRIAL Y DOTACION</t>
  </si>
  <si>
    <t>MENSAJERIA</t>
  </si>
  <si>
    <t>AUDITORIAS EXTERNAS</t>
  </si>
  <si>
    <t>AUDITORIAS FINANCIERAS</t>
  </si>
  <si>
    <t>ASESORIAS FINANCIERAS</t>
  </si>
  <si>
    <t>ASESORIAS TRIBUTARIAS</t>
  </si>
  <si>
    <t xml:space="preserve">ASESORIAS LEGALES </t>
  </si>
  <si>
    <t>PROVISION CONTINGENCIAS LEGALES Y LABORALES</t>
  </si>
  <si>
    <t>CONSULTORIAS Y ASESORIAS ORGANIZACIONALES</t>
  </si>
  <si>
    <t>GASTOS NOTARIALES Y REGISTRALES</t>
  </si>
  <si>
    <t>ALQUILER  Y MANTENIMIENTO DE EQUIPOS DE COMPUTO</t>
  </si>
  <si>
    <t>SERVICIOS INFORMATICOS</t>
  </si>
  <si>
    <t>TELEFONÍA FIJA</t>
  </si>
  <si>
    <t>TELEFONÍA MÓVIL</t>
  </si>
  <si>
    <t>MANTENIMIENTO Y ALQUILER DE EQUIPOS DE COMUNICACIÓN</t>
  </si>
  <si>
    <t>TRASLADO INTERNO DE COSTOS DE COMUNICACIÓN</t>
  </si>
  <si>
    <t>EVENTOS INTERNOS</t>
  </si>
  <si>
    <t xml:space="preserve">BENEFICIOS CENTRALIZADOS AL PERSONAL </t>
  </si>
  <si>
    <t>CAPACITACIÓN INTERNA</t>
  </si>
  <si>
    <t>CAPACITACIÓN EXTERNA</t>
  </si>
  <si>
    <t>OTROS GASTOS DEL PERSONAL</t>
  </si>
  <si>
    <t>MANTENIMIENTO Y ALQUILER DE UNIDAD DE TRANSPORTE</t>
  </si>
  <si>
    <t>IMPUESTO VEHICULAR</t>
  </si>
  <si>
    <t>COMBUSTIBLE</t>
  </si>
  <si>
    <t>MOVILIDAD</t>
  </si>
  <si>
    <t>TRANSPORTE  - AEREO</t>
  </si>
  <si>
    <t>TRANSPORTE  - TERRESTRE</t>
  </si>
  <si>
    <t xml:space="preserve">ALOJAMIENTO </t>
  </si>
  <si>
    <t xml:space="preserve">ALIMENTACIÓN </t>
  </si>
  <si>
    <t>MOVILIDAD LOCAL, ALQUILER DE VEHÍCULOS Y COMBUSTIBLE</t>
  </si>
  <si>
    <t>MARKETING INSTITUCIONAL Y PROMOCIÓN DE MARCAS</t>
  </si>
  <si>
    <t>SUSCRIPCIONES Y COTIZACIONES - DIARIOS Y REVISTAS</t>
  </si>
  <si>
    <t>COSTO NETO ENAJENACION INM. MAQ Y EQUIPO</t>
  </si>
  <si>
    <t>CREDITO FISCAL NO UTILIZADO</t>
  </si>
  <si>
    <t>SANCIONES ADMINISTRATIVAS FISCALES</t>
  </si>
  <si>
    <t>OTRAS CARGAS EXCEPCIONALES</t>
  </si>
  <si>
    <t xml:space="preserve">OTROS SERVICIOS OUTSORCING </t>
  </si>
  <si>
    <t>DONACIONES EN EFECTIVO</t>
  </si>
  <si>
    <t>GASTOS POR SANCIONES Y MULTAS</t>
  </si>
  <si>
    <t>(-) PROVISION INCOBRABLES</t>
  </si>
  <si>
    <t>ASESORIAS HOLDING Y DIETAS DEL DIRECTORIO</t>
  </si>
  <si>
    <t>COSTO DE OFICINA</t>
  </si>
  <si>
    <t>SERVICIOS DE TERCEROS</t>
  </si>
  <si>
    <t>SOPORTE INFORMÁTICO</t>
  </si>
  <si>
    <t>COMUNICACIONES</t>
  </si>
  <si>
    <t>DESARROLLO HUMANO</t>
  </si>
  <si>
    <t>GASTOS DE VIAJES POR NEGOCIO</t>
  </si>
  <si>
    <t>GASTOS DE MARKETING Y REPRESENTACIÓN</t>
  </si>
  <si>
    <t>SUSCRIPCIONES Y MEMBRESÍAS</t>
  </si>
  <si>
    <t>GASTOS GENERALES DIVERSOS</t>
  </si>
  <si>
    <t>DOTACION 2014</t>
  </si>
  <si>
    <t>Nombre Persona</t>
  </si>
  <si>
    <t>Cargo</t>
  </si>
  <si>
    <t>Nombre 1</t>
  </si>
  <si>
    <t>Nombre 2</t>
  </si>
  <si>
    <t>Nombre 3</t>
  </si>
  <si>
    <t>Nombre 4</t>
  </si>
  <si>
    <t>Nombre 5</t>
  </si>
  <si>
    <t>Nombre 6</t>
  </si>
  <si>
    <t>Nombre 7</t>
  </si>
  <si>
    <t>Nombre 8</t>
  </si>
  <si>
    <t>Nombre 9</t>
  </si>
  <si>
    <t>Nombre 10</t>
  </si>
  <si>
    <t>Costos de Oficina</t>
  </si>
  <si>
    <t>Servicios de Terceros</t>
  </si>
  <si>
    <t>Soporte Informático</t>
  </si>
  <si>
    <t>Comunicaciones</t>
  </si>
  <si>
    <t>Desarrollo Humano</t>
  </si>
  <si>
    <t>Movilidad</t>
  </si>
  <si>
    <t>Gastos de Viajes</t>
  </si>
  <si>
    <t>Gastos de Marketing y representación</t>
  </si>
  <si>
    <t>Suscripciones y membresías</t>
  </si>
  <si>
    <t>Gastos Generales diversos</t>
  </si>
  <si>
    <t>Karina,</t>
  </si>
  <si>
    <t>Según lo conversado te adjunto “tabla de precios” para presupuesto.</t>
  </si>
  <si>
    <t>Las cantidades no han variado sobre el año pasado, salvo el efecto del valor de la UF.</t>
  </si>
  <si>
    <t>Confírmame qué cosas van a presupuestar las líneas, para sacarlas de mi presupuesto. Entre otras cosas, el año pasado nadie presupuestó el servicio de SAP por lo que nadie lo tiene. Por eso lo incluiré yo en mi  presupuesto del año que viene.</t>
  </si>
  <si>
    <t>Cantidad</t>
  </si>
  <si>
    <t xml:space="preserve"> Mes </t>
  </si>
  <si>
    <t xml:space="preserve"> Año </t>
  </si>
  <si>
    <t xml:space="preserve"> Prorrateo </t>
  </si>
  <si>
    <t>Telefonia Fija</t>
  </si>
  <si>
    <t xml:space="preserve"> Usuario Real </t>
  </si>
  <si>
    <t>Telefonia movil</t>
  </si>
  <si>
    <t>Huawei</t>
  </si>
  <si>
    <t>Mantenimiento de red</t>
  </si>
  <si>
    <t xml:space="preserve"> Usuario CAM </t>
  </si>
  <si>
    <t>Soporte de RED</t>
  </si>
  <si>
    <t>Enlaces</t>
  </si>
  <si>
    <t>Servidores Virtuales</t>
  </si>
  <si>
    <t>Soporte Micro</t>
  </si>
  <si>
    <t>Mesa de ayuda</t>
  </si>
  <si>
    <t>Correo Electrónico</t>
  </si>
  <si>
    <t>Oracle</t>
  </si>
  <si>
    <t xml:space="preserve">Licencias </t>
  </si>
  <si>
    <t>Mantenimiento Oracle Neora</t>
  </si>
  <si>
    <t>Soporte GYM</t>
  </si>
  <si>
    <t>SAP</t>
  </si>
  <si>
    <t>Licencias</t>
  </si>
  <si>
    <t>Servicio</t>
  </si>
  <si>
    <t>Sharepoint</t>
  </si>
  <si>
    <t>Soporte</t>
  </si>
  <si>
    <t>2 teléfonos (Miguel y Ramón)</t>
  </si>
  <si>
    <t>3 teléfonos (Miguel y Ramón)</t>
  </si>
  <si>
    <t>12000+2784+24000+13920+51504+24000+9450+30000+30000+2500+35356,8+16704</t>
  </si>
  <si>
    <t>TI</t>
  </si>
  <si>
    <t>Arriendo y otros</t>
  </si>
  <si>
    <t>Ceco</t>
  </si>
  <si>
    <t>Estructura</t>
  </si>
  <si>
    <t>Cuenta Contable</t>
  </si>
  <si>
    <t>Nombre de la cuenta</t>
  </si>
  <si>
    <t>Concepto</t>
  </si>
  <si>
    <t>Total</t>
  </si>
  <si>
    <t>Observacion</t>
  </si>
  <si>
    <t>Presupuesto TI  2014</t>
  </si>
  <si>
    <t>Real  TI  2014</t>
  </si>
  <si>
    <t xml:space="preserve">Diferencia TI  Real VS Presupuesto </t>
  </si>
  <si>
    <t xml:space="preserve">Diferencia Acum. Real VS Presupuesto </t>
  </si>
  <si>
    <t xml:space="preserve">Proyeccion Acum. </t>
  </si>
  <si>
    <t>Real Mes</t>
  </si>
  <si>
    <t>Presupuesto Mes</t>
  </si>
  <si>
    <t>Diferencia mes</t>
  </si>
  <si>
    <t>Var.%</t>
  </si>
  <si>
    <t>Real Acum</t>
  </si>
  <si>
    <t>Presupuesto Acum</t>
  </si>
  <si>
    <t>Diferencia Acum.</t>
  </si>
  <si>
    <t>Proyeccion Anual</t>
  </si>
  <si>
    <t>Presupuesto Anual</t>
  </si>
  <si>
    <t>Comentarios mes</t>
  </si>
  <si>
    <t>Rótulos de fila</t>
  </si>
  <si>
    <t>Suma de Dic-14</t>
  </si>
  <si>
    <t>Total general</t>
  </si>
  <si>
    <t>Proyeccion TI 2014</t>
  </si>
  <si>
    <t>Presupuesto Acum. TI</t>
  </si>
  <si>
    <t>Real Acum. TI</t>
  </si>
  <si>
    <t>COMPARATIVO GASTOS GENERALES TI 2014</t>
  </si>
  <si>
    <t>Remuneración</t>
  </si>
  <si>
    <t xml:space="preserve">Real </t>
  </si>
  <si>
    <t>Ppto 2014</t>
  </si>
  <si>
    <t>Consultar pq no esta presupuestado</t>
  </si>
  <si>
    <t>PERIODO</t>
  </si>
  <si>
    <t>FLEXFIELD</t>
  </si>
  <si>
    <t>clase cta</t>
  </si>
  <si>
    <t>cuenta</t>
  </si>
  <si>
    <t>Descripción cuenta mayor</t>
  </si>
  <si>
    <t>ll.nn</t>
  </si>
  <si>
    <t>subgerencia</t>
  </si>
  <si>
    <t>pep</t>
  </si>
  <si>
    <t>nombre pep</t>
  </si>
  <si>
    <t>Contrato</t>
  </si>
  <si>
    <t>OP</t>
  </si>
  <si>
    <t>nombre op</t>
  </si>
  <si>
    <t>DESCRIPCION</t>
  </si>
  <si>
    <t>SALDO INICIAL</t>
  </si>
  <si>
    <t>FECHA</t>
  </si>
  <si>
    <t>ORIGIEN</t>
  </si>
  <si>
    <t>MONEDA</t>
  </si>
  <si>
    <t>MONTO ING</t>
  </si>
  <si>
    <t>DEBE</t>
  </si>
  <si>
    <t>HABER</t>
  </si>
  <si>
    <t>TIPO DOC</t>
  </si>
  <si>
    <t>NUM DOC</t>
  </si>
  <si>
    <t>RUC</t>
  </si>
  <si>
    <t>RAZ SOC</t>
  </si>
  <si>
    <t>OBRA DE</t>
  </si>
  <si>
    <t>OBRA A</t>
  </si>
  <si>
    <t>OC/OS</t>
  </si>
  <si>
    <t>SUB_INVENTARIO</t>
  </si>
  <si>
    <t>DEPRE</t>
  </si>
  <si>
    <t>Depreciación de medidores</t>
  </si>
  <si>
    <t>Servicios de negocio</t>
  </si>
  <si>
    <t>G0151</t>
  </si>
  <si>
    <t>Sistemas Informaticos</t>
  </si>
  <si>
    <t>Insumos informática</t>
  </si>
  <si>
    <t>CAM CHILE SA.CAM CHILE SA.DEPRECIACIÓN DE MEDIDORES.INFRAESTRUCTURA.TI.INSUMOS INFORMÁTICA.GENÉRICO</t>
  </si>
  <si>
    <t>Reasignación depreciación Transacciones Varias CLP 31-ENE-14</t>
  </si>
  <si>
    <t>Reasignación depreciación mes de Ene.2014 a LLNN.</t>
  </si>
  <si>
    <t>CLP</t>
  </si>
  <si>
    <t>Depreciación de Equipo Informático</t>
  </si>
  <si>
    <t>CAM CHILE SA.CAM CHILE SA.DEPRECIACIÓN DE EQUIPO IN.INFRAESTRUCTURA.TI.INSUMOS INFORMÁTICA.GENÉRICO</t>
  </si>
  <si>
    <t>Servicios de Microinformatica</t>
  </si>
  <si>
    <t>CAM CHILE SA.CAM CHILE SA.DEPRECIACIÓN DE EQUIPO IN.INFRAESTRUCTURA.TI.SERVICIOS DE MICROINFORMA.GENÉRICO</t>
  </si>
  <si>
    <t>G0150</t>
  </si>
  <si>
    <t>Telefonos</t>
  </si>
  <si>
    <t>Soporte Informático y Teléfonos</t>
  </si>
  <si>
    <t>CAM CHILE SA.CAM CHILE SA.DEPRECIACIÓN DE EQUIPO IN.INFRAESTRUCTURA.TI.Soporte Informático y Tel.GENÉRICO</t>
  </si>
  <si>
    <t>Depreciación Mobiliario</t>
  </si>
  <si>
    <t>CAM CHILE SA.CAM CHILE SA.DEPRECIACIÓN MOBILIARIO.INFRAESTRUCTURA.TI.SERVICIOS DE MICROINFORMA.GENÉRICO</t>
  </si>
  <si>
    <t>Amortización Sistemas Informáticos</t>
  </si>
  <si>
    <t>CAM CHILE SA.CAM CHILE SA.AMORTIZACIÓN SISTEMAS INF.INFRAESTRUCTURA.TI.INSUMOS INFORMÁTICA.GENÉRICO</t>
  </si>
  <si>
    <t>CAM CHILE SA.CAM CHILE SA.AMORTIZACIÓN SISTEMAS INF.INFRAESTRUCTURA.TI.SERVICIOS DE MICROINFORMA.GENÉRICO</t>
  </si>
  <si>
    <t>REMU</t>
  </si>
  <si>
    <t>SUELDOS</t>
  </si>
  <si>
    <t>G0225</t>
  </si>
  <si>
    <t>CAM CHILE SA.CAM CHILE SA.SUELDOS.INFRAESTRUCTURA.TI.REMUNERACIÓN.GENÉRICO</t>
  </si>
  <si>
    <t>Centralizacion Remuneraci Transacciones Varias CLP 31-ENE-14</t>
  </si>
  <si>
    <t>Centralizacion Remuneraciones Enero 2014</t>
  </si>
  <si>
    <t>BONOS</t>
  </si>
  <si>
    <t>CAM CHILE SA.CAM CHILE SA.BONOS.INFRAESTRUCTURA.TI.REMUNERACIÓN.GENÉRICO</t>
  </si>
  <si>
    <t>Provision RR.HH. Enero 20 Transacciones Varias CLP 31-ENE-14</t>
  </si>
  <si>
    <t>Provision Vacaciones Enero 2014</t>
  </si>
  <si>
    <t>Prov. Aguinaldo Fiestas Patrias Enero 2014</t>
  </si>
  <si>
    <t>Prov. Aguinaldo Navidad Enero 2014</t>
  </si>
  <si>
    <t>Prov. Bono Vacaciones Enero 2014</t>
  </si>
  <si>
    <t>Bono por evaluación de desempeño</t>
  </si>
  <si>
    <t>CAM CHILE SA.CAM CHILE SA.BONO POR EVALUACIÓN DE DE.INFRAESTRUCTURA.TI.REMUNERACIÓN.GENÉRICO</t>
  </si>
  <si>
    <t>Prov. Evaluación de Desempeño Enero 2014</t>
  </si>
  <si>
    <t>Alimentación principal</t>
  </si>
  <si>
    <t>CAM CHILE SA.CAM CHILE SA.ALIMENTACION PRINCIPAL.INFRAESTRUCTURA.TI.REMUNERACIÓN.GENÉRICO</t>
  </si>
  <si>
    <t>Asignación de movilización</t>
  </si>
  <si>
    <t>CAM CHILE SA.CAM CHILE SA.ASIGNACIÓN DE MOVILIZACIÓ.INFRAESTRUCTURA.TI.REMUNERACIÓN.GENÉRICO</t>
  </si>
  <si>
    <t>(-) Consumo de Vacaciones</t>
  </si>
  <si>
    <t>CAM CHILE SA.CAM CHILE SA.(-) CONSUMO DE VACACIONES.INFRAESTRUCTURA.TI.REMUNERACIÓN.GENÉRICO</t>
  </si>
  <si>
    <t>Consumo Vacaciones enero 2014</t>
  </si>
  <si>
    <t>SEGUROS PARTICULARES DE PRESTACIONES DE SALUD  SCTR SALUD</t>
  </si>
  <si>
    <t>CAM CHILE SA.CAM CHILE SA.SEGUROS PARTICULARES DE P.INFRAESTRUCTURA.TI.REMUNERACIÓN.GENÉRICO</t>
  </si>
  <si>
    <t>Asiento N°01 ENERO 2013</t>
  </si>
  <si>
    <t>Poliza Salud, Dental, Vida y Catastrófico Diciembre 2013 (N°280830)</t>
  </si>
  <si>
    <t>Asiento N°02 ENERO 2013</t>
  </si>
  <si>
    <t>Reverso Prv.Gasto/Provisión Poiliza Salud,Dental,Vida y Catastófrico</t>
  </si>
  <si>
    <t>Asiento N°08 ENERO 2013 P&amp;C</t>
  </si>
  <si>
    <t>Provision De Gasto Vida Security Y Bbva</t>
  </si>
  <si>
    <t>Pagos por accidente de trabajo</t>
  </si>
  <si>
    <t>CAM CHILE SA.CAM CHILE SA.PAGOS POR ACCIDENTE DE TR.INFRAESTRUCTURA.TI.REMUNERACIÓN.GENÉRICO</t>
  </si>
  <si>
    <t>G. GENERALES</t>
  </si>
  <si>
    <t>Gastos Varios</t>
  </si>
  <si>
    <t>CAM CHILE SA.CAM CHILE SA.SERVICIOS DE SEGURIDAD.INFRAESTRUCTURA.TI.GASTOS VARIOS.GENÉRICO</t>
  </si>
  <si>
    <t>Provisión Gasto De Seguridad Ene-2014/ Debora Elgueta</t>
  </si>
  <si>
    <t>CAM CHILE SA.CAM CHILE SA.OFICINAS Y OPERADORES.INFRAESTRUCTURA.TI.GASTOS VARIOS.GENÉRICO</t>
  </si>
  <si>
    <t>Provisión Gasto De Mantención Y Aseo Ene-2014</t>
  </si>
  <si>
    <t>Provisión Gasto De Mantención Y Aseo Ene-2014/ Debora Elgueta</t>
  </si>
  <si>
    <t>Asiento N°06 ENERO 2013 P&amp;C</t>
  </si>
  <si>
    <t>Provisión Gasto De Mantención Y Aseo Ene-2014 //Deborah Elgueta</t>
  </si>
  <si>
    <t>Provisión Gasto De Seguridad Ene-2014 //Deborah Elgueta</t>
  </si>
  <si>
    <t>Provisión Gasto De Seguridad Ene-2014</t>
  </si>
  <si>
    <t>Reclasificación Arriendo Tarapaca-El Cortij0 Ene 14</t>
  </si>
  <si>
    <t>Reclasificación Arriendo Tarapaca-El Cortij0 Ene 14 //Deborah Elgueta</t>
  </si>
  <si>
    <t>CAM CHILE SA.CAM CHILE SA.ENERGÍA ELECTRICA.INFRAESTRUCTURA.TI.GASTOS VARIOS.GENÉRICO</t>
  </si>
  <si>
    <t>Asiento N°10 ENERO 2014 P&amp;C</t>
  </si>
  <si>
    <t>Reclasificación Gasto Electrico Ene-2014//Deborah Elgueta</t>
  </si>
  <si>
    <t>CAM CHILE SA.CAM CHILE SA.AGUA.INFRAESTRUCTURA.TI.GASTOS VARIOS.GENÉRICO</t>
  </si>
  <si>
    <t>Provisión Gasto De Agua Ene-2014// Deborah Elgueta</t>
  </si>
  <si>
    <t>CAM CHILE SA.CAM CHILE SA.PATENTES COMERCIALES.INFRAESTRUCTURA.TI.GASTOS VARIOS.GENÉRICO</t>
  </si>
  <si>
    <t>Provision Patente Municipal //Deborah Elgueta</t>
  </si>
  <si>
    <t>Infraestructura Informática</t>
  </si>
  <si>
    <t>CAM CHILE SA.GyM SA.SERVICIOS INFORMATICOS.INFRAESTRUCTURA.TI.Infraestructura Informáti.GENÉRICO</t>
  </si>
  <si>
    <t>Facturas Compra USD 31-ENE-14</t>
  </si>
  <si>
    <t>PROVISION SOFWARE ORACLE MES DE ENERO 2014</t>
  </si>
  <si>
    <t>USD</t>
  </si>
  <si>
    <t>Facturas AP</t>
  </si>
  <si>
    <t>P-71500</t>
  </si>
  <si>
    <t>G Y M S.A.</t>
  </si>
  <si>
    <t>CAM CHILE SA.CAM CHILE SA.SERVICIOS INFORMATICOS.INFRAESTRUCTURA.TI.INSUMOS INFORMÁTICA.GENÉRICO</t>
  </si>
  <si>
    <t>Recepción CLP 23-ENE-14</t>
  </si>
  <si>
    <t>TECLADO GENIUS ESPAÑOL USB NEGRO (31300706100)</t>
  </si>
  <si>
    <t>Ordenes de Compra</t>
  </si>
  <si>
    <t>EDAPI S.A.</t>
  </si>
  <si>
    <t>MOUSE GENIUS OPTICO SCROLL USB (31010826101)</t>
  </si>
  <si>
    <t>Recepción CLP 13-ENE-14</t>
  </si>
  <si>
    <t>Compra accesorios y recursos área TI</t>
  </si>
  <si>
    <t>Facturas Compra CLF 06-ENE-14</t>
  </si>
  <si>
    <t>MANTENIMIENTO SQL Server</t>
  </si>
  <si>
    <t>CLF</t>
  </si>
  <si>
    <t>VEPTOR CHILE ASESORIAS TECNOLOGICAS FINANCIERAS SPA</t>
  </si>
  <si>
    <t>CAM CHILE SA.CAM CHILE SA.SERVICIOS INFORMATICOS.INFRAESTRUCTURA.TI.Infraestructura Informáti.GENÉRICO</t>
  </si>
  <si>
    <t>Recepción CLP 07-ENE-14</t>
  </si>
  <si>
    <t>Traslado enlace Bulnes a Av. Américo Vespucio 1361 y Nuevo Router</t>
  </si>
  <si>
    <t>TELEFONICA EMPRESAS CHILE S.A.</t>
  </si>
  <si>
    <t>Enlace Fast Ethernet Covadonga, San Bernardo</t>
  </si>
  <si>
    <t>VPN IP MPLS backbone Internacional - Perú</t>
  </si>
  <si>
    <t>SERVICIOS MESA DE AYUDA DICIEMBRE 2013</t>
  </si>
  <si>
    <t>IT TRUST S.p.A</t>
  </si>
  <si>
    <t>Red WAN - Chile</t>
  </si>
  <si>
    <t>Servidores Virtualizado - TIC</t>
  </si>
  <si>
    <t>Enlaces Casa Matriz  Tarapacá 934</t>
  </si>
  <si>
    <t>CAM CHILE SA.CAM CHILE SA.SERVICIOS INFORMATICOS.INFRAESTRUCTURA.TI.Soporte Informático y Tel.GENÉRICO</t>
  </si>
  <si>
    <t>Recepción CLP 17-ENE-14</t>
  </si>
  <si>
    <t>Retiro e instalacion de sw Z2</t>
  </si>
  <si>
    <t>MANTENCIONES DE REDES CAROLINA SAN</t>
  </si>
  <si>
    <t>Reparacion de punto 34 Z2</t>
  </si>
  <si>
    <t>Reinicio de sw en Z2</t>
  </si>
  <si>
    <t>CAM CHILE SA.GRANA Y MONTERO SAA.SERVICIOS INFORMATICOS.INFRAESTRUCTURA.TI.Infraestructura Informáti.GENÉRICO</t>
  </si>
  <si>
    <t>REEMBOLSO DE GASTOS CCA ENERO 2012</t>
  </si>
  <si>
    <t>P-11255</t>
  </si>
  <si>
    <t>GRAÑA Y MONTERO S.A.A.</t>
  </si>
  <si>
    <t>Servicio Local Medido (SLM).</t>
  </si>
  <si>
    <t>CAM CHILE SA.CAM CHILE SA.TELEFONÍA FIJA.INFRAESTRUCTURA.TI.SERVICIO LOCAL MEDIDO (SL.GENÉRICO</t>
  </si>
  <si>
    <t>Recepción CLP 15-ENE-14</t>
  </si>
  <si>
    <t>Servicios de telefonía corporativo DIC-2013 GTD</t>
  </si>
  <si>
    <t>GTD TELESAT  S.A.</t>
  </si>
  <si>
    <t>Servicios de telefonía corporativo NOV-2013 GTD</t>
  </si>
  <si>
    <t>Larga Distancia Nacional.</t>
  </si>
  <si>
    <t>CAM CHILE SA.CAM CHILE SA.TELEFONÍA FIJA.INFRAESTRUCTURA.TI.LARGA DISTANCIA NACIONAL\..GENÉRICO</t>
  </si>
  <si>
    <t>Larga Distancia Internacional CAM Carrier 188 12/2013</t>
  </si>
  <si>
    <t>TELEFONICA LARGA DISTANCIA S. A.</t>
  </si>
  <si>
    <t>CAM CHILE SA.CAM CHILE SA.TELEFONÍA MÓVIL.INFRAESTRUCTURA.TI.GASTOS VARIOS.GENÉRICO</t>
  </si>
  <si>
    <t>Líneas celulares del plan corporativo CAM</t>
  </si>
  <si>
    <t>TELEFÓNICA MÓVILES CHILE S.A.</t>
  </si>
  <si>
    <t>Traspaso costos TI Transacciones Varias CLP 31-ENE-14</t>
  </si>
  <si>
    <t>Traspaso celular Diciembre  2013</t>
  </si>
  <si>
    <t>BAM del plan corporativo CAM</t>
  </si>
  <si>
    <t>CAM CHILE SA.CAM CHILE SA.TELEFONÍA MÓVIL.INFRAESTRUCTURA.TI.Soporte Informático y Tel.GENÉRICO</t>
  </si>
  <si>
    <t>Asiento N°09 ENERO 2014 P&amp;C</t>
  </si>
  <si>
    <t>Telefonia Fija Enero 2013</t>
  </si>
  <si>
    <t>CAM CHILE SA.CAM CHILE SA.Otros gastos del personal.INFRAESTRUCTURA.TI.REMUNERACIÓN.GENÉRICO</t>
  </si>
  <si>
    <t>Recepción CLP 22-ENE-14</t>
  </si>
  <si>
    <t>Regalos Cumpleaños 2014</t>
  </si>
  <si>
    <t>CINE HOYTS S.P.A</t>
  </si>
  <si>
    <t>CAM CHILE SA.CAM CHILE SA.ALIMENTACIÓN.INFRAESTRUCTURA.TI.REMUNERACIÓN.GENÉRICO</t>
  </si>
  <si>
    <t>Recepción CLP 16-ENE-14</t>
  </si>
  <si>
    <t>SERVICIO CASINO MES DICIEMBRE 2014</t>
  </si>
  <si>
    <t>SOCIEDAD DE ALIMENTACION CASINO EXPRESS LTDA.</t>
  </si>
  <si>
    <t>ENERO</t>
  </si>
  <si>
    <t>Real   gasto 2014  TI</t>
  </si>
  <si>
    <t>Suma de MONTO ING</t>
  </si>
  <si>
    <t>Depreciación / Amortización</t>
  </si>
  <si>
    <t>GRAFICOS GASTOS S ACUMULADOS</t>
  </si>
  <si>
    <t>Ene</t>
  </si>
  <si>
    <t>Feb</t>
  </si>
  <si>
    <t>Mar</t>
  </si>
  <si>
    <t>Abr</t>
  </si>
  <si>
    <t>May</t>
  </si>
  <si>
    <t>Jun</t>
  </si>
  <si>
    <t>Jul</t>
  </si>
  <si>
    <t>Ago</t>
  </si>
  <si>
    <t>Sep</t>
  </si>
  <si>
    <t>Oct</t>
  </si>
  <si>
    <t>Nov</t>
  </si>
  <si>
    <t>Dic</t>
  </si>
  <si>
    <t>Presupuesto</t>
  </si>
  <si>
    <t>Real</t>
  </si>
  <si>
    <t>Proyección</t>
  </si>
  <si>
    <t>Ppto 2014  gasto TI</t>
  </si>
  <si>
    <t>RECLAS.PROVISION FACTURA N° 11255 GRAÑA Y MONTERO GASTO CCA</t>
  </si>
  <si>
    <t>PROVISION VACACIONES EMPLEADOS</t>
  </si>
  <si>
    <t>Cdirecto</t>
  </si>
  <si>
    <t>Consumo de materiales y equipos eléctricos</t>
  </si>
  <si>
    <t>CAM CHILE SA.CAM CHILE SA.Consumo de materiales y e.INFRAESTRUCTURA.TI.INSUMOS INFORMÁTICA.GENÉRICO</t>
  </si>
  <si>
    <t>Revierte "REGULARIZACION MANUAL ACTIVO FIJO COMPRA PC Y NOTEBOOK"06-MAR-14 07:19:12</t>
  </si>
  <si>
    <t>REGULARIZACION MANUAL ACTIVO FIJO COMPRA PC Y NOTEBOOK</t>
  </si>
  <si>
    <t>Recepción USD 20-FEB-14</t>
  </si>
  <si>
    <t>Compra NTB</t>
  </si>
  <si>
    <t>Facturas Compra USD 28-FEB-14</t>
  </si>
  <si>
    <t>Compra AIO Corporativo</t>
  </si>
  <si>
    <t>Reasignación depreciación Transacciones Varias CLP 28-FEB-14</t>
  </si>
  <si>
    <t>Reasignación depreciación mes de Feb.2014 a LLNN.</t>
  </si>
  <si>
    <t>CENTRALIZACION REMUNERACIONES FEBRERO 2014</t>
  </si>
  <si>
    <t>Centralizacion Remuneraciones Febrero 2014</t>
  </si>
  <si>
    <t>Provision RR.HH. Febrero 2014</t>
  </si>
  <si>
    <t>Provision Bono Vacaciones Febrero 2014</t>
  </si>
  <si>
    <t>Provision RR.HH. Febrero Transacciones Varias CLP 28-FEB-14</t>
  </si>
  <si>
    <t>Prov. Vacaciones Febrero 2014</t>
  </si>
  <si>
    <t>Provision Aguinaldo Fiestas Patrias Febrero 2014</t>
  </si>
  <si>
    <t>Provision Aguinaldo Navidad Febrero 2014</t>
  </si>
  <si>
    <t>Provision Bono Gestion Febrero 2014</t>
  </si>
  <si>
    <t>Consumo Vacaciones Febrero 2014</t>
  </si>
  <si>
    <t>Asiento N°01 Febrero 2014 Transacciones Varias CLP 17-FEB-14</t>
  </si>
  <si>
    <t>Poliza Salud, Dental, Vida y Catastrófico Enero 2014 (N°280830)/Victor Lazo</t>
  </si>
  <si>
    <t>Asiento N°12 Febrero 2014</t>
  </si>
  <si>
    <t>Provisión Poliza Salud, Dental, Vida y Catastrófico Febrero</t>
  </si>
  <si>
    <t>Asiento N°06 Febrero 2014</t>
  </si>
  <si>
    <t>Reversa Provision De Gasto Vida Security Y Bbva</t>
  </si>
  <si>
    <t>LOCALES</t>
  </si>
  <si>
    <t>CAM CHILE SA.CAM CHILE SA.LOCALES.INFRAESTRUCTURA.TI.GASTOS VARIOS.GENÉRICO</t>
  </si>
  <si>
    <t>Asiento N°09 Febrero 2014</t>
  </si>
  <si>
    <t>Provisión  Arriendo De Tarapaca Feb-14/Deborah Elguetta</t>
  </si>
  <si>
    <t>CAM CHILE SA.CAM CHILE SA.MANTENIMIENTO LOCALES DE .INFRAESTRUCTURA.TI.GASTOS VARIOS.GENÉRICO</t>
  </si>
  <si>
    <t>Provisión  Mantención Y Aseo Feb-14/Deborah Elguetta</t>
  </si>
  <si>
    <t>Provisión  Seguridad Tarapaca Feb-14/Deborah Elguetta</t>
  </si>
  <si>
    <t>Recepción CLP 17-FEB-14</t>
  </si>
  <si>
    <t>Arriendo El Cortijo Febrero</t>
  </si>
  <si>
    <t>PATAGONICA INMOBILIARIA S.A.</t>
  </si>
  <si>
    <t>Recepción CLP 14-FEB-14</t>
  </si>
  <si>
    <t>Energía eléctrica Febrero</t>
  </si>
  <si>
    <t>Provisión  Energía Electrica Tarapaca Feb-14/Deborah Elguetta</t>
  </si>
  <si>
    <t>Provisión  Agua Feb-14/Deborah Elguetta</t>
  </si>
  <si>
    <t>Reclasificación Patente Municipal //Deborah Elgueta</t>
  </si>
  <si>
    <t>Reversa  Provision Patente Municipal //Deborah Elgueta</t>
  </si>
  <si>
    <t>PROVISION SOFWARE ORACLE MES DE FEBRERO 2014</t>
  </si>
  <si>
    <t>P-FACTURA FEB 2014</t>
  </si>
  <si>
    <t>SERVICIOS MESA DE AYUDA ENERO 2014</t>
  </si>
  <si>
    <t>Facturas Compra CLF 18-FEB-14</t>
  </si>
  <si>
    <t>Traslado de central telefónica de El cortijo a Zenteno</t>
  </si>
  <si>
    <t>LOGARITMO TECNOLOGIAS DE INFORMACION SPA</t>
  </si>
  <si>
    <t>Recepción CLP 21-FEB-14</t>
  </si>
  <si>
    <t>Despacho (en Santiago)</t>
  </si>
  <si>
    <t>FALABELLA RETAIL S.A.</t>
  </si>
  <si>
    <t>CODIGO 3909569-SOUNDSHOOTER PHIL SBT30ORG ROJO</t>
  </si>
  <si>
    <t>Facturas Compra CLP 25-FEB-14</t>
  </si>
  <si>
    <t>SERVICIOS</t>
  </si>
  <si>
    <t>Recepción CLP 12-FEB-14</t>
  </si>
  <si>
    <t>Aumento de 600 Gigas en servidores</t>
  </si>
  <si>
    <t>Enlace VPN IP MPLS Zenteno</t>
  </si>
  <si>
    <t>Traslado enlace San Bernardo Hacia Zenteno</t>
  </si>
  <si>
    <t>Enlaces Casa Matriz Tarapacá 934</t>
  </si>
  <si>
    <t>Red WAN  Chile</t>
  </si>
  <si>
    <t>VPN IP MPLS backbone Internacional  Perú</t>
  </si>
  <si>
    <t>Recepción CLF 17-FEB-14</t>
  </si>
  <si>
    <t>Servidores Virtualizado TIC</t>
  </si>
  <si>
    <t>Servicios de telefonía corporativo ENE-2014 GTD</t>
  </si>
  <si>
    <t>Recepción CLP 13-FEB-14</t>
  </si>
  <si>
    <t>Larga Distancia Internacional CAM Carrier 188 01/2014</t>
  </si>
  <si>
    <t>CAM CHILE SA.CAM CHILE SA.TELEFONÍA FIJA.INFRAESTRUCTURA.TI.Infraestructura Informáti.GENÉRICO</t>
  </si>
  <si>
    <t>Facturas Compra CLF 19-FEB-14</t>
  </si>
  <si>
    <t>EP DICIEMBRE Y ENERO 2014</t>
  </si>
  <si>
    <t>Recepción CLF 12-FEB-14</t>
  </si>
  <si>
    <t>Telefonia Fija Febrero 2013</t>
  </si>
  <si>
    <t>Recepción CLP 27-FEB-14</t>
  </si>
  <si>
    <t>Facturas de casino express-el cortijo</t>
  </si>
  <si>
    <t>CAM CHILE SA.CAM CHILE SA.MOVILIDAD.INFRAESTRUCTURA.TI.GASTOS VARIOS.GENÉRICO</t>
  </si>
  <si>
    <t>Recepción CLP 24-FEB-14</t>
  </si>
  <si>
    <t>Exclusive Enero 2014</t>
  </si>
  <si>
    <t>TRANSPORTE EXCLUSIVE  LTDA</t>
  </si>
  <si>
    <t>FEBRERO</t>
  </si>
  <si>
    <t>Reasignación depreciación Transacciones Varias CLP 31-MAR-14</t>
  </si>
  <si>
    <t>Reasignación depreciación mes de Mar.2014 a LLNN.</t>
  </si>
  <si>
    <t>Revierte "Centralizacion Remuneraciones Marzo 2014"07-ABR-14 11:45:53</t>
  </si>
  <si>
    <t>Centralizacion Remuneraciones Marzo 2014</t>
  </si>
  <si>
    <t>Centralizacion Remuneraciones Marzo 2014 Vers.07-04-2014</t>
  </si>
  <si>
    <t>Reclasificacion Bono Vaca Transacciones Varias CLP 31-MAR-14</t>
  </si>
  <si>
    <t>Reclas. Prov. Vacaciones Mar 2014 desde 9060104003a 9060108003</t>
  </si>
  <si>
    <t>Reclas. Prov. Vacaciones Feb 2014 desde 9060104003a 9060108003</t>
  </si>
  <si>
    <t>Revierte "Reclasificacion Bono Vaca Transacciones Varias CLP 31-MAR-14"07-ABR-14 13:06:37</t>
  </si>
  <si>
    <t>Reclas. Prov. Vacaciones Ene 2014 desde 9060104003a 9060108003</t>
  </si>
  <si>
    <t>Provisiones RR.HH. Marzo 2014</t>
  </si>
  <si>
    <t>Prov. Vacaciones</t>
  </si>
  <si>
    <t>Prov. Aguinaldo Fiestas Patrias</t>
  </si>
  <si>
    <t>Prov. Bono Vacaciones Marzo 2014</t>
  </si>
  <si>
    <t>Prov. Aguinaldo Navidad</t>
  </si>
  <si>
    <t>Prov. Bono Gestion Marzo 2014</t>
  </si>
  <si>
    <t>Prov. Consumo de Vacaciones</t>
  </si>
  <si>
    <t>Provisión de Vacaciones</t>
  </si>
  <si>
    <t>CAM CHILE SA.CAM CHILE SA.PROVISIÓN DE VACACIONES.INFRAESTRUCTURA.TI.REMUNERACIÓN.GENÉRICO</t>
  </si>
  <si>
    <t>Asiento N°02 MARZO 2014 P&amp;C</t>
  </si>
  <si>
    <t>Poliza Salud, Dental, Vida y Catastrófico Marzo 2014 (N°280830)</t>
  </si>
  <si>
    <t>Pensión complementaria de personal pasivo</t>
  </si>
  <si>
    <t>CAM CHILE SA.CAM CHILE SA.PENSIÓN COMPLEMENTARIA DE.INFRAESTRUCTURA.TI.REMUNERACIÓN.GENÉRICO</t>
  </si>
  <si>
    <t>Contabilización Calculo A Transacciones Varias CLP 31-MAR-14</t>
  </si>
  <si>
    <t>Contabilización Calculo Actuarial Marzo 2014</t>
  </si>
  <si>
    <t>Asiento N°07 MARZO 2014</t>
  </si>
  <si>
    <t>Reclasificación Gasto De Mantención Según Oc 300311027902/Deborah Elguetta</t>
  </si>
  <si>
    <t>Reversa Provisión Según Oc 300311027577</t>
  </si>
  <si>
    <t>CAM CHILE SA.CAM CHILE SA.ESTACIONAMIENTO.INFRAESTRUCTURA.TI.GASTOS VARIOS.GENÉRICO</t>
  </si>
  <si>
    <t>Luis Miguel Salas Estacionamiento/Andres Santibañez</t>
  </si>
  <si>
    <t>Reclasificación Gasto De Aseo Según Oc 300311028468/Deborah Elguetta</t>
  </si>
  <si>
    <t>Asiento N°12 MARZO 2014</t>
  </si>
  <si>
    <t>Reclasificación Servicio De Aseo Según Oc 300311027577 Ene -14/Deborah Elguetta</t>
  </si>
  <si>
    <t>Reversa De Provisión Según Oc300311028468</t>
  </si>
  <si>
    <t>Provisión Gastos De Mantención Edificios Mar-14/Deborah Elguetta</t>
  </si>
  <si>
    <t>Provisión Aseo Mar-14 Tarapaca/Deborah Elguetta</t>
  </si>
  <si>
    <t>Reversa De Provisión Según Oc 300311028430</t>
  </si>
  <si>
    <t>Reclasificacion Gasto De Seguridad Ene-Feb-14 Provisionado Según Oc 300311028461 Y 300311028430/Deborah Elguetta</t>
  </si>
  <si>
    <t>Reversa De Provisión Según Oc 300311028461</t>
  </si>
  <si>
    <t>Provisión Gasto De Seguridad Tarapaca Mar-14/Deborah Elguetta</t>
  </si>
  <si>
    <t>Provisión Arriendo Tarapaca Mar-14/Deborah Elguetta</t>
  </si>
  <si>
    <t>Reclasificación Gasto De Arriendo Mar-14 Según Oc 300311028184/Deborah Elguetta</t>
  </si>
  <si>
    <t>Reclasificacion Servicio Electrico Tarapaca/Deborah Elguetta</t>
  </si>
  <si>
    <t>Reclasificación Gasto De Agua/Deborah Elguetta</t>
  </si>
  <si>
    <t>Reclasificación Gastos De Patente Comercial/Deborah Elguetta</t>
  </si>
  <si>
    <t>Facturas Compra USD 18-MAR-14</t>
  </si>
  <si>
    <t>SOFWARE ORACLE MES DE FEBRERO 2014</t>
  </si>
  <si>
    <t>Facturas Compra USD 01-MAR-14</t>
  </si>
  <si>
    <t>PROVISION SOFWARE ORACLE MES DE DICIEMBRE 2013</t>
  </si>
  <si>
    <t>P-70992</t>
  </si>
  <si>
    <t>Recepción USD 17-MAR-14</t>
  </si>
  <si>
    <t>SOFWARE ORACLE MES DE DICIEMBRE 2013</t>
  </si>
  <si>
    <t>Facturas Compra USD 24-MAR-14</t>
  </si>
  <si>
    <t>SOFWARE ORACLE MES DE ENERO 2014</t>
  </si>
  <si>
    <t>Recepción USD 21-MAR-14</t>
  </si>
  <si>
    <t>Facturas Compra USD 31-MAR-14</t>
  </si>
  <si>
    <t>PROVISION SOFWARE ORACLE MES DE MARZO</t>
  </si>
  <si>
    <t>P-FACTURA MAR -2014</t>
  </si>
  <si>
    <t>Recepción CLP 07-MAR-14</t>
  </si>
  <si>
    <t>Compra HDD para reparación notebooks corporativos</t>
  </si>
  <si>
    <t>HDD Externos para crear y almacenar .iso corporativas</t>
  </si>
  <si>
    <t>Renovación NTB JPEC</t>
  </si>
  <si>
    <t>Recepción CLP 26-MAR-14</t>
  </si>
  <si>
    <t>Compra artículos informáticos TI</t>
  </si>
  <si>
    <t>ELECTRONICA CASA ROYAL LTDA</t>
  </si>
  <si>
    <t>COMERCIAL @ LIMITADA</t>
  </si>
  <si>
    <t>MARIA MARCELINA ALVAREZ MILLAVIL</t>
  </si>
  <si>
    <t>RENDICIÓN AREA TI</t>
  </si>
  <si>
    <t>COMERCIAL SITEC LIMITADA</t>
  </si>
  <si>
    <t xml:space="preserve">IMP. EXP. Y COM. IMACO SOC. LTDA.       </t>
  </si>
  <si>
    <t>COMERCIALIZADORA R&amp;T COMPUTACION LTDA</t>
  </si>
  <si>
    <t>Recepción CLP 10-MAR-14</t>
  </si>
  <si>
    <t>Mantencion Centrales Asterisk Febrero 2014</t>
  </si>
  <si>
    <t>Recepción CLP 25-MAR-14</t>
  </si>
  <si>
    <t>QUO-04521-2011 "Soporte y Operación hasta 3 usuarios - CAMSYNE"            MARZO 2014</t>
  </si>
  <si>
    <t>SYNAPSIS SPA</t>
  </si>
  <si>
    <t>Facturas Compra CLP 27-MAR-14</t>
  </si>
  <si>
    <t>COMPRAS INSUMOS Y TECNOLOGIA AREA TI</t>
  </si>
  <si>
    <t>RAMÓN HERRERA VALDÉS</t>
  </si>
  <si>
    <t>Recepción CLP 27-MAR-14</t>
  </si>
  <si>
    <t>CAM CHILE SA.CAM CHILE SA.SERVICIOS INFORMATICOS.INFRAESTRUCTURA.TI.GASTOS VARIOS.GENÉRICO</t>
  </si>
  <si>
    <t>Recepción CLP 18-MAR-14</t>
  </si>
  <si>
    <t>Pago soporte mesa de ayuda IT Trust 02/2014</t>
  </si>
  <si>
    <t>Larga Distancia Internacional CAM Carrier 188 02/2014</t>
  </si>
  <si>
    <t>Asiento N°11 MARZO 2014</t>
  </si>
  <si>
    <t>Traspaso celular  marzo 2014</t>
  </si>
  <si>
    <t>Traspaso celular  febrero 2014</t>
  </si>
  <si>
    <t>Asiento N°13 MARZO 2014</t>
  </si>
  <si>
    <t>Provision Celular  Marzo 2014/Miguel Salas</t>
  </si>
  <si>
    <t>CAM CHILE SA.CAM CHILE SA.CREDITO FISCAL NO UTILIZA.INFRAESTRUCTURA.TI.INSUMOS INFORMÁTICA.GENÉRICO</t>
  </si>
  <si>
    <t>IVA CREDITO FISCAL IRRECUPERABLE</t>
  </si>
  <si>
    <t>MARZO</t>
  </si>
  <si>
    <t>Gasto General</t>
  </si>
  <si>
    <t>Diferencia</t>
  </si>
  <si>
    <t>Cuadratura Remu</t>
  </si>
  <si>
    <t>Cuadratura Depre</t>
  </si>
  <si>
    <t>21-ABR-14</t>
  </si>
  <si>
    <t>Asiento N°02 ABRIL 2014</t>
  </si>
  <si>
    <t>Poliza Salud, Dental, Vida y Catastrófico Marzo  2014 (N°280830)</t>
  </si>
  <si>
    <t>25-ABR-14</t>
  </si>
  <si>
    <t>Asiento N°03 ABRIL 2014</t>
  </si>
  <si>
    <t>Reversa Provisión Luis Miguel Salas</t>
  </si>
  <si>
    <t>01-ABR-14</t>
  </si>
  <si>
    <t>Facturas Compra USD 01-ABR-14</t>
  </si>
  <si>
    <t>22-ABR-14</t>
  </si>
  <si>
    <t>Recepción USD 22-ABR-14</t>
  </si>
  <si>
    <t>SOFWARE ORACLE MES DE MARZO 2014</t>
  </si>
  <si>
    <t>28-ABR-14</t>
  </si>
  <si>
    <t>Facturas Compra USD 28-ABR-14</t>
  </si>
  <si>
    <t>Servicio Synapsis</t>
  </si>
  <si>
    <t>CAM CHILE SA.GyM SA.SERVICIOS INFORMATICOS.INFRAESTRUCTURA.TI.SERVICIO SYNAPSIS.GENÉRICO</t>
  </si>
  <si>
    <t>30-ABR-14</t>
  </si>
  <si>
    <t>Facturas Compra USD 30-ABR-14</t>
  </si>
  <si>
    <t>PROVISION SOFWARE ORACLE MES DE ABRIL</t>
  </si>
  <si>
    <t>P-FACTURA ABR-2014</t>
  </si>
  <si>
    <t>10-ABR-14</t>
  </si>
  <si>
    <t>Facturas Compra CLP 10-ABR-14</t>
  </si>
  <si>
    <t>INSUMOS DE INFORMATICA</t>
  </si>
  <si>
    <t>14-ABR-14</t>
  </si>
  <si>
    <t>Facturas Compra USD 14-ABR-14</t>
  </si>
  <si>
    <t>Renovación NTB GCF</t>
  </si>
  <si>
    <t>Recepción CLP 21-ABR-14</t>
  </si>
  <si>
    <t>03-ABR-14</t>
  </si>
  <si>
    <t>Facturas Compra USD 03-ABR-14</t>
  </si>
  <si>
    <t>23-ABR-14</t>
  </si>
  <si>
    <t>Facturas Compra CLP 23-ABR-14</t>
  </si>
  <si>
    <t>INSUMOS INFORMATICOS</t>
  </si>
  <si>
    <t>SALAS  REDONDO,LUIS MIGUEL</t>
  </si>
  <si>
    <t>04-ABR-14</t>
  </si>
  <si>
    <t>Recepción CLP 04-ABR-14</t>
  </si>
  <si>
    <t>TX CORD CAT 5E 2.1 MT NEGRO TRIMERX</t>
  </si>
  <si>
    <t>Recepción USD 04-ABR-14</t>
  </si>
  <si>
    <t>17-ABR-14</t>
  </si>
  <si>
    <t>Recepción CLP 17-ABR-14</t>
  </si>
  <si>
    <t>15-ABR-14</t>
  </si>
  <si>
    <t>Asiento N°01 ABRIL 2014</t>
  </si>
  <si>
    <t>Quo-04521-2011 "Soporte Y Operación Hasta 3 Usuarios - Camsyne"</t>
  </si>
  <si>
    <t>Recepción CLP 10-ABR-14</t>
  </si>
  <si>
    <t>Mantención Centrales Asterisk Marzo 2014</t>
  </si>
  <si>
    <t>Facturas Compra CLP 17-ABR-14</t>
  </si>
  <si>
    <t>Recepción CLP 15-ABR-14</t>
  </si>
  <si>
    <t>Larga Distancia Internacional CAM Carrier 188 03/2014</t>
  </si>
  <si>
    <t>CAM CHILE SA.CAM CHILE SA.TELEFONÍA FIJA.INFRAESTRUCTURA.TI.Soporte Informático y Tel.GENÉRICO</t>
  </si>
  <si>
    <t>Telefonia Fija Enero 2014/Miguel Salas</t>
  </si>
  <si>
    <t>Telefonia Fija Marzo 2014/Miguel Salas</t>
  </si>
  <si>
    <t>Telefonia Fija Febrero 2014/Miguel Salas</t>
  </si>
  <si>
    <t>Telefonia Fija Abril 2014/Miguel Salas</t>
  </si>
  <si>
    <t>CAM CHILE SA.CAM CHILE SA.TELEFONÍA MÓVIL.INFRAESTRUCTURA.TI.SERVICIO LOCAL MEDIDO (SL.GENÉRICO</t>
  </si>
  <si>
    <t>Servicios de telefonía corporativo MAR-2014 GTD</t>
  </si>
  <si>
    <t>Simcards Celulares Del Plan Corporativo Cam</t>
  </si>
  <si>
    <t>Recepción CLP 14-ABR-14</t>
  </si>
  <si>
    <t>Simcards celulares del plan corporativo CAM</t>
  </si>
  <si>
    <t>16-ABR-14</t>
  </si>
  <si>
    <t>Recepción CLP 16-ABR-14</t>
  </si>
  <si>
    <t>Traspaso Celular Enero 2014/Miguel Salas</t>
  </si>
  <si>
    <t>29-ABR-14</t>
  </si>
  <si>
    <t>Recepción CLP 29-ABR-14</t>
  </si>
  <si>
    <t>Asiento N°05 ABRIL 2014</t>
  </si>
  <si>
    <t>Traspaso celular  Abril 2014</t>
  </si>
  <si>
    <t>Reversa Telefonia Fija Enero 2013</t>
  </si>
  <si>
    <t>Reversa Telefonia Fija Febrero 2013</t>
  </si>
  <si>
    <t>Renovación a MOTO G/Ramon Herrera</t>
  </si>
  <si>
    <t>Traspaso celular  Abril 2014/Miguel Salas</t>
  </si>
  <si>
    <t>Recepción CLP 23-ABR-14</t>
  </si>
  <si>
    <t>Campaña Vacunación 2014</t>
  </si>
  <si>
    <t>INVERSIONES PHARMAVISAN S. A    .</t>
  </si>
  <si>
    <t>CAM CHILE SA.CAM CHILE SA.ALOJAMIENTO.INFRAESTRUCTURA.TI.INSUMOS INFORMÁTICA.GENÉRICO</t>
  </si>
  <si>
    <t>ALOJAMIENTO SR. DARWIN HAYA</t>
  </si>
  <si>
    <t>HOTELERIA Y TURISMO S.A.</t>
  </si>
  <si>
    <t>ALOJAMIENTO Srta. Gisselle invitada TI</t>
  </si>
  <si>
    <t>FRIGOBAR</t>
  </si>
  <si>
    <t>CAM CHILE SA.CAM CHILE SA.ALIMENTACIÓN.INFRAESTRUCTURA.TI.INSUMOS INFORMÁTICA.GENÉRICO</t>
  </si>
  <si>
    <t>ABRIL</t>
  </si>
  <si>
    <t>Reasignación depreciación Transacciones Varias CLP 30-ABR-14</t>
  </si>
  <si>
    <t>Reasignación depreciación mes de Abril.2014 a LLNN.</t>
  </si>
  <si>
    <t>Centralización  RR.HH. Ab Transacciones Varias CLP 30-ABR-14</t>
  </si>
  <si>
    <t>Gratificación</t>
  </si>
  <si>
    <t>Sueldo base</t>
  </si>
  <si>
    <t>Bono especial</t>
  </si>
  <si>
    <t>Provision RR.HH. Abril 20 Transacciones Varias CLP 30-ABR-14</t>
  </si>
  <si>
    <t>Prov.Aguinaldo Navidad Abril 2014</t>
  </si>
  <si>
    <t>Prov.Aguinaldo F.P. Abril 2014</t>
  </si>
  <si>
    <t>Prov.Bono Vacaciones Abril 2014</t>
  </si>
  <si>
    <t>Prov.Bono Gestion Abril 2014</t>
  </si>
  <si>
    <t>Asignación Colación</t>
  </si>
  <si>
    <t>Asignación Movilización</t>
  </si>
  <si>
    <t>Consumo Vacaciones Abril 2014</t>
  </si>
  <si>
    <t>Prov.Vacaciones Abril 2014</t>
  </si>
  <si>
    <t>Descuento Seguros</t>
  </si>
  <si>
    <t>Seguros Rol General</t>
  </si>
  <si>
    <t>CAM CHILE SA.CAM CHILE SA.SEGUROS PARTICULARES DE P.INFRAESTRUCTURA.TI.REMUNERACIONES.GENÉRICO</t>
  </si>
  <si>
    <t>Aporte empresa Banmedica Transacciones Varias CLP 30-ABR-14</t>
  </si>
  <si>
    <t>Aporte empresa Banmedica Abril 2014</t>
  </si>
  <si>
    <t>Seguro de Invalidez y Sobreviv</t>
  </si>
  <si>
    <t>Mutual</t>
  </si>
  <si>
    <t>Seguro de Cesantía Aporte Emp</t>
  </si>
  <si>
    <t>Seguro de Cesantía Aporte FI</t>
  </si>
  <si>
    <t>Contabilización Provision Transacciones Varias CLP 30-ABR-14</t>
  </si>
  <si>
    <t>Prov. Costo de Servicios Cte. Abril 2014</t>
  </si>
  <si>
    <t>Asiento N°08 ABRIL 2014 Transacciones Varias CLP 30-ABR-14</t>
  </si>
  <si>
    <t>Luis Miguel Salas/Andres Santibañez</t>
  </si>
  <si>
    <t>Asiento N°10 ABRIL 2014 Transacciones Varias CLP 30-ABR-14</t>
  </si>
  <si>
    <t>Provisión De Aseo Abr-14/Deborah Elguetta</t>
  </si>
  <si>
    <t>Reclasificación De Gasto 300311028739 Mantención Eaa Tarapaca Mar-14/Deborah Elguetta</t>
  </si>
  <si>
    <t>Reclasificación Gasto De Fumigación Oc 300311026855/Deborah Elguetta</t>
  </si>
  <si>
    <t>Provisión Servicio Odorización De Baños Abr-14/Deborah Elguetta</t>
  </si>
  <si>
    <t>Provisión De Mantención De Edificios Abr-14/Deborah Elguetta</t>
  </si>
  <si>
    <t>Provisión Servicio De Mantención De Aire Acondicionado Abr-14/Deborah Elguetta</t>
  </si>
  <si>
    <t>Provisión De Seguridad Abr-14/Deborah Elguetta</t>
  </si>
  <si>
    <t>Reclasifica Gasto De Arriendo El Cortijo 85 Abr=14 Oc 300311029059/Deborah Elguetta</t>
  </si>
  <si>
    <t>Provisión Arriendo Tarapaca Abr-14/Deborah Elguetta</t>
  </si>
  <si>
    <t>Asiento N°09 ABRIL 2014</t>
  </si>
  <si>
    <t>Servicio Electrico Tarapaca Fact. 11759318/Deborah Elguetta</t>
  </si>
  <si>
    <t>Reversa Provisión Energía Electrica Tarapaca Feb-14/Deborah Elguetta</t>
  </si>
  <si>
    <t>Provisión Servicio Electrico Tarapaca Fact. 12000867/Deborah Elguetta</t>
  </si>
  <si>
    <t>Reclasifica Gasto De Agua Fact. 930418/Deborah Elguetta</t>
  </si>
  <si>
    <t>Provisión Servicio De Agua Abr-14/Deborah Elguetta</t>
  </si>
  <si>
    <t>Reversa Provisión Agua Feb-14/Deborah Elguetta</t>
  </si>
  <si>
    <t>Reversa Provisión Gasto De Agua Ene-2014// Deborah Elgueta</t>
  </si>
  <si>
    <t>CAM CHILE SA.CAM CHILE SA.PAPELERIA.INFRAESTRUCTURA.TI.GASTOS VARIOS.GENÉRICO</t>
  </si>
  <si>
    <t>Reclasifica Gasto De Insumos Para Baño Oc 300311026003 Y 300311028046/Deborah Elguetta</t>
  </si>
  <si>
    <t>CAM CHILE SA.CAM CHILE SA.IMPRESIONES.INFRAESTRUCTURA.TI.GASTOS VARIOS.GENÉRICO</t>
  </si>
  <si>
    <t>Reclasificación De Gasto De Impresoras Ene-14 Oc 300311027810/Deborah Elguetta</t>
  </si>
  <si>
    <t>Provisión Gasto De Impresoras Feb-Mar-14/Deborah Elguetta</t>
  </si>
  <si>
    <t>Provisión Impresoras Abr-14/Deborah Elguetta</t>
  </si>
  <si>
    <t>CAM CHILE SA.CAM CHILE SA.REFRIGERIOS.INFRAESTRUCTURA.TI.GASTOS VARIOS.GENÉRICO</t>
  </si>
  <si>
    <t>Reclasifica Gasto De Cafeteria Oc 300311026932/Deborah Elguetta</t>
  </si>
  <si>
    <t>Provisión Arriendo Maquinas De Agua Abr-14/Deborah Elguetta</t>
  </si>
  <si>
    <t>Reclasifica Gasto De Casino Tarapaca Ene-Feb-14 Oc 300311027688 Y 300311028571/Deborah Elguetta</t>
  </si>
  <si>
    <t>CAM CHILE SA.CAM CHILE SA.MENSAJERIA.INFRAESTRUCTURA.TI.GASTOS VARIOS.GENÉRICO</t>
  </si>
  <si>
    <t>Provisión Servicio De Mensajeria Interna/Deborah Elguetta</t>
  </si>
  <si>
    <t>MAYO</t>
  </si>
  <si>
    <t>Reasignación depreciación mes de Mayo.2014 a LLNN.</t>
  </si>
  <si>
    <t>Transacciones Varias</t>
  </si>
  <si>
    <t>Centralizacion Remuneraciones Mayo 2014</t>
  </si>
  <si>
    <t>Contabilización</t>
  </si>
  <si>
    <t xml:space="preserve"> Contabilización CLP</t>
  </si>
  <si>
    <t>Provision Aguinaldo Navidad Mayo 2014</t>
  </si>
  <si>
    <t>Provision Aguinaldo Fiestas Patrias Mayo 2014</t>
  </si>
  <si>
    <t>Provision Bono Vacaciones Mayo 2014</t>
  </si>
  <si>
    <t>Provision Bono Gestion Mayo 2014</t>
  </si>
  <si>
    <t>Provision Mes Vacaciones Mayo 2014</t>
  </si>
  <si>
    <t>Asiento N°02 MAYO 2014</t>
  </si>
  <si>
    <t>Poliza Salud, Dental, Vida Y Catastrófico Abril  2014 (N°280830)</t>
  </si>
  <si>
    <t>Provision por Servicios e Intereses laborales Mayo 2014</t>
  </si>
  <si>
    <t>Prov. Costo de Servicios Cte. Mayo 2014</t>
  </si>
  <si>
    <t>Asiento N°08 MAYO 2014</t>
  </si>
  <si>
    <t>Reversa Provisión De Arriendo Tarapaca Feb-14/Deborah Elguetta</t>
  </si>
  <si>
    <t>Asiento N°06 MAYO 2014</t>
  </si>
  <si>
    <t>Reversa Provision Luis Miguel Salas/Andres Santibañez</t>
  </si>
  <si>
    <t>Provisión Estacionamiento Luis Miguel Salas/Andres Santibañez</t>
  </si>
  <si>
    <t>Mantención Aire Acondicionado May-14/Deborah Elguetta</t>
  </si>
  <si>
    <t>Provisión Desratización Y Odorización May-14/Deborah Elguetta</t>
  </si>
  <si>
    <t>Reclasificacion De Gasto Mantencion De Edificios Abr-May-14/Deborah Elguetta</t>
  </si>
  <si>
    <t>Asiento N°09 MAYO 2014</t>
  </si>
  <si>
    <t>Reversar Provisión De Mantención De Edificios Abr-14/Deborah Elguetta</t>
  </si>
  <si>
    <t>Reversar Provisión De Aseo Abr-14/Deborah Elguetta</t>
  </si>
  <si>
    <t>Reversar Provisión Aseo Mar-14 Tarapaca/Deborah Elguetta</t>
  </si>
  <si>
    <t>Servicio De Mensajeria Interna May-14/Deborah Elguetta</t>
  </si>
  <si>
    <t>Reversar Provisión Servicio De Mantención De Aire Acondicionado Abr-14/Deborah Elguetta</t>
  </si>
  <si>
    <t>Reclasificacion Servicio De Mensajeria Interna May-14/Deborah Elguetta</t>
  </si>
  <si>
    <t>Reversar Provisión Gastos De Mantención Edificios Mar-14/Deborah Elguetta</t>
  </si>
  <si>
    <t>Provisión Aseo May-14/Deborah Elguetta</t>
  </si>
  <si>
    <t>Reclasificación Gasto De Aseo Abr-14/Deborah Elguetta</t>
  </si>
  <si>
    <t>Provisión Mantención De Edificios May-14/Deborah Elguetta</t>
  </si>
  <si>
    <t>Provisión Seguridad Tarapaca May-14/Deborah Elguetta</t>
  </si>
  <si>
    <t>Reversar Provisión Gasto De Seguridad Tarapaca Mar-14/Deborah Elguetta</t>
  </si>
  <si>
    <t>Reversar Provisión De Seguridad Abr-14/Deborah Elguetta</t>
  </si>
  <si>
    <t>Reversa Provisión De Arriendo Tarapaca Abr-14/Deborah Elguetta</t>
  </si>
  <si>
    <t>Reversa Provisión De Arriendo Tarapaca Mar-14/Deborah Elguetta</t>
  </si>
  <si>
    <t>Arriendo Tarapaca Feb-Mar-Abr-14/Deborah Elguetta</t>
  </si>
  <si>
    <t>Arriendo Tarapaca May-14/Deborah Elguetta</t>
  </si>
  <si>
    <t>Provisión Agua May-14/Deborah Elguetta</t>
  </si>
  <si>
    <t>Provisión De Fotocopiadoras May-14/Deborah Elguetta</t>
  </si>
  <si>
    <t>Reclasificación Gastos De Cafeteria May-14/Deborah Elguetta</t>
  </si>
  <si>
    <t>Reversar Provisión Servicio De Mensajeria Interna/Deborah Elguetta</t>
  </si>
  <si>
    <t>MAY-2014 Facturas Compra USD</t>
  </si>
  <si>
    <t>P-FACTURA MAY-2014  20100154057  G Y M S.A.   2674  PROVISION SOFWARE ORACLE MES DE MAYO  1</t>
  </si>
  <si>
    <t>Facturas Compra</t>
  </si>
  <si>
    <t>P-FACTURA MAY-2014</t>
  </si>
  <si>
    <t>MAY-2014 Recepción CLF 3</t>
  </si>
  <si>
    <t>300311029541  Servicio Flujos CAM Quality  VEPTOR CHILE ASESORIAS TECNOLOGICAS FINANCIERAS SPA</t>
  </si>
  <si>
    <t>Recepción</t>
  </si>
  <si>
    <t>76224152-8</t>
  </si>
  <si>
    <t>Revierte "MAY-2014 Recepción CLP"06-JUN-14 11:02:36</t>
  </si>
  <si>
    <t>300311029611  Consultoría Gestión de Requisitos de Software  BC TIC S.P.A.,</t>
  </si>
  <si>
    <t>Cancelación</t>
  </si>
  <si>
    <t>MAY-2014 Facturas Compra CLF</t>
  </si>
  <si>
    <t>16  76224152-8  VEPTOR CHILE ASESORIAS TECNOLOGICAS FINANCIERAS SPA  300311029541  2503  Servicio Flujos CAM Quality  1</t>
  </si>
  <si>
    <t>Revierte "MAY-2014 Recepción CLF 2"06-JUN-14 11:02:07</t>
  </si>
  <si>
    <t>MAY-2014 Recepción CLP</t>
  </si>
  <si>
    <t>76604340-2</t>
  </si>
  <si>
    <t>BC TIC S.P.A.,</t>
  </si>
  <si>
    <t>MAY-2014 Recepción CLF 2</t>
  </si>
  <si>
    <t>300311029300  Servidores Virtualizado - TIC  TELEFONICA EMPRESAS CHILE S.A.</t>
  </si>
  <si>
    <t>78703410-1</t>
  </si>
  <si>
    <t>300311029300  Red WAN - Chile  TELEFONICA EMPRESAS CHILE S.A.</t>
  </si>
  <si>
    <t>300311029300  VPN IP MPLS backbone Internacional - Perú  TELEFONICA EMPRESAS CHILE S.A.</t>
  </si>
  <si>
    <t>300311029300  Aumento de 600 Gigas en servidores  TELEFONICA EMPRESAS CHILE S.A.</t>
  </si>
  <si>
    <t>Revierte "MAY-2014 Recepción CLP"06-JUN-14 10:59:35</t>
  </si>
  <si>
    <t>300311029303  Servicios de telefonía corporativo ABR-2014 GTD  GTD TELESAT  S.A.</t>
  </si>
  <si>
    <t>96721280-6</t>
  </si>
  <si>
    <t>300311029374  Cobro LDI CAM ABR-2014  TELEFONICA LARGA DISTANCIA S. A.</t>
  </si>
  <si>
    <t>96672160-K</t>
  </si>
  <si>
    <t>Traspaso Celular  Mayo  2014/Miguel Salas</t>
  </si>
  <si>
    <t>MAY-2014 Facturas Compra CLP</t>
  </si>
  <si>
    <t>36824570  87845500-2  TELEFÓNICA MÓVILES CHILE S.A.  300311029228-R  1517  SERVICIOS  2</t>
  </si>
  <si>
    <t>87845500-2</t>
  </si>
  <si>
    <t>300311029228-R</t>
  </si>
  <si>
    <t>036825684  87845500-2  TELEFÓNICA MÓVILES CHILE S.A.  300311029228-R  1853  SERVICIOS  7</t>
  </si>
  <si>
    <t>036825684  87845500-2  TELEFÓNICA MÓVILES CHILE S.A.   1853  SERVICIOS  4</t>
  </si>
  <si>
    <t>CAM CHILE SA.CAM CHILE SA.ALOJAMIENTO .INFRAESTRUCTURA.TI.INSUMOS INFORMÁTICA.GENÉRICO</t>
  </si>
  <si>
    <t>300311029637  ESTADIA DE D.HAYA Y C.VILLENA  HOTELERIA Y TURISMO S.A.</t>
  </si>
  <si>
    <t>96511350-9</t>
  </si>
  <si>
    <t>300311029498  TRASLADOS  EMPRESAS DE TRANSPORTE TRANSVIP S P A</t>
  </si>
  <si>
    <t>76102176-1</t>
  </si>
  <si>
    <t>EMPRESAS DE TRANSPORTE TRANSVIP S P A</t>
  </si>
  <si>
    <t>Centralizacion Remuneraciones Junio 2014</t>
  </si>
  <si>
    <t>Provision RR.HH. 06-2014</t>
  </si>
  <si>
    <t>Provision Aguinaldo Navidad Junio 2014</t>
  </si>
  <si>
    <t>Provision Bono Vacaciones Junio 2014</t>
  </si>
  <si>
    <t>Provision Aguinaldo Fiestas Patrias Junio 2014</t>
  </si>
  <si>
    <t>Provision Bono Gestion Junio 2014</t>
  </si>
  <si>
    <t>Provision Vacaciones junio 2014</t>
  </si>
  <si>
    <t>PAGOS POR ACCIDENTE DE TRABAJO</t>
  </si>
  <si>
    <t>Provision por Servicios e Intereses laborales Junio 2014</t>
  </si>
  <si>
    <t>Prov. Costo de Servicios Cte. Junio 2014</t>
  </si>
  <si>
    <t>Asiento N°08 JUNIO 2014 UNIDAD DE GESTION</t>
  </si>
  <si>
    <t>Reclasificación Estacionamiento Luis Miguel Salas/Andres Santibañez</t>
  </si>
  <si>
    <t>Reversa Provisión Estacionamiento Luis Miguel Salas</t>
  </si>
  <si>
    <t>Asiento N°13 JUNIO 2014 UNIDAD DE GESTION</t>
  </si>
  <si>
    <t>Reclasificación Estacionamiento Luis Miguel Salas/ Andres Santibañez</t>
  </si>
  <si>
    <t>Servicio De Mantención De Aire Acondicionado Jun-14/Deborah Elguetta</t>
  </si>
  <si>
    <t>Reclasificación De Gastos De Traslado/ Deborah Elguetta</t>
  </si>
  <si>
    <t>Gasto Comunes Edif. Corporativo/Deborah Elguetta</t>
  </si>
  <si>
    <t>Reclasificación Gasto De Aseo/ Deborah Elguetta</t>
  </si>
  <si>
    <t>Provisión Aseo Edificios Corporativos Jun-14/Deborah Elguetta</t>
  </si>
  <si>
    <t>Servicio De Mantención De Edificios Jun-14/Deborah Elguetta</t>
  </si>
  <si>
    <t>Servicios Especial De Aseo Jun-14/Deborah Elguetta</t>
  </si>
  <si>
    <t>Provisión Seguridad Jun-14/Deborah Elguetta</t>
  </si>
  <si>
    <t>Asiento N°09 JUNIO 2014 UNIDAD DE GESTION</t>
  </si>
  <si>
    <t>Reclasificación Gasto De Seguridad Tarapaca/Deborah Elguetta</t>
  </si>
  <si>
    <t>Reclasificación Gasto De Arriendo Mar-14 Según Oc 300311028184 /Deborah Elguetta</t>
  </si>
  <si>
    <t>Provisió Arriendo Tarapaca Jun-14/Deborah Elguetta</t>
  </si>
  <si>
    <t>Asiento N°17JUNIO 2014 UNIDAD DE GESTION</t>
  </si>
  <si>
    <t>Reclasifica Gasto De Arriendo El Cortijo 85 Abr=14 Oc 300311029059 /Deborah Elguetta</t>
  </si>
  <si>
    <t>Provisión Arriendo Puente Suecia Jun-14/Deborah Elguetta</t>
  </si>
  <si>
    <t>Reclasificació Gasto De Electricidad/Deborah Elguetta</t>
  </si>
  <si>
    <t>Reversa Provisión De Gasto Electricidad Csv/Debora Elgueta</t>
  </si>
  <si>
    <t>Provisión Energia Electrica Tarapaca 12243250/Deborah Elguetta</t>
  </si>
  <si>
    <t>Reclasificación Gasto Agua/Deborah Elguetta</t>
  </si>
  <si>
    <t>Servicio De Agua Fact./Deborah Elguetta</t>
  </si>
  <si>
    <t>Reversa Provisión Impresoras Abr-14/Deborah Elguetta</t>
  </si>
  <si>
    <t>Reversa Provisión Gasto De Impresoras Feb-Mar-14/Deborah Elguetta</t>
  </si>
  <si>
    <t>Recalsificación Gasto De Impresoras Feb-Mar-Abr/ Deborah Elguetta</t>
  </si>
  <si>
    <t>Servicio De Ricoch Jun-14/Deborah Elguetta</t>
  </si>
  <si>
    <t>CAM CHILE SA.CAM CHILE SA.OTROS SEGUROS.INFRAESTRUCTURA.TI.GASTOS VARIOS.GENÉRICO</t>
  </si>
  <si>
    <t>Reclasificación Gastos De Seguros Jun-14/Deborah Elguetta</t>
  </si>
  <si>
    <t>Reclasificación Gasto Subsidio Casino/ Deborah Elguetta</t>
  </si>
  <si>
    <t>Servicios De Dispensadores Y Odorización Jun-14/Deborah Elguetta</t>
  </si>
  <si>
    <t>Servicio De Mensajería Jun-14/Deborah Elguetta</t>
  </si>
  <si>
    <t>JUN-2014 Facturas Compra USD 2</t>
  </si>
  <si>
    <t>¿P-FACTURA JUN-2014¿  20100154057  G Y M S.A.   4269  SOFWERE ORACLE MES DE JUNIO 2014  1</t>
  </si>
  <si>
    <t>¿P-FACTURA JUN-2014¿</t>
  </si>
  <si>
    <t>CAM CHILE SA.CAM CHILE SA.SERVICIOS INFORMATICOS.INFRAESTRUCTURA.TI.SERVICIO LOCAL MEDIDO (SL.GENÉRICO</t>
  </si>
  <si>
    <t>JUN-2014 Recepción CLP</t>
  </si>
  <si>
    <t>300311030073  Soporte centrales Asterisk MAY-2014  LOGARITMO TECNOLOGIAS DE INFORMACION SPA</t>
  </si>
  <si>
    <t>76280904-4</t>
  </si>
  <si>
    <t>300311029644  CABLE MINI DISPLAY A HDMI / ENCA-MDH  EDAPI S.A.</t>
  </si>
  <si>
    <t>85541900-9</t>
  </si>
  <si>
    <t>300311030054  SW Gigabit Puente Suecia  PETA CL SPA</t>
  </si>
  <si>
    <t>76124329-2</t>
  </si>
  <si>
    <t>PETA CL SPA</t>
  </si>
  <si>
    <t>300311029644  FORZA CABLE HDMI STANDAR 3MT FAV-HD10AS VIDEO AUDI  EDAPI S.A.</t>
  </si>
  <si>
    <t>300311029666  SPEKTRA® LECTOR DISCO DURO 2.5" AND 3.5" HD SATA /  EDAPI S.A.</t>
  </si>
  <si>
    <t>300311030449  CABLES DE PODER  ELECTRONICA CASA ROYAL LTDA</t>
  </si>
  <si>
    <t>83030600-5</t>
  </si>
  <si>
    <t>300311030393  Aumento de 600 Gigas en servidores  TELEFONICA EMPRESAS CHILE S.A.</t>
  </si>
  <si>
    <t>300311030393  VPN IP MPLS backbone Internacional - Perú  TELEFONICA EMPRESAS CHILE S.A.</t>
  </si>
  <si>
    <t>300311030393  Red WAN - Chile  TELEFONICA EMPRESAS CHILE S.A.</t>
  </si>
  <si>
    <t>300311030393  Servidores Virtualizado - TIC  TELEFONICA EMPRESAS CHILE S.A.</t>
  </si>
  <si>
    <t>300311030072  Pago soporte mesa de ayuda IT Trust 05/2014  IT TRUST S.p.A</t>
  </si>
  <si>
    <t>76063216-3</t>
  </si>
  <si>
    <t>300311029463  Pago soporte mesa de ayuda IT Trust 04/2014  IT TRUST S.p.A</t>
  </si>
  <si>
    <t>ACTIVACIÓN DE GASTOS JUNIO</t>
  </si>
  <si>
    <t>300311029463  Pago soporte mesa de ayuda IT Trust 03/2014  IT TRUST S.p.A</t>
  </si>
  <si>
    <t>300311030351  Cobro LDI CAM MAY-2014  TELEFONICA LARGA DISTANCIA S. A.</t>
  </si>
  <si>
    <t>300311030013  BAM del plan corporativo CAM  TELEFÓNICA MÓVILES CHILE S.A.</t>
  </si>
  <si>
    <t>Traspaso Celular Junio 2014/Miguel Salas</t>
  </si>
  <si>
    <t>Asiento N°04 JUNIO 2014 UNIDAD DE GESTION</t>
  </si>
  <si>
    <t>Reversa Provision Celular  Marzo 2014/Miguel Salas</t>
  </si>
  <si>
    <t>FACTURA 36980868</t>
  </si>
  <si>
    <t>CAM CHILE SA.CAM CHILE SA.DESARROLLO.INFRAESTRUCTURA.TI.REMUNERACIÓN.GENÉRICO</t>
  </si>
  <si>
    <t>CAM CHILE SA.CAM CHILE SA.MOVILIDAD.INFRAESTRUCTURA.TI.INSUMOS INFORMÁTICA.GENÉRICO</t>
  </si>
  <si>
    <t>300311030108  TRASLADOS  EMPRESAS DE TRANSPORTE TRANSVIP S P A</t>
  </si>
  <si>
    <t>CAM CHILE SA.CAM CHILE SA.TRANSPORTE  - AEREO.INFRAESTRUCTURA.TI.INSUMOS INFORMÁTICA.GENÉRICO</t>
  </si>
  <si>
    <t>300311030121  TICKET AEREO SR. LUIS SALAS  TURISMO COCHA S.A.</t>
  </si>
  <si>
    <t>81821100-7</t>
  </si>
  <si>
    <t>TURISMO COCHA S.A.</t>
  </si>
  <si>
    <t>300311030121  FEE  TURISMO COCHA S.A.</t>
  </si>
  <si>
    <t>300311030038  alojamiento sr. Celso villena y a.ninacondor  HOTELERIA Y TURISMO S.A.</t>
  </si>
  <si>
    <t>300311030334  ALOJAMIENTO SRS. ALEXANDER Y CELSO  ACCOR PDCH LTDA.</t>
  </si>
  <si>
    <t>76502610-5</t>
  </si>
  <si>
    <t>ACCOR PDCH LTDA.</t>
  </si>
  <si>
    <t>300311030036  TRASLADOS  EMPRESAS DE TRANSPORTE TRANSVIP S P A</t>
  </si>
  <si>
    <t>Tercerización de Servicios</t>
  </si>
  <si>
    <t>CAM CHILE SA.CAM CHILE SA.TERCERIZACIÓN DE SERVICIO.INFRAESTRUCTURA.TI.INSUMOS INFORMÁTICA.GENÉRICO</t>
  </si>
  <si>
    <t>300311029857  DLK SW NO ADM RACK DES-1024D SWITCH SOHO 24 PORT y 10/100 / A PEDIDO 48 HORAS  EDAPI S.A.</t>
  </si>
  <si>
    <t>JUNIO</t>
  </si>
  <si>
    <t>Transporte</t>
  </si>
  <si>
    <t xml:space="preserve"> Transacciones Varias CLP</t>
  </si>
  <si>
    <t>Reasignación depreciación mes de Junio.2014 a LLNN.</t>
  </si>
  <si>
    <t>Suma de jul-14</t>
  </si>
  <si>
    <t>Reasignación depreciación mes de Julio.2014 a LLNN.</t>
  </si>
  <si>
    <t>CAM CHILE SA.CAM CHILE SA.DEPRECIACIÓN MOBILIARIO.INFRAESTRUCTURA.TI.GASTOS VARIOS.GENÉRICO</t>
  </si>
  <si>
    <t>Reclasificación Depreciación Mobiliario Puente Suecia Julio 2014</t>
  </si>
  <si>
    <t>CONTABILIZACION PROVISIONES RR.HH. CAM CHILE JULIO 2014</t>
  </si>
  <si>
    <t>Revierte "Centralización Remuneraciones Julio 2014"06-AGO-14 15:05:53</t>
  </si>
  <si>
    <t>Centralización Remuneraciones Julio 2014</t>
  </si>
  <si>
    <t>Provision Aguinaldo Navidad Julio 2014</t>
  </si>
  <si>
    <t>Provision Bono Vacaciones Julio 2014</t>
  </si>
  <si>
    <t>Provision Aguinaldo Fiestas Patrias Julio 2014</t>
  </si>
  <si>
    <t>Provision Bono Gestion Julio 2014</t>
  </si>
  <si>
    <t>Provision Vacaciones Julio 2014</t>
  </si>
  <si>
    <t>Provision por Servicios e Intereses laborales Julio 2014</t>
  </si>
  <si>
    <t>Prov. Costo de Servicios Cte. Julio 2014</t>
  </si>
  <si>
    <t>Asiento N° 11 JULIO 2014 UNIDAD DE GESTION</t>
  </si>
  <si>
    <t>76175527-2/Provisión/Jul-14/Estacionamiento</t>
  </si>
  <si>
    <t>Asiento N°09 JULIO 2014 UNIDAD DE GESTION</t>
  </si>
  <si>
    <t>96892250-5 / Reversa / Estacionamiento Junio Luis Miguel Salas</t>
  </si>
  <si>
    <t>Asiento N° 16 JULIO 2014 UNIDAD DE GESTION</t>
  </si>
  <si>
    <t>96892250-5 / Reclasificación / Estacionamiento Junio Luis Miguel Salas/Andres Santibañez</t>
  </si>
  <si>
    <t>76175527-2/Provisión/Jul-14/Estacionamiento/Luis Salas</t>
  </si>
  <si>
    <t>Asiento N° 13 JULIO 2014 UNIDAD DE GESTION</t>
  </si>
  <si>
    <t>99588050-4/Reversa/May-14/Mantención Eaa/Deborah Elguetta</t>
  </si>
  <si>
    <t>94623000-6/Provisión/Jul-14/ Aseo Puente Suecia</t>
  </si>
  <si>
    <t>96550960-7/Provisión/Jul-14/Mantención Edificio</t>
  </si>
  <si>
    <t>76175527-2/Reversa/Ene-May-14/Gastos Comunes Puente Suecia/Deborah Elguetta</t>
  </si>
  <si>
    <t>99588050-4/Reclasificar/May-Jun-14/Mantención Eaa Tarapaca/Deborah Elguetta</t>
  </si>
  <si>
    <t>94623000-6/Reclasificación/Jul-14/Aseo Especial Puente Suecia/Deborah Elguetta</t>
  </si>
  <si>
    <t>69070100-6/Reclasificación/Mar-14 A Jul-14/Gasto De Aseo Municipal/Deborah Elguetta</t>
  </si>
  <si>
    <t>94623000-6/Provisión/Jul-14/ Aseo Tarapaca</t>
  </si>
  <si>
    <t>99512120-4/Provisión/Jul-14/ Seguridad Tarapaca</t>
  </si>
  <si>
    <t>99512120-4/Provisión/Jul-14/ Seguridad Puente Suecia</t>
  </si>
  <si>
    <t>Reclasificación/Ene-May-14/Gasto Comun Puente Suecia/Deborah Elguetta</t>
  </si>
  <si>
    <t>76175527-2/Provisión/Jul-14/Gasto Comun Puente Suecia</t>
  </si>
  <si>
    <t>99567520-K/Provisión/Jul-14/Arriendo Puente Suecia</t>
  </si>
  <si>
    <t>79913810-7/Provisión/Jul-14/Arriendo Tarapaca</t>
  </si>
  <si>
    <t>Provisión Servicio Energia Electrica  Tarapaca Jul-14</t>
  </si>
  <si>
    <t>Provisión Servicio Energia Electrica  Puente Suecia Jul-14</t>
  </si>
  <si>
    <t>76764480-9/Provisión/Jul-14/Servicio De Mensajeria</t>
  </si>
  <si>
    <t>61808000-5/Provisión/ Agua Potable  Tarapaca Jul-14</t>
  </si>
  <si>
    <t>Jul-14/Provisión/Patente Comercial</t>
  </si>
  <si>
    <t>Reclasificación/Jul-14/Pago Patentes Comerciales/Deborah Elguetta</t>
  </si>
  <si>
    <t>94282000-3/Reclasificar/Jul-14/Insumos Para Baño Puente Suecia/Deborah Elguetta</t>
  </si>
  <si>
    <t>96513980-K/Reclasificación/Jun-14/Gasto Impresión/Deborah Elguetta</t>
  </si>
  <si>
    <t>96513980-K/Reversa/Jun-14/Gasto Impresoras/Deborah Elguetta</t>
  </si>
  <si>
    <t>96513980-K/Provisión/Jul-14/Impresoras/Deborah Elguetta</t>
  </si>
  <si>
    <t>76764480-9/Reversa/Jun-14/Mensajeria/Deborah Elguetta</t>
  </si>
  <si>
    <t>CAM CHILE SA.CAM CHILE SA.GASTOS NOTARIALES Y REGIS.INFRAESTRUCTURA.TI.Soporte Informático y Tel.GENÉRICO</t>
  </si>
  <si>
    <t>Asiento N° 17 -1JULIO 2014 UNIDAD DE GESTION</t>
  </si>
  <si>
    <t>ACTIVACIÓN/PERMISOS HABILITACIÓN EDIF. PUENTE SUECIA</t>
  </si>
  <si>
    <t>Activación/Permisos Habilitación Edif. Puente Suecia</t>
  </si>
  <si>
    <t>Asiento N° 17 JULIO 2014 UNIDAD DE GESTION</t>
  </si>
  <si>
    <t>JUL-2014 Facturas Compra USD</t>
  </si>
  <si>
    <t>P-73457  20100154057  G Y M S.A.   6068  SOFWERE ORACLE MES DE JULIO 2014  1</t>
  </si>
  <si>
    <t>P-73457</t>
  </si>
  <si>
    <t>JUL-2014 Recepción CLP</t>
  </si>
  <si>
    <t>300311030925  Cambio Server  LOGARITMO TECNOLOGIAS DE INFORMACION SPA</t>
  </si>
  <si>
    <t>300311030925  Soporte centrales Asterisk JUN-2014  LOGARITMO TECNOLOGIAS DE INFORMACION SPA</t>
  </si>
  <si>
    <t>300311030054  SG 200-26 26-PORT GIGABIT SMART SWITCH  PETA CL SPA</t>
  </si>
  <si>
    <t>JUL-2014 Facturas Compra CLP</t>
  </si>
  <si>
    <t>09/07/2014  14294751-K  VALDES NAVARRETE, DAVID EXEQUIEL   4632  SERVICIOS INFORMATICOS  3</t>
  </si>
  <si>
    <t>14294751-K</t>
  </si>
  <si>
    <t>VALDES NAVARRETE, DAVID EXEQUIEL</t>
  </si>
  <si>
    <t>300311030927  FACTURA 12566 ADAPTADOR CORRIENTE TELEFONOS  MOVIL TELECOM LTDA</t>
  </si>
  <si>
    <t>76583790-1</t>
  </si>
  <si>
    <t>MOVIL TELECOM LTDA</t>
  </si>
  <si>
    <t>300311030822  YEALINK ADAPTADOR CORRIENTE 5v 1,2A  MOVIL TELECOM LTDA</t>
  </si>
  <si>
    <t>300311030822  PLANTRONICS CS50 LIFTER  MOVIL TELECOM LTDA</t>
  </si>
  <si>
    <t>JUL-2014 Recepción USD</t>
  </si>
  <si>
    <t xml:space="preserve">300311031002  APC Back-UPS Pro 900 - UPS - CA 230 V - 540  ANIDA CONSULTORES S.A. </t>
  </si>
  <si>
    <t>77680090-2</t>
  </si>
  <si>
    <t xml:space="preserve">ANIDA CONSULTORES S.A.    </t>
  </si>
  <si>
    <t>17236  14294751-K  VALDES NAVARRETE, DAVID EXEQUIEL   5530  SERVICIOS INFORMATICOS  1</t>
  </si>
  <si>
    <t>JUL-2014 Facturas Compra USD 2</t>
  </si>
  <si>
    <t>3066  77680090-2  ANIDA CONSULTORES S.A.    300311031002  5867  APC Back-UPS Pro 900 - UPS - CA 230 V - 540  1</t>
  </si>
  <si>
    <t xml:space="preserve">ANIDA CONSULTORES S.A.        </t>
  </si>
  <si>
    <t xml:space="preserve">300311031089  Genius Mouse Xscroll USB optico Negro  ANIDA CONSULTORES S.A.       </t>
  </si>
  <si>
    <t>300311030993  NEXXT CABLE PATCH CAT5E GRIS 0,9M  EDAPI S.A.</t>
  </si>
  <si>
    <t>300311030993  NEXXT CABLE PATCH CAT5E GRIS 2,1M  EDAPI S.A.</t>
  </si>
  <si>
    <t>300311031186  Red WAN - Chile  TELEFONICA EMPRESAS CHILE S.A.</t>
  </si>
  <si>
    <t>300311031186  Aumento de 600 Gigas en servidores  TELEFONICA EMPRESAS CHILE S.A.</t>
  </si>
  <si>
    <t>300311031186  Servidores Virtualizado - TIC  TELEFONICA EMPRESAS CHILE S.A.</t>
  </si>
  <si>
    <t>300311031186  VPN IP MPLS backbone Internacional - Perú  TELEFONICA EMPRESAS CHILE S.A.</t>
  </si>
  <si>
    <t>300311031060  Pago soporte mesa de ayuda IT Trust 06/2014  IT TRUST S.p.A</t>
  </si>
  <si>
    <t>Activación Gastos De Junio</t>
  </si>
  <si>
    <t>DESACTIVACIÓN GASTOS DE JUNIO</t>
  </si>
  <si>
    <t>300311030892  Adaptadores HDMI sede Suecia  EDAPI S.A.</t>
  </si>
  <si>
    <t>Desactivación Gastos De Junio</t>
  </si>
  <si>
    <t>300311030826  Cobro LDI CAM JUN-2014  TELEFONICA LARGA DISTANCIA S. A.</t>
  </si>
  <si>
    <t>300311030575  BAM del plan corporativo CAM  TELEFÓNICA MÓVILES CHILE S.A.</t>
  </si>
  <si>
    <t>Asiento N°06 JULIO 2014 UNIDAD DE GESTION</t>
  </si>
  <si>
    <t>Traspaso celular  Julio   2014 /Miguel Salas</t>
  </si>
  <si>
    <t>300311031169  BAM del plan corporativo CAM  TELEFÓNICA MÓVILES CHILE S.A.</t>
  </si>
  <si>
    <t>300311031169  Simcards celulares del plan corporativo CAM  TELEFÓNICA MÓVILES CHILE S.A.</t>
  </si>
  <si>
    <t>Asiento N°08 JULIO 2014 UNIDAD DE GESTION</t>
  </si>
  <si>
    <t>CAM CHILE SA.CAM CHILE SA.TRANSPORTE  - TERRESTRE.INFRAESTRUCTURA.TI.INSUMOS INFORMÁTICA.GENÉRICO</t>
  </si>
  <si>
    <t>4861-1  14694659-3  SALAS REDONDO, LUIS MIGUEL   5259  VIAJE A LIMA PERU  3</t>
  </si>
  <si>
    <t>4861-1</t>
  </si>
  <si>
    <t>14694659-3</t>
  </si>
  <si>
    <t>SALAS REDONDO, LUIS MIGUEL</t>
  </si>
  <si>
    <t>4861-1  14694659-3  SALAS REDONDO, LUIS MIGUEL   5259  VIAJE A LIMA PERU  2</t>
  </si>
  <si>
    <t>VIATICO</t>
  </si>
  <si>
    <t>CAM CHILE SA.CAM CHILE SA.VIATICO.INFRAESTRUCTURA.TI.INSUMOS INFORMÁTICA.GENÉRICO</t>
  </si>
  <si>
    <t>4861-1  14694659-3  SALAS REDONDO, LUIS MIGUEL   5259  VIAJE A LIMA PERU  1</t>
  </si>
  <si>
    <t>JULIO</t>
  </si>
</sst>
</file>

<file path=xl/styles.xml><?xml version="1.0" encoding="utf-8"?>
<styleSheet xmlns="http://schemas.openxmlformats.org/spreadsheetml/2006/main">
  <numFmts count="176">
    <numFmt numFmtId="44" formatCode="_-&quot;$&quot;\ * #,##0.00_-;\-&quot;$&quot;\ * #,##0.00_-;_-&quot;$&quot;\ * &quot;-&quot;??_-;_-@_-"/>
    <numFmt numFmtId="43" formatCode="_-* #,##0.00_-;\-* #,##0.00_-;_-* &quot;-&quot;??_-;_-@_-"/>
    <numFmt numFmtId="164" formatCode="_ * #,##0.00_ ;_ * \-#,##0.00_ ;_ * &quot;-&quot;??_ ;_ @_ "/>
    <numFmt numFmtId="165" formatCode="0.0000"/>
    <numFmt numFmtId="166" formatCode="&quot;$&quot;#,##0"/>
    <numFmt numFmtId="167" formatCode="_(* #,##0%_);\(* #,##0%\)"/>
    <numFmt numFmtId="168" formatCode="_(* #,##0.0%_);\(* #,##0.0%\)"/>
    <numFmt numFmtId="169" formatCode="_(* #,##0.00%_);\(* #,##0.00%\)"/>
    <numFmt numFmtId="170" formatCode="_(* #,##0.000%_);\(* #,##0.000%\)"/>
    <numFmt numFmtId="171" formatCode="0.0_)\%;\(0.0\)\%;0.0_)\%;@_)_%"/>
    <numFmt numFmtId="172" formatCode="* &quot;R$ &quot;_(#,##0.0_);* &quot;R$ &quot;\(#,##0.0\);* &quot;R$ &quot;_(&quot;-&quot;??_);_(@_)"/>
    <numFmt numFmtId="173" formatCode="#,##0.0_)_%;\(#,##0.0\)_%;0.0_)_%;@_)_%"/>
    <numFmt numFmtId="174" formatCode="&quot;S/.&quot;#,##0\ \ \ ;\(&quot;S/.&quot;#,##0\)\ \ "/>
    <numFmt numFmtId="175" formatCode="_(* #,##0_);[Black]_(* \(#,##0\);_(* &quot;-&quot;??_);_(@_)"/>
    <numFmt numFmtId="176" formatCode="_-* #,##0\ &quot;S/.&quot;_-;\-* #,##0\ &quot;S/.&quot;_-;_-* &quot;-&quot;\ &quot;S/.&quot;_-;_-@_-"/>
    <numFmt numFmtId="177" formatCode="_(* #,##0.0_);[Black]_(* \(#,##0.0\);_(* &quot;-&quot;??_);_(@_)"/>
    <numFmt numFmtId="178" formatCode="_-* #,##0.00\ &quot;S/.&quot;_-;\-* #,##0.00\ &quot;S/.&quot;_-;_-* &quot;-&quot;??\ &quot;S/.&quot;_-;_-@_-"/>
    <numFmt numFmtId="179" formatCode="0.0_)%;[Black]\(0.0\)%"/>
    <numFmt numFmtId="180" formatCode="0%_);\(0%\)"/>
    <numFmt numFmtId="181" formatCode="#,##0.0_);\(#,##0.0\)"/>
    <numFmt numFmtId="182" formatCode="_-* #,##0_-;\-* #,##0_-;_-* &quot;-&quot;??_-;_-@_-"/>
    <numFmt numFmtId="183" formatCode="#,##0.0_);\(#,##0.0\);#,##0.0_);@_)"/>
    <numFmt numFmtId="184" formatCode="#,##0_)_x;\(#,##0\)_x;0_)_x;@_)_x"/>
    <numFmt numFmtId="185" formatCode="_-* #,##0\ _B_F_-;\-* #,##0\ _B_F_-;_-* &quot;-&quot;\ _B_F_-;_-@_-"/>
    <numFmt numFmtId="186" formatCode="#,##0.00000%_);\(#,##0.00000%\);0.00000%_)"/>
    <numFmt numFmtId="187" formatCode="&quot;£&quot;_(#,##0.00_);&quot;£&quot;\(#,##0.00\)"/>
    <numFmt numFmtId="188" formatCode="&quot;S/.&quot;_(#,##0.00_);&quot;S/.&quot;\(#,##0.00\)"/>
    <numFmt numFmtId="189" formatCode="&quot;Stock&quot;_%_);;&quot;Asset&quot;_%_)"/>
    <numFmt numFmtId="190" formatCode="&quot;S/.&quot;_(#,##0.00_);&quot;S/.&quot;\(#,##0.00\);&quot;S/.&quot;_(0.00_);@_)"/>
    <numFmt numFmtId="191" formatCode="0%_);\(0%\);0%_);@_%_)"/>
    <numFmt numFmtId="192" formatCode="_ &quot;£&quot;* #,##0_ ;_ &quot;£&quot;* \-#,##0_ ;_ &quot;£&quot;* &quot;-&quot;_ ;_ @_ "/>
    <numFmt numFmtId="193" formatCode="#,##0.00_);\(#,##0.00\);0.00_);@_)"/>
    <numFmt numFmtId="194" formatCode="&quot;R$ &quot;#,##0.00"/>
    <numFmt numFmtId="195" formatCode="#,##0_);[Black]\(#,##0\)"/>
    <numFmt numFmtId="196" formatCode="#,##0_);[Black]\(#,##0\);_(* &quot;-&quot;??_);_(@_)"/>
    <numFmt numFmtId="197" formatCode="_-* #,##0.00\ _$_-;\-* #,##0.00\ _$_-;_-* &quot;-&quot;??\ _$_-;_-@_-"/>
    <numFmt numFmtId="198" formatCode="_-* #,##0\ _$_-;\-* #,##0\ _$_-;_-* &quot;-&quot;\ _$_-;_-@_-"/>
    <numFmt numFmtId="199" formatCode="\€_(#,##0.00_);\€\(#,##0.00\);\€_(0.00_);@_)"/>
    <numFmt numFmtId="200" formatCode="* _(#,##0.0_);* \(#,##0.0\);* _(&quot;-&quot;??_);_(@_)"/>
    <numFmt numFmtId="201" formatCode="_(* #,##0.00_);_(* \(#,##0.00\);_(* &quot;-&quot;??_);_(@_)"/>
    <numFmt numFmtId="202" formatCode="0.00_)"/>
    <numFmt numFmtId="203" formatCode="#,##0.0_)\x;\(#,##0.0\)\x"/>
    <numFmt numFmtId="204" formatCode="#,##0_)\x;\(#,##0\)\x;0_)\x;@_)_x"/>
    <numFmt numFmtId="205" formatCode="\ \ #,##0.00"/>
    <numFmt numFmtId="206" formatCode="#,##0.0_)_x;\(#,##0.0\)_x"/>
    <numFmt numFmtId="207" formatCode="#.0__"/>
    <numFmt numFmtId="208" formatCode="\£\ #,##0"/>
    <numFmt numFmtId="209" formatCode="0.0_)\%;\(0.0\)\%"/>
    <numFmt numFmtId="210" formatCode="#,##0\ \ \ \ \ \ \ \ ;\(#,##0\)\ \ \ \ \ \ \ "/>
    <numFmt numFmtId="211" formatCode="#,##0.0_)_%;\(#,##0.0\)_%"/>
    <numFmt numFmtId="212" formatCode="0.000000"/>
    <numFmt numFmtId="213" formatCode="&quot;S/.&quot;#,##0.0_);\(&quot;S/.&quot;#,##0.00\)"/>
    <numFmt numFmtId="214" formatCode="0.0&quot;x   &quot;"/>
    <numFmt numFmtId="215" formatCode="#,##0.0"/>
    <numFmt numFmtId="216" formatCode="0.0%"/>
    <numFmt numFmtId="217" formatCode="&quot;S/.&quot;#,##0.0;\(&quot;S/.&quot;#,##0.0\)"/>
    <numFmt numFmtId="218" formatCode="#,##0.0_);[Red]\(#,##0.0\)"/>
    <numFmt numFmtId="219" formatCode="0.000000000"/>
    <numFmt numFmtId="220" formatCode="[Blue]0.0%;[Blue]\-0.0%"/>
    <numFmt numFmtId="221" formatCode="&quot;S/.&quot;\ #,##0;&quot;S/.&quot;\ \-#,##0"/>
    <numFmt numFmtId="222" formatCode="_(* #,##0.0_);_(* \(#,##0.0\);_(* &quot;-&quot;?_);@_)"/>
    <numFmt numFmtId="223" formatCode="d\.m\.yy\ h:mm"/>
    <numFmt numFmtId="224" formatCode="&quot;S/.&quot;\ #,##0.00;[Red]&quot;S/.&quot;\ \-#,##0.00"/>
    <numFmt numFmtId="225" formatCode="&quot;Standard&quot;_);;&quot;Reverse&quot;_)"/>
    <numFmt numFmtId="226" formatCode="0.000_)"/>
    <numFmt numFmtId="227" formatCode="#,##0;[Red]\(#,##0\)"/>
    <numFmt numFmtId="228" formatCode="_(* #,##0_);_(* \(#,##0\);_(* &quot;-&quot;_);_(@_)"/>
    <numFmt numFmtId="229" formatCode="#,##0_%_);\(#,##0\)_%;**;@_%_)"/>
    <numFmt numFmtId="230" formatCode="#,##0_%_);\(#,##0\)_%;#,##0_%_);@_%_)"/>
    <numFmt numFmtId="231" formatCode="#,##0.00_%_);\(#,##0.00\)_%;**;@_%_)"/>
    <numFmt numFmtId="232" formatCode="#,##0.000_%_);\(#,##0.000\)_%;**;@_%_)"/>
    <numFmt numFmtId="233" formatCode="#,##0.0_%_);\(#,##0.0\)_%;**;@_%_)"/>
    <numFmt numFmtId="234" formatCode="_-* #,##0.00\ _P_t_s_-;\-* #,##0.00\ _P_t_s_-;_-* &quot;-&quot;??\ _P_t_s_-;_-@_-"/>
    <numFmt numFmtId="235" formatCode="_-* #,##0\ _P_t_s_-;\-* #,##0\ _P_t_s_-;_-* &quot;-&quot;\ _P_t_s_-;_-@_-"/>
    <numFmt numFmtId="236" formatCode="&quot;Ch$&quot;#,##0.00_);\(&quot;Ch$&quot;#,##0.00\)"/>
    <numFmt numFmtId="237" formatCode="_(&quot;S/.&quot;* #,##0_);_(&quot;S/.&quot;* \(#,##0\);_(&quot;S/.&quot;* &quot;-&quot;_);_(@_)"/>
    <numFmt numFmtId="238" formatCode="&quot;S/.&quot;#,##0.00_);[Red]\(&quot;S/.&quot;#,##0.00\)"/>
    <numFmt numFmtId="239" formatCode="#,##0.0%_);\(#,##0.0%\);0.0%_);@_%_)"/>
    <numFmt numFmtId="240" formatCode="&quot;S/.&quot;#,##0.00_%_);\(&quot;S/.&quot;#,##0.00\)_%;**;@_%_)"/>
    <numFmt numFmtId="241" formatCode="&quot;S/.&quot;#,##0.000_%_);\(&quot;S/.&quot;#,##0.000\)_%;**;@_%_)"/>
    <numFmt numFmtId="242" formatCode="&quot;S/.&quot;#,##0.0_%_);\(&quot;S/.&quot;#,##0.0\)_%;**;@_%_)"/>
    <numFmt numFmtId="243" formatCode="_(&quot;S/.&quot;* #,##0.00_);_(&quot;S/.&quot;* \(#,##0.00\);_(&quot;S/.&quot;* &quot;-&quot;??_);_(@_)"/>
    <numFmt numFmtId="244" formatCode="#,##0.00000000"/>
    <numFmt numFmtId="245" formatCode="\$#,##0\ ;\(\$#,##0\)"/>
    <numFmt numFmtId="246" formatCode="&quot;S/.&quot;#,##0\ ;\(&quot;S/.&quot;#,##0\)"/>
    <numFmt numFmtId="247" formatCode="#,##0%_);\(#,##0%\);0%_);@_%_)"/>
    <numFmt numFmtId="248" formatCode="_ * #,##0_ ;_ * \-#,##0_ ;_ * &quot;-&quot;_ ;_ @_ "/>
    <numFmt numFmtId="249" formatCode="mmm\-d\-yyyy"/>
    <numFmt numFmtId="250" formatCode="mmm\-yyyy"/>
    <numFmt numFmtId="251" formatCode="m/d/yy_%_)"/>
    <numFmt numFmtId="252" formatCode="m/d/yy_%_);;**"/>
    <numFmt numFmtId="253" formatCode="#,##0.0\ \ \ ;\(#,##0.0\)\ \ "/>
    <numFmt numFmtId="254" formatCode="#,##0.00%_);\(#,##0.00%\);0.00%_);@_%_)"/>
    <numFmt numFmtId="255" formatCode="#,##0.0_%_);\(#,##0.0\)_%;#,##0.0_%_);@_%_)\F\F\r"/>
    <numFmt numFmtId="256" formatCode="\£#,##0.0_%_);\(\£#,##0.0\)_%;\£#,##0.0_%_);@_%_)"/>
    <numFmt numFmtId="257" formatCode="_(* #,##0&quot;Days&quot;_);\(* #,##0&quot;Days&quot;\)"/>
    <numFmt numFmtId="258" formatCode="_(* #,##0.0&quot;Days&quot;_);\(* #,##0.0&quot;Days&quot;\)"/>
    <numFmt numFmtId="259" formatCode="#,##0\ &quot;kr&quot;;[Red]\-#,##0\ &quot;kr&quot;"/>
    <numFmt numFmtId="260" formatCode="_-* #,##0.00\ &quot;F&quot;_-;\-* #,##0.00\ &quot;F&quot;_-;_-* &quot;-&quot;??\ &quot;F&quot;_-;_-@_-"/>
    <numFmt numFmtId="261" formatCode="&quot;S/.&quot;#,##0.0\ \ \ ;\(&quot;S/.&quot;#,##0.0\)\ \ "/>
    <numFmt numFmtId="262" formatCode="&quot;S/.&quot;\ #,##0;[Red]&quot;S/.&quot;\ \-#,##0"/>
    <numFmt numFmtId="263" formatCode="0_%_);\(0\)_%;0_%_);@_%_)"/>
    <numFmt numFmtId="264" formatCode="_ &quot;S/.&quot;\ * #,##0_ ;_ &quot;S/.&quot;\ * \-#,##0_ ;_ &quot;S/.&quot;\ * &quot;-&quot;_ ;_ @_ "/>
    <numFmt numFmtId="265" formatCode="_-[$€-2]\ * #,##0.00_-;\-[$€-2]\ * #,##0.00_-;_-[$€-2]\ * &quot;-&quot;??_-"/>
    <numFmt numFmtId="266" formatCode="mmmmm"/>
    <numFmt numFmtId="267" formatCode="_([$€]* #,##0.00_);_([$€]* \(#,##0.00\);_([$€]* &quot;-&quot;??_);_(@_)"/>
    <numFmt numFmtId="268" formatCode="mmmm\ d\,\ yyyy"/>
    <numFmt numFmtId="269" formatCode="#,##0\ \ \ ;\(#,##0\)\ \ "/>
    <numFmt numFmtId="270" formatCode="&quot;S/.&quot;#,##0.00"/>
    <numFmt numFmtId="271" formatCode="0\ \ ;\(0\)\ \ \ "/>
    <numFmt numFmtId="272" formatCode="&quot;Yes&quot;;;&quot;No&quot;"/>
    <numFmt numFmtId="273" formatCode="&quot;S/.&quot;#,##0.0_);[Red]\(&quot;S/.&quot;#,##0.0\)"/>
    <numFmt numFmtId="274" formatCode="&quot;S/.&quot;#,##0.0_);\(&quot;S/.&quot;#,##0.0\)"/>
    <numFmt numFmtId="275" formatCode="#,##0.000%_);\(#,##0.000%\);0.000%_);@_%_)"/>
    <numFmt numFmtId="276" formatCode="mmm\ yy"/>
    <numFmt numFmtId="277" formatCode="_(&quot;*&quot;\ #,##0.0000_);_(&quot;*&quot;\ \(#,##0.0000\);_(&quot;*&quot;\ &quot;-&quot;??_);_(@_)"/>
    <numFmt numFmtId="278" formatCode="&quot;S/.&quot;\ #,##0_);\(&quot;S/.&quot;\ #,##0\)"/>
    <numFmt numFmtId="279" formatCode="_(_$* #,##0,,_);\(_$* #,##0,,\)"/>
    <numFmt numFmtId="280" formatCode="_(&quot;S/.&quot;* #,##0,,_);\(&quot;S/.&quot;* #,##0,,\)"/>
    <numFmt numFmtId="281" formatCode="_(_$* #,##0.0,,_);\(_$* #,##0.0,,\)"/>
    <numFmt numFmtId="282" formatCode="_(&quot;S/.&quot;* #,##0.0,,_);\(&quot;S/.&quot;* #,##0.0,,\)"/>
    <numFmt numFmtId="283" formatCode="0.0000%"/>
    <numFmt numFmtId="284" formatCode="_ * #,##0.0_ ;_ * \-#,##0.0_ ;_ * &quot;-&quot;??_ ;_ @_ "/>
    <numFmt numFmtId="285" formatCode="_-* #,##0.00\ _z_?_-;\-* #,##0.00\ _z_?_-;_-* &quot;-&quot;??\ _z_?_-;_-@_-"/>
    <numFmt numFmtId="286" formatCode="_-* #,##0.00\ _z_ł_-;\-* #,##0.00\ _z_ł_-;_-* &quot;-&quot;??\ _z_ł_-;_-@_-"/>
    <numFmt numFmtId="287" formatCode="_(&quot;Ch$&quot;* #,##0_);_(&quot;Ch$&quot;* \(#,##0\);_(&quot;Ch$&quot;* &quot;-&quot;_);_(@_)"/>
    <numFmt numFmtId="288" formatCode="#,##0\ &quot;pta&quot;;\-#,##0\ &quot;pta&quot;"/>
    <numFmt numFmtId="289" formatCode="#.##0.0000_);[Red]\(#.##0.0000\)"/>
    <numFmt numFmtId="290" formatCode="_ &quot;S/.&quot;\ * #,##0.00_ ;_ &quot;S/.&quot;\ * \-#,##0.00_ ;_ &quot;S/.&quot;\ * &quot;-&quot;??_ ;_ @_ "/>
    <numFmt numFmtId="291" formatCode="_(&quot;R$ &quot;* #,##0.00_);_(&quot;R$ &quot;* \(#,##0.00\);_(&quot;R$ &quot;* &quot;-&quot;??_);_(@_)"/>
    <numFmt numFmtId="292" formatCode="_(&quot;Ch$&quot;* #,##0.00_);_(&quot;Ch$&quot;* \(#,##0.00\);_(&quot;Ch$&quot;* &quot;-&quot;??_);_(@_)"/>
    <numFmt numFmtId="293" formatCode="#,##0.0_x_)_);&quot;NM&quot;_x_)_);#,##0.0_x_)_);@_x_)_)"/>
    <numFmt numFmtId="294" formatCode="_(&quot;*&quot;\ #,##0.0_);_(&quot;*&quot;\ \(#,##0.0\);_(&quot;*&quot;\ &quot;-&quot;??_);_(@_)"/>
    <numFmt numFmtId="295" formatCode="0.000"/>
    <numFmt numFmtId="296" formatCode="\$#,##0.00_);\(\$#,##0.00\)"/>
    <numFmt numFmtId="297" formatCode="#,##0.00\x_);[Red]\(#,##0.00\x\);&quot;--  &quot;"/>
    <numFmt numFmtId="298" formatCode="&quot;S/.&quot;#,##0.0;[Red]&quot;S/.&quot;#,##0.0"/>
    <numFmt numFmtId="299" formatCode="0.0%_);\(0.0%\);**;@_%_)"/>
    <numFmt numFmtId="300" formatCode="&quot;S/.&quot;#,##0.00;&quot;S/.&quot;\-#,##0.00"/>
    <numFmt numFmtId="301" formatCode="&quot;S/.&quot;#,##0.00_);\(&quot;S/.&quot;#,##0.00\)"/>
    <numFmt numFmtId="302" formatCode="&quot;S/.&quot;#,##0.000000_%_);\(&quot;S/.&quot;#,##0.000000\)_%;&quot;S/.&quot;#,##0.000000_%_);@_%_)"/>
    <numFmt numFmtId="303" formatCode="00"/>
    <numFmt numFmtId="304" formatCode="_-&quot;R$&quot;\ * #,##0.00_-;\-&quot;R$&quot;\ * #,##0.00_-;_-&quot;R$&quot;\ * &quot;-&quot;??_-;_-@_-"/>
    <numFmt numFmtId="305" formatCode="m/d"/>
    <numFmt numFmtId="306" formatCode="&quot;S/.&quot;#,##0.000_);\(&quot;S/.&quot;#,##0.000\)"/>
    <numFmt numFmtId="307" formatCode="0.00%_);\(0.00%\);0.00%_);@_%_)"/>
    <numFmt numFmtId="308" formatCode="#,##0.0_%_);\(#,##0.0\)_%;#,##0.0_%_);@_%_)"/>
    <numFmt numFmtId="309" formatCode="0.0\x_)_);&quot;NM&quot;_x_)_);0.0\x_)_);@_%_)"/>
    <numFmt numFmtId="310" formatCode="General_)"/>
    <numFmt numFmtId="311" formatCode="_(_$* #,##0,_);\(_$* #,##0,\)"/>
    <numFmt numFmtId="312" formatCode="_(&quot;S/.&quot;* #,##0,_);\(&quot;S/.&quot;* #,##0,\)"/>
    <numFmt numFmtId="313" formatCode="_(_$* #,##0.0,_);\(_$* #,##0.0,\)"/>
    <numFmt numFmtId="314" formatCode="_(&quot;S/.&quot;* #,##0.0,_);\(&quot;S/.&quot;* #,##0.0,\)"/>
    <numFmt numFmtId="315" formatCode="#,##0&quot; Pts&quot;;\-#,##0&quot; Pts&quot;"/>
    <numFmt numFmtId="316" formatCode="_-&quot;L.&quot;\ * #,##0_-;\-&quot;L.&quot;\ * #,##0_-;_-&quot;L.&quot;\ * &quot;-&quot;_-;_-@_-"/>
    <numFmt numFmtId="317" formatCode="_-&quot;L.&quot;\ * #,##0.00_-;\-&quot;L.&quot;\ * #,##0.00_-;_-&quot;L.&quot;\ * &quot;-&quot;??_-;_-@_-"/>
    <numFmt numFmtId="318" formatCode="_-&quot;£&quot;* #,##0_-;\-&quot;£&quot;* #,##0_-;_-&quot;£&quot;* &quot;-&quot;_-;_-@_-"/>
    <numFmt numFmtId="319" formatCode="#,##0.00000;\(#,##0.00000\)"/>
    <numFmt numFmtId="320" formatCode="_(_$* #,##0_);\(_$* #,##0\)"/>
    <numFmt numFmtId="321" formatCode="_(&quot;S/.&quot;* #,##0_);\(&quot;S/.&quot;* #,##0\)"/>
    <numFmt numFmtId="322" formatCode="_(_$* #,##0.0_);\(_$* #,##0.0\)"/>
    <numFmt numFmtId="323" formatCode="_(&quot;S/.&quot;* #,##0.0_);\(&quot;S/.&quot;* #,##0.0\)"/>
    <numFmt numFmtId="324" formatCode="_(_$* #,##0.00_);\(_$* #,##0.00\)"/>
    <numFmt numFmtId="325" formatCode="_(&quot;S/.&quot;* #,##0.00_);\(&quot;S/.&quot;* #,##0.00\)"/>
    <numFmt numFmtId="326" formatCode="_(_$* #,##0.000_);\(_$* #,##0.000\)"/>
    <numFmt numFmtId="327" formatCode="_(&quot;S/.&quot;* #,##0.000_);\(&quot;S/.&quot;* #,##0.000\)"/>
    <numFmt numFmtId="328" formatCode="_(* #,##0&quot;x&quot;_);\(* #,##0&quot;x&quot;\)"/>
    <numFmt numFmtId="329" formatCode="_(* #,##0.0&quot;x&quot;_);\(* #,##0.0&quot;x&quot;\)"/>
    <numFmt numFmtId="330" formatCode="_(* #,##0.00&quot;x&quot;_);\(* #,##0.00&quot;x&quot;\)"/>
    <numFmt numFmtId="331" formatCode="_(* #,##0&quot;Yrs.&quot;_);\(* #,##0&quot;Yrs.&quot;\)"/>
    <numFmt numFmtId="332" formatCode="_(* #,##0.0&quot;Yrs.&quot;_);\(* #,##0.0&quot;Yrs.&quot;\)"/>
    <numFmt numFmtId="333" formatCode="0_ ;[Red]\-0\ "/>
    <numFmt numFmtId="334" formatCode="#,##0_ ;[Red]\-#,##0\ "/>
    <numFmt numFmtId="335" formatCode="#,###"/>
    <numFmt numFmtId="336" formatCode="[$-C0A]d\-mmm\-yy;@"/>
    <numFmt numFmtId="337" formatCode="0.0"/>
  </numFmts>
  <fonts count="220">
    <font>
      <sz val="11"/>
      <color theme="1"/>
      <name val="Calibri"/>
      <family val="2"/>
      <scheme val="minor"/>
    </font>
    <font>
      <sz val="11"/>
      <color theme="1"/>
      <name val="Calibri"/>
      <family val="2"/>
      <scheme val="minor"/>
    </font>
    <font>
      <sz val="11"/>
      <color rgb="FFFF0000"/>
      <name val="Calibri"/>
      <family val="2"/>
      <scheme val="minor"/>
    </font>
    <font>
      <sz val="11"/>
      <color rgb="FFFF0000"/>
      <name val="Calibri"/>
      <family val="2"/>
    </font>
    <font>
      <b/>
      <sz val="14"/>
      <color indexed="8"/>
      <name val="Calibri"/>
      <family val="2"/>
    </font>
    <font>
      <b/>
      <sz val="10"/>
      <color indexed="8"/>
      <name val="Calibri"/>
      <family val="2"/>
    </font>
    <font>
      <b/>
      <sz val="10"/>
      <color rgb="FFFF0000"/>
      <name val="Calibri"/>
      <family val="2"/>
    </font>
    <font>
      <b/>
      <sz val="12"/>
      <name val="Calibri"/>
      <family val="2"/>
    </font>
    <font>
      <sz val="11"/>
      <color indexed="8"/>
      <name val="Calibri"/>
      <family val="2"/>
    </font>
    <font>
      <sz val="10"/>
      <color theme="1"/>
      <name val="Calibri"/>
      <family val="2"/>
    </font>
    <font>
      <sz val="11"/>
      <color rgb="FF000000"/>
      <name val="Calibri"/>
      <family val="2"/>
      <scheme val="minor"/>
    </font>
    <font>
      <b/>
      <sz val="11"/>
      <color theme="1"/>
      <name val="Calibri"/>
      <family val="2"/>
      <scheme val="minor"/>
    </font>
    <font>
      <b/>
      <sz val="11"/>
      <color theme="0"/>
      <name val="Calibri"/>
      <family val="2"/>
      <scheme val="minor"/>
    </font>
    <font>
      <b/>
      <sz val="10"/>
      <color theme="0"/>
      <name val="Calibri"/>
      <family val="2"/>
      <scheme val="minor"/>
    </font>
    <font>
      <sz val="8"/>
      <color theme="0"/>
      <name val="Calibri"/>
      <family val="2"/>
      <scheme val="minor"/>
    </font>
    <font>
      <b/>
      <sz val="8"/>
      <color indexed="81"/>
      <name val="Tahoma"/>
      <family val="2"/>
    </font>
    <font>
      <sz val="8"/>
      <color indexed="81"/>
      <name val="Tahoma"/>
      <family val="2"/>
    </font>
    <font>
      <sz val="10"/>
      <name val="Arial"/>
      <family val="2"/>
    </font>
    <font>
      <b/>
      <sz val="10"/>
      <name val="MS Sans Serif"/>
      <family val="2"/>
    </font>
    <font>
      <sz val="12"/>
      <name val="Tms Rmn"/>
    </font>
    <font>
      <sz val="10"/>
      <name val="Times New Roman"/>
      <family val="1"/>
    </font>
    <font>
      <sz val="14"/>
      <color indexed="9"/>
      <name val="Arial"/>
      <family val="2"/>
    </font>
    <font>
      <sz val="14"/>
      <color indexed="26"/>
      <name val="Arial"/>
      <family val="2"/>
    </font>
    <font>
      <b/>
      <sz val="14"/>
      <color indexed="9"/>
      <name val="Arial"/>
      <family val="2"/>
    </font>
    <font>
      <sz val="10"/>
      <name val="Courier"/>
      <family val="3"/>
    </font>
    <font>
      <sz val="9"/>
      <color indexed="10"/>
      <name val="Geneva"/>
    </font>
    <font>
      <b/>
      <sz val="14"/>
      <color indexed="43"/>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0"/>
      <color indexed="8"/>
      <name val="Arial"/>
      <family val="2"/>
    </font>
    <font>
      <sz val="10"/>
      <name val="Helv"/>
      <family val="2"/>
    </font>
    <font>
      <sz val="12"/>
      <name val="Times New Roman"/>
      <family val="1"/>
    </font>
    <font>
      <sz val="11"/>
      <color indexed="8"/>
      <name val="Czcionka tekstu podstawowego"/>
      <family val="2"/>
      <charset val="238"/>
    </font>
    <font>
      <sz val="11"/>
      <color indexed="9"/>
      <name val="Czcionka tekstu podstawowego"/>
      <family val="2"/>
      <charset val="238"/>
    </font>
    <font>
      <sz val="11"/>
      <color indexed="9"/>
      <name val="Calibri"/>
      <family val="2"/>
    </font>
    <font>
      <sz val="10"/>
      <color indexed="12"/>
      <name val="Arial"/>
      <family val="2"/>
    </font>
    <font>
      <b/>
      <sz val="12"/>
      <name val="Tms Rmn"/>
    </font>
    <font>
      <b/>
      <sz val="10"/>
      <color indexed="8"/>
      <name val="Arial"/>
      <family val="2"/>
    </font>
    <font>
      <sz val="12"/>
      <name val="Arial"/>
      <family val="2"/>
    </font>
    <font>
      <sz val="8"/>
      <color indexed="12"/>
      <name val="Helv"/>
    </font>
    <font>
      <sz val="10"/>
      <name val="Geneva"/>
    </font>
    <font>
      <b/>
      <sz val="8"/>
      <color indexed="32"/>
      <name val="Arial"/>
      <family val="2"/>
    </font>
    <font>
      <b/>
      <sz val="7"/>
      <color indexed="32"/>
      <name val="MS Sans Serif"/>
      <family val="2"/>
    </font>
    <font>
      <b/>
      <sz val="8"/>
      <color indexed="32"/>
      <name val="MS Sans Serif"/>
      <family val="2"/>
    </font>
    <font>
      <sz val="8"/>
      <name val="Palatino"/>
      <family val="1"/>
    </font>
    <font>
      <sz val="11"/>
      <color indexed="20"/>
      <name val="Czcionka tekstu podstawowego"/>
      <family val="2"/>
      <charset val="238"/>
    </font>
    <font>
      <sz val="8"/>
      <name val="Times New Roman"/>
      <family val="1"/>
    </font>
    <font>
      <sz val="8"/>
      <color indexed="12"/>
      <name val="Tms Rmn"/>
    </font>
    <font>
      <sz val="12"/>
      <name val="Tms Rmn"/>
      <family val="1"/>
    </font>
    <font>
      <sz val="11"/>
      <color indexed="17"/>
      <name val="Calibri"/>
      <family val="2"/>
    </font>
    <font>
      <sz val="9"/>
      <name val="Arial"/>
      <family val="2"/>
    </font>
    <font>
      <b/>
      <sz val="9"/>
      <color indexed="24"/>
      <name val="Arial"/>
      <family val="2"/>
    </font>
    <font>
      <b/>
      <sz val="18"/>
      <name val="Arial"/>
      <family val="2"/>
    </font>
    <font>
      <b/>
      <sz val="12"/>
      <name val="Arial"/>
      <family val="2"/>
    </font>
    <font>
      <b/>
      <sz val="11"/>
      <color indexed="52"/>
      <name val="Czcionka tekstu podstawowego"/>
      <family val="2"/>
      <charset val="238"/>
    </font>
    <font>
      <b/>
      <sz val="11"/>
      <color indexed="52"/>
      <name val="Calibri"/>
      <family val="2"/>
    </font>
    <font>
      <sz val="10"/>
      <name val="MS Sans Serif"/>
      <family val="2"/>
    </font>
    <font>
      <sz val="9"/>
      <color indexed="10"/>
      <name val="Geneva"/>
      <family val="2"/>
    </font>
    <font>
      <sz val="8"/>
      <name val="Arial"/>
      <family val="2"/>
    </font>
    <font>
      <b/>
      <i/>
      <sz val="12"/>
      <name val="Helv"/>
    </font>
    <font>
      <b/>
      <i/>
      <u/>
      <sz val="16"/>
      <name val="Helv"/>
    </font>
    <font>
      <b/>
      <sz val="11"/>
      <color indexed="9"/>
      <name val="Calibri"/>
      <family val="2"/>
    </font>
    <font>
      <sz val="11"/>
      <color indexed="52"/>
      <name val="Calibri"/>
      <family val="2"/>
    </font>
    <font>
      <b/>
      <sz val="11"/>
      <color indexed="9"/>
      <name val="Czcionka tekstu podstawowego"/>
      <family val="2"/>
      <charset val="238"/>
    </font>
    <font>
      <b/>
      <i/>
      <sz val="8"/>
      <name val="Arial"/>
      <family val="2"/>
    </font>
    <font>
      <sz val="9"/>
      <name val="CharterITC BT"/>
    </font>
    <font>
      <b/>
      <sz val="7"/>
      <name val="Helvetica-Narrow"/>
      <family val="2"/>
    </font>
    <font>
      <u/>
      <sz val="10"/>
      <color indexed="20"/>
      <name val="Arial"/>
      <family val="2"/>
    </font>
    <font>
      <u/>
      <sz val="10"/>
      <color indexed="12"/>
      <name val="Arial"/>
      <family val="2"/>
    </font>
    <font>
      <b/>
      <sz val="8"/>
      <name val="Arial"/>
      <family val="2"/>
    </font>
    <font>
      <sz val="10"/>
      <color indexed="24"/>
      <name val="Arial"/>
      <family val="2"/>
    </font>
    <font>
      <sz val="11"/>
      <color indexed="8"/>
      <name val="Arial"/>
      <family val="2"/>
    </font>
    <font>
      <sz val="11"/>
      <name val="Tms Rmn"/>
    </font>
    <font>
      <sz val="8"/>
      <name val="MS Sans Serif"/>
      <family val="2"/>
    </font>
    <font>
      <sz val="8"/>
      <color indexed="21"/>
      <name val="Palatino"/>
      <family val="1"/>
    </font>
    <font>
      <sz val="10"/>
      <name val="BERNHARD"/>
    </font>
    <font>
      <sz val="10"/>
      <name val="Helv"/>
    </font>
    <font>
      <sz val="8"/>
      <color indexed="24"/>
      <name val="Times New Roman"/>
      <family val="1"/>
    </font>
    <font>
      <i/>
      <sz val="10"/>
      <name val="Arial"/>
      <family val="2"/>
    </font>
    <font>
      <sz val="10"/>
      <name val="MS Serif"/>
      <family val="1"/>
    </font>
    <font>
      <sz val="14"/>
      <name val="Palatino"/>
      <family val="1"/>
    </font>
    <font>
      <sz val="16"/>
      <name val="Palatino"/>
      <family val="1"/>
    </font>
    <font>
      <sz val="32"/>
      <name val="Helvetica-Black"/>
    </font>
    <font>
      <sz val="11"/>
      <color indexed="12"/>
      <name val="Book Antiqua"/>
      <family val="1"/>
    </font>
    <font>
      <sz val="8"/>
      <color indexed="16"/>
      <name val="Palatino"/>
      <family val="1"/>
    </font>
    <font>
      <sz val="9"/>
      <name val="Univers (WN)"/>
      <family val="2"/>
    </font>
    <font>
      <sz val="11"/>
      <color indexed="62"/>
      <name val="Czcionka tekstu podstawowego"/>
      <family val="2"/>
      <charset val="238"/>
    </font>
    <font>
      <b/>
      <sz val="11"/>
      <color indexed="63"/>
      <name val="Czcionka tekstu podstawowego"/>
      <family val="2"/>
      <charset val="238"/>
    </font>
    <font>
      <i/>
      <sz val="10"/>
      <color indexed="17"/>
      <name val="Times New Roman"/>
      <family val="1"/>
    </font>
    <font>
      <sz val="1"/>
      <color indexed="8"/>
      <name val="Courier"/>
      <family val="3"/>
    </font>
    <font>
      <sz val="11"/>
      <color indexed="17"/>
      <name val="Czcionka tekstu podstawowego"/>
      <family val="2"/>
      <charset val="238"/>
    </font>
    <font>
      <sz val="8"/>
      <color indexed="14"/>
      <name val="Times New Roman"/>
      <family val="1"/>
    </font>
    <font>
      <u val="doubleAccounting"/>
      <sz val="10"/>
      <name val="Arial"/>
      <family val="2"/>
    </font>
    <font>
      <sz val="8"/>
      <name val="Bookman Old Style"/>
      <family val="1"/>
    </font>
    <font>
      <b/>
      <sz val="1"/>
      <color indexed="8"/>
      <name val="Courier"/>
      <family val="3"/>
    </font>
    <font>
      <b/>
      <sz val="11"/>
      <color indexed="56"/>
      <name val="Calibri"/>
      <family val="2"/>
    </font>
    <font>
      <sz val="10"/>
      <color indexed="16"/>
      <name val="MS Serif"/>
      <family val="1"/>
    </font>
    <font>
      <sz val="11"/>
      <color indexed="62"/>
      <name val="Calibri"/>
      <family val="2"/>
    </font>
    <font>
      <b/>
      <sz val="9.5"/>
      <color indexed="10"/>
      <name val="MS Sans Serif"/>
      <family val="2"/>
    </font>
    <font>
      <b/>
      <i/>
      <sz val="11"/>
      <color indexed="10"/>
      <name val="Arial"/>
      <family val="2"/>
    </font>
    <font>
      <b/>
      <sz val="8"/>
      <name val="Times New Roman"/>
      <family val="1"/>
    </font>
    <font>
      <i/>
      <sz val="11"/>
      <color indexed="23"/>
      <name val="Czcionka tekstu podstawowego"/>
      <family val="2"/>
      <charset val="238"/>
    </font>
    <font>
      <i/>
      <sz val="1"/>
      <color indexed="8"/>
      <name val="Courier"/>
      <family val="3"/>
    </font>
    <font>
      <sz val="6"/>
      <color indexed="23"/>
      <name val="Helvetica-Black"/>
    </font>
    <font>
      <sz val="9.5"/>
      <color indexed="23"/>
      <name val="Helvetica-Black"/>
    </font>
    <font>
      <sz val="7"/>
      <name val="Palatino"/>
      <family val="1"/>
    </font>
    <font>
      <sz val="7"/>
      <name val="Arial"/>
      <family val="2"/>
    </font>
    <font>
      <b/>
      <i/>
      <sz val="12"/>
      <name val="Tms Rmn"/>
    </font>
    <font>
      <sz val="6"/>
      <color indexed="16"/>
      <name val="Palatino"/>
      <family val="1"/>
    </font>
    <font>
      <sz val="6"/>
      <name val="Palatino"/>
      <family val="1"/>
    </font>
    <font>
      <b/>
      <sz val="8"/>
      <name val="Palatino"/>
      <family val="1"/>
    </font>
    <font>
      <b/>
      <sz val="10"/>
      <name val="Arial"/>
      <family val="2"/>
    </font>
    <font>
      <b/>
      <sz val="15"/>
      <color indexed="56"/>
      <name val="Czcionka tekstu podstawowego"/>
      <family val="2"/>
      <charset val="238"/>
    </font>
    <font>
      <b/>
      <sz val="18"/>
      <color indexed="24"/>
      <name val="Arial"/>
      <family val="2"/>
    </font>
    <font>
      <sz val="10"/>
      <name val="Helvetica-Black"/>
    </font>
    <font>
      <sz val="28"/>
      <name val="Helvetica-Black"/>
    </font>
    <font>
      <b/>
      <sz val="13"/>
      <color indexed="56"/>
      <name val="Czcionka tekstu podstawowego"/>
      <family val="2"/>
      <charset val="238"/>
    </font>
    <font>
      <b/>
      <sz val="12"/>
      <color indexed="24"/>
      <name val="Arial"/>
      <family val="2"/>
    </font>
    <font>
      <sz val="10"/>
      <name val="Palatino"/>
      <family val="1"/>
    </font>
    <font>
      <sz val="18"/>
      <name val="Helvetica-Black"/>
    </font>
    <font>
      <sz val="18"/>
      <name val="Palatino"/>
      <family val="1"/>
    </font>
    <font>
      <b/>
      <sz val="11"/>
      <color indexed="56"/>
      <name val="Czcionka tekstu podstawowego"/>
      <family val="2"/>
      <charset val="238"/>
    </font>
    <font>
      <i/>
      <sz val="14"/>
      <name val="Palatino"/>
      <family val="1"/>
    </font>
    <font>
      <u/>
      <sz val="11"/>
      <color indexed="12"/>
      <name val="Calibri"/>
      <family val="2"/>
    </font>
    <font>
      <u/>
      <sz val="9.6"/>
      <color indexed="12"/>
      <name val="ＭＳ Ｐゴシック"/>
      <family val="3"/>
      <charset val="128"/>
    </font>
    <font>
      <sz val="11"/>
      <color indexed="20"/>
      <name val="Calibri"/>
      <family val="2"/>
    </font>
    <font>
      <sz val="10"/>
      <name val="N Helvetica Narrow"/>
    </font>
    <font>
      <sz val="8"/>
      <color indexed="12"/>
      <name val="Palatino"/>
      <family val="1"/>
    </font>
    <font>
      <sz val="10"/>
      <name val="CG Times (WN)"/>
      <family val="1"/>
    </font>
    <font>
      <sz val="11"/>
      <color indexed="52"/>
      <name val="Czcionka tekstu podstawowego"/>
      <family val="2"/>
      <charset val="238"/>
    </font>
    <font>
      <sz val="10"/>
      <name val="Tahoma"/>
      <family val="2"/>
    </font>
    <font>
      <b/>
      <sz val="10"/>
      <name val="Palatino"/>
      <family val="1"/>
    </font>
    <font>
      <sz val="8"/>
      <color indexed="8"/>
      <name val="Helv"/>
    </font>
    <font>
      <sz val="10"/>
      <color indexed="20"/>
      <name val="Times New Roman"/>
      <family val="1"/>
    </font>
    <font>
      <b/>
      <i/>
      <sz val="10"/>
      <color indexed="14"/>
      <name val="Arial"/>
      <family val="2"/>
    </font>
    <font>
      <sz val="11"/>
      <color indexed="60"/>
      <name val="Calibri"/>
      <family val="2"/>
    </font>
    <font>
      <sz val="11"/>
      <color indexed="60"/>
      <name val="Czcionka tekstu podstawowego"/>
      <family val="2"/>
      <charset val="238"/>
    </font>
    <font>
      <sz val="7"/>
      <name val="Small Fonts"/>
      <family val="3"/>
      <charset val="128"/>
    </font>
    <font>
      <sz val="7"/>
      <name val="Small Fonts"/>
      <family val="2"/>
    </font>
    <font>
      <b/>
      <i/>
      <sz val="16"/>
      <name val="Helv"/>
    </font>
    <font>
      <sz val="8"/>
      <name val="ＭＳ Ｐゴシック"/>
      <family val="3"/>
      <charset val="128"/>
    </font>
    <font>
      <sz val="8"/>
      <name val="Helv"/>
    </font>
    <font>
      <b/>
      <sz val="10"/>
      <name val="Helvetica"/>
      <family val="2"/>
    </font>
    <font>
      <u/>
      <sz val="10"/>
      <name val="Helvetica"/>
      <family val="2"/>
    </font>
    <font>
      <sz val="10"/>
      <name val="Helvetica"/>
      <family val="2"/>
    </font>
    <font>
      <sz val="8"/>
      <name val="Book Antiqua"/>
      <family val="1"/>
    </font>
    <font>
      <sz val="14"/>
      <name val="–¾’©"/>
      <charset val="128"/>
    </font>
    <font>
      <sz val="10"/>
      <color indexed="17"/>
      <name val="Arial"/>
      <family val="2"/>
    </font>
    <font>
      <sz val="10"/>
      <color indexed="16"/>
      <name val="Helvetica-Black"/>
    </font>
    <font>
      <sz val="18"/>
      <name val="Helvetica-Black"/>
      <family val="2"/>
    </font>
    <font>
      <b/>
      <u/>
      <sz val="10"/>
      <name val="Helv"/>
    </font>
    <font>
      <sz val="10"/>
      <name val="Frutiger 45 Light"/>
      <family val="2"/>
    </font>
    <font>
      <sz val="12"/>
      <name val="Helvetica"/>
      <family val="2"/>
    </font>
    <font>
      <sz val="10"/>
      <name val="Arial Narrow"/>
      <family val="2"/>
    </font>
    <font>
      <sz val="8"/>
      <name val="Helvetica"/>
      <family val="2"/>
    </font>
    <font>
      <sz val="10"/>
      <color indexed="10"/>
      <name val="MS Sans Serif"/>
      <family val="2"/>
    </font>
    <font>
      <i/>
      <sz val="12"/>
      <name val="Tms Rmn"/>
    </font>
    <font>
      <b/>
      <sz val="11"/>
      <color indexed="63"/>
      <name val="Calibri"/>
      <family val="2"/>
    </font>
    <font>
      <b/>
      <sz val="10"/>
      <color indexed="39"/>
      <name val="Arial"/>
      <family val="2"/>
    </font>
    <font>
      <b/>
      <sz val="8"/>
      <color indexed="8"/>
      <name val="Century Gothic"/>
      <family val="2"/>
    </font>
    <font>
      <b/>
      <sz val="10"/>
      <color indexed="9"/>
      <name val="Tahoma"/>
      <family val="2"/>
    </font>
    <font>
      <b/>
      <sz val="10"/>
      <color indexed="8"/>
      <name val="Tahoma"/>
      <family val="2"/>
    </font>
    <font>
      <sz val="10"/>
      <color indexed="8"/>
      <name val="Tahoma"/>
      <family val="2"/>
    </font>
    <font>
      <b/>
      <sz val="12"/>
      <color indexed="8"/>
      <name val="Arial"/>
      <family val="2"/>
    </font>
    <font>
      <sz val="10"/>
      <color indexed="18"/>
      <name val="Arial"/>
      <family val="2"/>
    </font>
    <font>
      <b/>
      <sz val="10"/>
      <color indexed="12"/>
      <name val="Tahoma"/>
      <family val="2"/>
    </font>
    <font>
      <b/>
      <sz val="10"/>
      <name val="Century Gothic"/>
      <family val="2"/>
    </font>
    <font>
      <sz val="10"/>
      <color indexed="39"/>
      <name val="Arial"/>
      <family val="2"/>
    </font>
    <font>
      <sz val="10"/>
      <color indexed="62"/>
      <name val="Century Gothic"/>
      <family val="2"/>
    </font>
    <font>
      <sz val="10"/>
      <color indexed="18"/>
      <name val="Century Gothic"/>
      <family val="2"/>
    </font>
    <font>
      <b/>
      <sz val="19"/>
      <color indexed="32"/>
      <name val="Tahoma"/>
      <family val="2"/>
    </font>
    <font>
      <b/>
      <sz val="14"/>
      <color indexed="8"/>
      <name val="Times New Roman"/>
      <family val="1"/>
    </font>
    <font>
      <sz val="10"/>
      <name val="Univers Condensed"/>
      <family val="2"/>
    </font>
    <font>
      <u val="singleAccounting"/>
      <sz val="10"/>
      <name val="Arial"/>
      <family val="2"/>
    </font>
    <font>
      <sz val="8"/>
      <name val="MS Serif"/>
      <family val="1"/>
    </font>
    <font>
      <b/>
      <sz val="8"/>
      <color indexed="8"/>
      <name val="Helv"/>
    </font>
    <font>
      <b/>
      <sz val="11"/>
      <color indexed="8"/>
      <name val="Czcionka tekstu podstawowego"/>
      <family val="2"/>
      <charset val="238"/>
    </font>
    <font>
      <b/>
      <sz val="9"/>
      <name val="Palatino"/>
      <family val="1"/>
    </font>
    <font>
      <sz val="9"/>
      <color indexed="21"/>
      <name val="Helvetica-Black"/>
    </font>
    <font>
      <sz val="9"/>
      <name val="Helvetica-Black"/>
    </font>
    <font>
      <b/>
      <sz val="10"/>
      <name val="Times New Roman"/>
      <family val="1"/>
    </font>
    <font>
      <sz val="8"/>
      <name val="Helvetica-Narrow"/>
      <family val="2"/>
    </font>
    <font>
      <sz val="11"/>
      <color indexed="10"/>
      <name val="Czcionka tekstu podstawowego"/>
      <family val="2"/>
      <charset val="238"/>
    </font>
    <font>
      <sz val="12"/>
      <color indexed="8"/>
      <name val="Palatino"/>
      <family val="1"/>
    </font>
    <font>
      <sz val="12"/>
      <name val="Palatino"/>
      <family val="1"/>
    </font>
    <font>
      <sz val="11"/>
      <name val="Helvetica-Black"/>
    </font>
    <font>
      <sz val="11"/>
      <color indexed="8"/>
      <name val="Helvetica-Black"/>
    </font>
    <font>
      <sz val="11"/>
      <color indexed="10"/>
      <name val="Calibri"/>
      <family val="2"/>
    </font>
    <font>
      <i/>
      <sz val="11"/>
      <color indexed="23"/>
      <name val="Calibri"/>
      <family val="2"/>
    </font>
    <font>
      <b/>
      <sz val="10"/>
      <color indexed="10"/>
      <name val="Arial"/>
      <family val="2"/>
    </font>
    <font>
      <b/>
      <sz val="18"/>
      <color indexed="56"/>
      <name val="Cambria"/>
      <family val="2"/>
      <charset val="238"/>
    </font>
    <font>
      <b/>
      <u/>
      <sz val="9"/>
      <name val="Arial"/>
      <family val="2"/>
    </font>
    <font>
      <b/>
      <i/>
      <sz val="14"/>
      <name val="Tms Rmn"/>
    </font>
    <font>
      <b/>
      <sz val="14"/>
      <name val="Palatino"/>
      <family val="1"/>
    </font>
    <font>
      <b/>
      <sz val="7"/>
      <name val="Arial"/>
      <family val="2"/>
    </font>
    <font>
      <b/>
      <sz val="9"/>
      <name val="Arial"/>
      <family val="2"/>
    </font>
    <font>
      <b/>
      <sz val="15"/>
      <color indexed="56"/>
      <name val="Calibri"/>
      <family val="2"/>
    </font>
    <font>
      <b/>
      <sz val="13"/>
      <color indexed="56"/>
      <name val="Calibri"/>
      <family val="2"/>
    </font>
    <font>
      <b/>
      <sz val="18"/>
      <color indexed="56"/>
      <name val="Cambria"/>
      <family val="2"/>
    </font>
    <font>
      <i/>
      <sz val="10"/>
      <name val="Times New Roman"/>
      <family val="1"/>
    </font>
    <font>
      <b/>
      <sz val="11"/>
      <color indexed="8"/>
      <name val="Calibri"/>
      <family val="2"/>
    </font>
    <font>
      <u val="double"/>
      <sz val="8"/>
      <color indexed="8"/>
      <name val="Arial"/>
      <family val="2"/>
    </font>
    <font>
      <strike/>
      <u/>
      <sz val="12"/>
      <name val="Tms Rmn"/>
    </font>
    <font>
      <strike/>
      <sz val="12"/>
      <name val="Tms Rmn"/>
    </font>
    <font>
      <sz val="8"/>
      <color indexed="8"/>
      <name val="Arial"/>
      <family val="2"/>
    </font>
    <font>
      <b/>
      <sz val="9"/>
      <color indexed="10"/>
      <name val="Wingdings"/>
      <charset val="2"/>
    </font>
    <font>
      <b/>
      <i/>
      <sz val="8"/>
      <name val="Helv"/>
    </font>
    <font>
      <i/>
      <sz val="10"/>
      <name val="Helvetica-Black"/>
    </font>
    <font>
      <sz val="14"/>
      <name val="Helvetica-Black"/>
    </font>
    <font>
      <b/>
      <sz val="11"/>
      <color rgb="FFFF0000"/>
      <name val="Calibri"/>
      <family val="2"/>
      <scheme val="minor"/>
    </font>
    <font>
      <sz val="11"/>
      <color theme="0"/>
      <name val="Calibri"/>
      <family val="2"/>
      <scheme val="minor"/>
    </font>
    <font>
      <b/>
      <sz val="18"/>
      <color theme="0"/>
      <name val="Arial"/>
      <family val="2"/>
    </font>
    <font>
      <b/>
      <sz val="14"/>
      <color theme="3"/>
      <name val="Calibri"/>
      <family val="2"/>
      <scheme val="minor"/>
    </font>
    <font>
      <sz val="11"/>
      <color theme="3"/>
      <name val="Calibri"/>
      <family val="2"/>
      <scheme val="minor"/>
    </font>
    <font>
      <b/>
      <sz val="10"/>
      <color theme="0"/>
      <name val="Calibri"/>
      <family val="2"/>
    </font>
    <font>
      <sz val="10"/>
      <color theme="1"/>
      <name val="Arial Unicode MS"/>
      <family val="2"/>
    </font>
    <font>
      <b/>
      <sz val="14"/>
      <color theme="0"/>
      <name val="Calibri"/>
      <family val="2"/>
    </font>
  </fonts>
  <fills count="57">
    <fill>
      <patternFill patternType="none"/>
    </fill>
    <fill>
      <patternFill patternType="gray125"/>
    </fill>
    <fill>
      <patternFill patternType="solid">
        <fgColor indexed="4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Gray">
        <fgColor indexed="15"/>
      </patternFill>
    </fill>
    <fill>
      <patternFill patternType="solid">
        <fgColor indexed="55"/>
      </patternFill>
    </fill>
    <fill>
      <patternFill patternType="solid">
        <fgColor indexed="26"/>
        <bgColor indexed="64"/>
      </patternFill>
    </fill>
    <fill>
      <patternFill patternType="solid">
        <fgColor indexed="22"/>
        <bgColor indexed="64"/>
      </patternFill>
    </fill>
    <fill>
      <patternFill patternType="mediumGray"/>
    </fill>
    <fill>
      <patternFill patternType="solid">
        <fgColor indexed="27"/>
        <bgColor indexed="64"/>
      </patternFill>
    </fill>
    <fill>
      <patternFill patternType="solid">
        <fgColor indexed="26"/>
      </patternFill>
    </fill>
    <fill>
      <patternFill patternType="solid">
        <fgColor indexed="17"/>
        <bgColor indexed="64"/>
      </patternFill>
    </fill>
    <fill>
      <patternFill patternType="mediumGray">
        <fgColor indexed="22"/>
      </patternFill>
    </fill>
    <fill>
      <patternFill patternType="solid">
        <fgColor indexed="24"/>
      </patternFill>
    </fill>
    <fill>
      <patternFill patternType="solid">
        <fgColor indexed="43"/>
        <bgColor indexed="64"/>
      </patternFill>
    </fill>
    <fill>
      <patternFill patternType="solid">
        <fgColor indexed="3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9"/>
      </patternFill>
    </fill>
    <fill>
      <patternFill patternType="solid">
        <fgColor indexed="44"/>
        <bgColor indexed="40"/>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solid">
        <fgColor theme="3"/>
        <bgColor indexed="64"/>
      </patternFill>
    </fill>
    <fill>
      <patternFill patternType="solid">
        <fgColor rgb="FF0000CC"/>
        <bgColor indexed="64"/>
      </patternFill>
    </fill>
    <fill>
      <patternFill patternType="solid">
        <fgColor theme="9" tint="-0.249977111117893"/>
        <bgColor indexed="64"/>
      </patternFill>
    </fill>
    <fill>
      <patternFill patternType="solid">
        <fgColor rgb="FF0000FF"/>
        <bgColor indexed="64"/>
      </patternFill>
    </fill>
    <fill>
      <patternFill patternType="solid">
        <fgColor rgb="FFFFFF00"/>
        <bgColor indexed="64"/>
      </patternFill>
    </fill>
    <fill>
      <patternFill patternType="solid">
        <fgColor theme="0"/>
        <bgColor indexed="64"/>
      </patternFill>
    </fill>
  </fills>
  <borders count="6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hair">
        <color indexed="8"/>
      </top>
      <bottom style="hair">
        <color indexed="8"/>
      </bottom>
      <diagonal/>
    </border>
    <border>
      <left/>
      <right/>
      <top/>
      <bottom style="medium">
        <color indexed="18"/>
      </bottom>
      <diagonal/>
    </border>
    <border>
      <left/>
      <right/>
      <top/>
      <bottom style="dotted">
        <color indexed="64"/>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medium">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8"/>
      </bottom>
      <diagonal/>
    </border>
    <border>
      <left/>
      <right/>
      <top/>
      <bottom style="double">
        <color indexed="64"/>
      </bottom>
      <diagonal/>
    </border>
    <border>
      <left/>
      <right/>
      <top/>
      <bottom style="hair">
        <color indexed="64"/>
      </bottom>
      <diagonal/>
    </border>
    <border>
      <left style="thin">
        <color auto="1"/>
      </left>
      <right style="thin">
        <color auto="1"/>
      </right>
      <top style="thin">
        <color auto="1"/>
      </top>
      <bottom/>
      <diagonal/>
    </border>
    <border>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style="dotted">
        <color indexed="12"/>
      </left>
      <right style="dotted">
        <color indexed="12"/>
      </right>
      <top style="dotted">
        <color indexed="12"/>
      </top>
      <bottom style="dotted">
        <color indexed="12"/>
      </bottom>
      <diagonal/>
    </border>
    <border>
      <left/>
      <right/>
      <top style="medium">
        <color indexed="64"/>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ck">
        <color indexed="9"/>
      </left>
      <right style="thick">
        <color indexed="9"/>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5"/>
      </left>
      <right style="thin">
        <color indexed="55"/>
      </right>
      <top/>
      <bottom/>
      <diagonal/>
    </border>
    <border>
      <left/>
      <right/>
      <top style="thin">
        <color indexed="62"/>
      </top>
      <bottom style="double">
        <color indexed="62"/>
      </bottom>
      <diagonal/>
    </border>
    <border>
      <left/>
      <right/>
      <top style="thin">
        <color indexed="64"/>
      </top>
      <bottom style="thin">
        <color indexed="64"/>
      </bottom>
      <diagonal/>
    </border>
    <border>
      <left/>
      <right/>
      <top style="double">
        <color indexed="64"/>
      </top>
      <bottom/>
      <diagonal/>
    </border>
    <border>
      <left/>
      <right/>
      <top style="double">
        <color indexed="8"/>
      </top>
      <bottom/>
      <diagonal/>
    </border>
    <border>
      <left style="medium">
        <color auto="1"/>
      </left>
      <right/>
      <top/>
      <bottom/>
      <diagonal/>
    </border>
    <border>
      <left/>
      <right style="thin">
        <color theme="0"/>
      </right>
      <top/>
      <bottom/>
      <diagonal/>
    </border>
    <border>
      <left style="thin">
        <color theme="0"/>
      </left>
      <right/>
      <top style="thin">
        <color theme="0"/>
      </top>
      <bottom/>
      <diagonal/>
    </border>
    <border>
      <left/>
      <right style="thin">
        <color theme="0"/>
      </right>
      <top style="thin">
        <color theme="0"/>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1812">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9" fontId="8"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xf numFmtId="0" fontId="17" fillId="0" borderId="0"/>
    <xf numFmtId="167" fontId="19" fillId="0" borderId="0"/>
    <xf numFmtId="168" fontId="19" fillId="0" borderId="0"/>
    <xf numFmtId="169" fontId="19" fillId="0" borderId="0"/>
    <xf numFmtId="170" fontId="19" fillId="0" borderId="0"/>
    <xf numFmtId="0" fontId="17" fillId="0" borderId="0" applyNumberFormat="0" applyFont="0" applyFill="0" applyBorder="0" applyAlignment="0" applyProtection="0"/>
    <xf numFmtId="0" fontId="17" fillId="0" borderId="0" applyNumberFormat="0" applyFont="0" applyFill="0" applyBorder="0" applyAlignment="0" applyProtection="0"/>
    <xf numFmtId="0" fontId="20" fillId="0" borderId="0" applyFont="0" applyFill="0" applyBorder="0" applyAlignment="0"/>
    <xf numFmtId="0" fontId="17" fillId="0" borderId="0" applyFont="0" applyFill="0" applyBorder="0" applyAlignment="0" applyProtection="0"/>
    <xf numFmtId="0" fontId="17" fillId="0" borderId="0"/>
    <xf numFmtId="171" fontId="17" fillId="0" borderId="0" applyFont="0" applyFill="0" applyBorder="0" applyAlignment="0" applyProtection="0"/>
    <xf numFmtId="171"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4" fontId="17" fillId="0" borderId="0" applyFont="0" applyFill="0" applyBorder="0" applyAlignment="0" applyProtection="0"/>
    <xf numFmtId="174" fontId="17" fillId="0" borderId="0" applyFont="0" applyFill="0" applyBorder="0" applyAlignment="0" applyProtection="0"/>
    <xf numFmtId="175" fontId="21" fillId="0" borderId="13" applyFont="0" applyFill="0" applyBorder="0" applyAlignment="0" applyProtection="0"/>
    <xf numFmtId="175" fontId="21" fillId="0" borderId="13" applyFont="0" applyFill="0" applyBorder="0" applyAlignment="0" applyProtection="0"/>
    <xf numFmtId="176" fontId="21" fillId="0" borderId="13" applyFont="0" applyFill="0" applyBorder="0" applyAlignment="0" applyProtection="0"/>
    <xf numFmtId="176" fontId="21" fillId="0" borderId="13" applyFont="0" applyFill="0" applyBorder="0" applyAlignment="0" applyProtection="0"/>
    <xf numFmtId="175" fontId="22" fillId="0" borderId="14" applyFont="0" applyFill="0" applyBorder="0" applyAlignment="0" applyProtection="0"/>
    <xf numFmtId="176" fontId="22" fillId="0" borderId="14" applyFont="0" applyFill="0" applyBorder="0" applyAlignment="0" applyProtection="0"/>
    <xf numFmtId="177" fontId="21" fillId="0" borderId="13" applyFont="0" applyFill="0" applyBorder="0" applyAlignment="0" applyProtection="0"/>
    <xf numFmtId="177" fontId="21" fillId="0" borderId="13" applyFont="0" applyFill="0" applyBorder="0" applyAlignment="0" applyProtection="0"/>
    <xf numFmtId="177" fontId="22" fillId="0" borderId="14" applyFont="0" applyFill="0" applyBorder="0" applyAlignment="0" applyProtection="0"/>
    <xf numFmtId="178" fontId="22" fillId="0" borderId="14" applyFont="0" applyFill="0" applyBorder="0" applyAlignment="0" applyProtection="0"/>
    <xf numFmtId="178" fontId="21" fillId="0" borderId="13" applyFont="0" applyFill="0" applyBorder="0" applyAlignment="0" applyProtection="0"/>
    <xf numFmtId="178" fontId="21" fillId="0" borderId="13" applyFont="0" applyFill="0" applyBorder="0" applyAlignment="0" applyProtection="0"/>
    <xf numFmtId="179" fontId="23" fillId="0" borderId="12" applyFont="0" applyFill="0" applyBorder="0" applyAlignment="0" applyProtection="0"/>
    <xf numFmtId="179" fontId="22" fillId="0" borderId="13" applyFont="0" applyFill="0" applyBorder="0" applyAlignment="0" applyProtection="0"/>
    <xf numFmtId="179" fontId="22" fillId="0" borderId="13" applyFont="0" applyFill="0" applyBorder="0" applyAlignment="0" applyProtection="0"/>
    <xf numFmtId="180" fontId="22" fillId="0" borderId="13" applyFont="0" applyFill="0" applyBorder="0" applyAlignment="0" applyProtection="0"/>
    <xf numFmtId="180" fontId="22" fillId="0" borderId="13" applyFont="0" applyFill="0" applyBorder="0" applyAlignment="0" applyProtection="0"/>
    <xf numFmtId="180" fontId="23" fillId="0" borderId="12" applyFont="0" applyFill="0" applyBorder="0" applyAlignment="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5" fillId="0" borderId="0"/>
    <xf numFmtId="181" fontId="17" fillId="0" borderId="0" applyFont="0" applyFill="0" applyBorder="0" applyAlignment="0" applyProtection="0"/>
    <xf numFmtId="181" fontId="17" fillId="0" borderId="0" applyFont="0" applyFill="0" applyBorder="0" applyAlignment="0" applyProtection="0"/>
    <xf numFmtId="181" fontId="17" fillId="0" borderId="0" applyFont="0" applyFill="0" applyBorder="0" applyAlignment="0" applyProtection="0"/>
    <xf numFmtId="181" fontId="17" fillId="0" borderId="0" applyFont="0" applyFill="0" applyBorder="0" applyAlignment="0" applyProtection="0"/>
    <xf numFmtId="182" fontId="17" fillId="0" borderId="0" applyFont="0" applyFill="0" applyBorder="0" applyAlignment="0" applyProtection="0"/>
    <xf numFmtId="182" fontId="17" fillId="0" borderId="0" applyFont="0" applyFill="0" applyBorder="0" applyAlignment="0" applyProtection="0"/>
    <xf numFmtId="181" fontId="17" fillId="0" borderId="0" applyFont="0" applyFill="0" applyBorder="0" applyAlignment="0" applyProtection="0"/>
    <xf numFmtId="181" fontId="17" fillId="0" borderId="0" applyFont="0" applyFill="0" applyBorder="0" applyAlignment="0" applyProtection="0"/>
    <xf numFmtId="182" fontId="17" fillId="0" borderId="0" applyFont="0" applyFill="0" applyBorder="0" applyAlignment="0" applyProtection="0"/>
    <xf numFmtId="182"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182" fontId="17" fillId="0" borderId="0" applyFont="0" applyFill="0" applyBorder="0" applyAlignment="0" applyProtection="0"/>
    <xf numFmtId="182"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7" fontId="17" fillId="0" borderId="0" applyFont="0" applyFill="0" applyBorder="0" applyAlignment="0" applyProtection="0"/>
    <xf numFmtId="187"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9" fontId="17" fillId="0" borderId="0" applyFont="0" applyFill="0" applyBorder="0" applyAlignment="0" applyProtection="0"/>
    <xf numFmtId="189"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1" fontId="17" fillId="0" borderId="0" applyFont="0" applyFill="0" applyBorder="0" applyAlignment="0" applyProtection="0"/>
    <xf numFmtId="191"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1" fontId="17" fillId="0" borderId="0" applyFont="0" applyFill="0" applyBorder="0" applyAlignment="0" applyProtection="0"/>
    <xf numFmtId="191" fontId="17" fillId="0" borderId="0" applyFont="0" applyFill="0" applyBorder="0" applyAlignment="0" applyProtection="0"/>
    <xf numFmtId="192" fontId="17" fillId="0" borderId="0" applyFont="0" applyFill="0" applyBorder="0" applyAlignment="0" applyProtection="0"/>
    <xf numFmtId="192"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9" fontId="17" fillId="0" borderId="0" applyFont="0" applyFill="0" applyBorder="0" applyAlignment="0" applyProtection="0"/>
    <xf numFmtId="189" fontId="17" fillId="0" borderId="0" applyFont="0" applyFill="0" applyBorder="0" applyAlignment="0" applyProtection="0"/>
    <xf numFmtId="39" fontId="17" fillId="0" borderId="0" applyFont="0" applyFill="0" applyBorder="0" applyAlignment="0" applyProtection="0"/>
    <xf numFmtId="39" fontId="17" fillId="0" borderId="0" applyFont="0" applyFill="0" applyBorder="0" applyAlignment="0" applyProtection="0"/>
    <xf numFmtId="193" fontId="17" fillId="0" borderId="0" applyFont="0" applyFill="0" applyBorder="0" applyAlignment="0" applyProtection="0"/>
    <xf numFmtId="193" fontId="17" fillId="0" borderId="0" applyFont="0" applyFill="0" applyBorder="0" applyAlignment="0" applyProtection="0"/>
    <xf numFmtId="194" fontId="17" fillId="0" borderId="0" applyFont="0" applyFill="0" applyBorder="0" applyAlignment="0" applyProtection="0"/>
    <xf numFmtId="194" fontId="17" fillId="0" borderId="0" applyFont="0" applyFill="0" applyBorder="0" applyAlignment="0" applyProtection="0"/>
    <xf numFmtId="193" fontId="17" fillId="0" borderId="0" applyFont="0" applyFill="0" applyBorder="0" applyAlignment="0" applyProtection="0"/>
    <xf numFmtId="193" fontId="17" fillId="0" borderId="0" applyFont="0" applyFill="0" applyBorder="0" applyAlignment="0" applyProtection="0"/>
    <xf numFmtId="194" fontId="17" fillId="0" borderId="0" applyFont="0" applyFill="0" applyBorder="0" applyAlignment="0" applyProtection="0"/>
    <xf numFmtId="194" fontId="17" fillId="0" borderId="0" applyFont="0" applyFill="0" applyBorder="0" applyAlignment="0" applyProtection="0"/>
    <xf numFmtId="0" fontId="17" fillId="0" borderId="0"/>
    <xf numFmtId="0" fontId="17" fillId="0" borderId="0"/>
    <xf numFmtId="0" fontId="18" fillId="0" borderId="0" applyNumberFormat="0" applyFill="0" applyBorder="0" applyAlignment="0" applyProtection="0"/>
    <xf numFmtId="185"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195" fontId="23" fillId="0" borderId="0" applyFont="0" applyFill="0" applyBorder="0" applyProtection="0">
      <alignment horizontal="center"/>
    </xf>
    <xf numFmtId="196" fontId="26" fillId="0" borderId="0" applyFont="0" applyFill="0" applyBorder="0" applyProtection="0">
      <alignment horizontal="center"/>
    </xf>
    <xf numFmtId="197" fontId="26" fillId="0" borderId="0" applyFont="0" applyFill="0" applyBorder="0" applyProtection="0">
      <alignment horizontal="center"/>
    </xf>
    <xf numFmtId="198" fontId="23" fillId="0" borderId="0" applyFont="0" applyFill="0" applyBorder="0" applyProtection="0">
      <alignment horizontal="center"/>
    </xf>
    <xf numFmtId="199" fontId="17" fillId="0" borderId="0" applyFont="0" applyFill="0" applyBorder="0" applyAlignment="0" applyProtection="0"/>
    <xf numFmtId="199" fontId="17" fillId="0" borderId="0" applyFont="0" applyFill="0" applyBorder="0" applyAlignment="0" applyProtection="0"/>
    <xf numFmtId="200" fontId="17" fillId="0" borderId="0" applyFont="0" applyFill="0" applyBorder="0" applyAlignment="0" applyProtection="0"/>
    <xf numFmtId="200" fontId="17"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2" fontId="17" fillId="0" borderId="0" applyFont="0" applyFill="0" applyBorder="0" applyAlignment="0" applyProtection="0"/>
    <xf numFmtId="202" fontId="17" fillId="0" borderId="0" applyFont="0" applyFill="0" applyBorder="0" applyAlignment="0" applyProtection="0"/>
    <xf numFmtId="0" fontId="2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7" fillId="8" borderId="0" applyNumberFormat="0" applyFont="0" applyAlignment="0" applyProtection="0"/>
    <xf numFmtId="0" fontId="17" fillId="8" borderId="0" applyNumberFormat="0" applyFont="0" applyAlignment="0" applyProtection="0"/>
    <xf numFmtId="185" fontId="17" fillId="0" borderId="0" applyFont="0" applyFill="0" applyAlignment="0" applyProtection="0"/>
    <xf numFmtId="185" fontId="17" fillId="0" borderId="0" applyFont="0" applyFill="0" applyAlignment="0" applyProtection="0"/>
    <xf numFmtId="186" fontId="17" fillId="0" borderId="0" applyFont="0" applyFill="0" applyAlignment="0" applyProtection="0"/>
    <xf numFmtId="186" fontId="17" fillId="0" borderId="0" applyFont="0" applyFill="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7" fillId="0" borderId="0" applyFont="0" applyFill="0" applyBorder="0" applyAlignment="0" applyProtection="0"/>
    <xf numFmtId="0" fontId="17" fillId="0" borderId="0" applyFont="0" applyFill="0" applyBorder="0" applyAlignment="0" applyProtection="0"/>
    <xf numFmtId="0" fontId="18" fillId="0" borderId="0" applyNumberFormat="0" applyFill="0" applyBorder="0" applyAlignment="0" applyProtection="0"/>
    <xf numFmtId="203" fontId="17" fillId="0" borderId="0" applyFont="0" applyFill="0" applyBorder="0" applyAlignment="0" applyProtection="0"/>
    <xf numFmtId="203" fontId="17" fillId="0" borderId="0" applyFont="0" applyFill="0" applyBorder="0" applyAlignment="0" applyProtection="0"/>
    <xf numFmtId="204" fontId="17" fillId="0" borderId="0" applyFont="0" applyFill="0" applyBorder="0" applyAlignment="0" applyProtection="0"/>
    <xf numFmtId="204"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204" fontId="17" fillId="0" borderId="0" applyFont="0" applyFill="0" applyBorder="0" applyAlignment="0" applyProtection="0"/>
    <xf numFmtId="204"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205" fontId="17" fillId="0" borderId="0" applyFont="0" applyFill="0" applyBorder="0" applyAlignment="0" applyProtection="0"/>
    <xf numFmtId="205" fontId="17" fillId="0" borderId="0" applyFont="0" applyFill="0" applyBorder="0" applyAlignment="0" applyProtection="0"/>
    <xf numFmtId="206" fontId="17" fillId="0" borderId="0" applyFont="0" applyFill="0" applyBorder="0" applyAlignment="0" applyProtection="0"/>
    <xf numFmtId="206" fontId="17" fillId="0" borderId="0" applyFont="0" applyFill="0" applyBorder="0" applyAlignment="0" applyProtection="0"/>
    <xf numFmtId="184" fontId="17" fillId="0" borderId="0" applyFont="0" applyFill="0" applyBorder="0" applyProtection="0">
      <alignment horizontal="right"/>
    </xf>
    <xf numFmtId="184" fontId="17" fillId="0" borderId="0" applyFont="0" applyFill="0" applyBorder="0" applyProtection="0">
      <alignment horizontal="right"/>
    </xf>
    <xf numFmtId="207" fontId="17" fillId="0" borderId="0" applyFont="0" applyFill="0" applyBorder="0" applyProtection="0">
      <alignment horizontal="right"/>
    </xf>
    <xf numFmtId="207" fontId="17" fillId="0" borderId="0" applyFont="0" applyFill="0" applyBorder="0" applyProtection="0">
      <alignment horizontal="right"/>
    </xf>
    <xf numFmtId="184" fontId="17" fillId="0" borderId="0" applyFont="0" applyFill="0" applyBorder="0" applyProtection="0">
      <alignment horizontal="right"/>
    </xf>
    <xf numFmtId="184" fontId="17" fillId="0" borderId="0" applyFont="0" applyFill="0" applyBorder="0" applyProtection="0">
      <alignment horizontal="right"/>
    </xf>
    <xf numFmtId="207" fontId="17" fillId="0" borderId="0" applyFont="0" applyFill="0" applyBorder="0" applyProtection="0">
      <alignment horizontal="right"/>
    </xf>
    <xf numFmtId="207" fontId="17" fillId="0" borderId="0" applyFont="0" applyFill="0" applyBorder="0" applyProtection="0">
      <alignment horizontal="right"/>
    </xf>
    <xf numFmtId="208" fontId="17" fillId="0" borderId="0" applyFont="0" applyFill="0" applyBorder="0" applyAlignment="0" applyProtection="0"/>
    <xf numFmtId="208" fontId="17" fillId="0" borderId="0" applyFont="0" applyFill="0" applyBorder="0" applyAlignment="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4" fillId="0" borderId="12"/>
    <xf numFmtId="209" fontId="17" fillId="0" borderId="0" applyFont="0" applyFill="0" applyBorder="0" applyAlignment="0" applyProtection="0"/>
    <xf numFmtId="209" fontId="17" fillId="0" borderId="0" applyFont="0" applyFill="0" applyBorder="0" applyAlignment="0" applyProtection="0"/>
    <xf numFmtId="210" fontId="17" fillId="0" borderId="0" applyFont="0" applyFill="0" applyBorder="0" applyAlignment="0" applyProtection="0"/>
    <xf numFmtId="210" fontId="17" fillId="0" borderId="0" applyFont="0" applyFill="0" applyBorder="0" applyAlignment="0" applyProtection="0"/>
    <xf numFmtId="211" fontId="17" fillId="0" borderId="0" applyFont="0" applyFill="0" applyBorder="0" applyAlignment="0" applyProtection="0"/>
    <xf numFmtId="211"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202" fontId="17" fillId="0" borderId="0" applyFont="0" applyFill="0" applyBorder="0" applyAlignment="0" applyProtection="0"/>
    <xf numFmtId="202" fontId="17" fillId="0" borderId="0" applyFont="0" applyFill="0" applyBorder="0" applyAlignment="0" applyProtection="0"/>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4" fillId="0" borderId="12"/>
    <xf numFmtId="0" fontId="25"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28" fillId="0" borderId="0" applyNumberFormat="0" applyFill="0" applyBorder="0" applyProtection="0">
      <alignment vertical="top"/>
    </xf>
    <xf numFmtId="0" fontId="17" fillId="0" borderId="0" applyNumberFormat="0" applyFill="0" applyBorder="0" applyProtection="0">
      <alignment vertical="top"/>
    </xf>
    <xf numFmtId="0" fontId="17" fillId="0" borderId="0" applyNumberFormat="0" applyFill="0" applyBorder="0" applyProtection="0">
      <alignment vertical="top"/>
    </xf>
    <xf numFmtId="0" fontId="17" fillId="0" borderId="0" applyNumberFormat="0" applyFill="0" applyBorder="0" applyProtection="0">
      <alignment vertical="top"/>
    </xf>
    <xf numFmtId="0" fontId="17" fillId="0" borderId="0" applyNumberFormat="0" applyFill="0" applyBorder="0" applyProtection="0">
      <alignment vertical="top"/>
    </xf>
    <xf numFmtId="0" fontId="17" fillId="0" borderId="0" applyNumberFormat="0" applyFill="0" applyBorder="0" applyProtection="0">
      <alignment vertical="top"/>
    </xf>
    <xf numFmtId="0" fontId="17" fillId="0" borderId="0" applyNumberFormat="0" applyFill="0" applyBorder="0" applyProtection="0">
      <alignment vertical="top"/>
    </xf>
    <xf numFmtId="0" fontId="28" fillId="0" borderId="0" applyNumberFormat="0" applyFill="0" applyBorder="0" applyProtection="0">
      <alignment vertical="top"/>
    </xf>
    <xf numFmtId="0" fontId="28" fillId="0" borderId="0" applyNumberFormat="0" applyFill="0" applyBorder="0" applyProtection="0">
      <alignment vertical="top"/>
    </xf>
    <xf numFmtId="0" fontId="29"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30" fillId="0" borderId="16" applyNumberFormat="0" applyFill="0" applyProtection="0">
      <alignment horizontal="center"/>
    </xf>
    <xf numFmtId="0" fontId="30" fillId="0" borderId="16" applyNumberFormat="0" applyFill="0" applyProtection="0">
      <alignment horizontal="center"/>
    </xf>
    <xf numFmtId="0" fontId="30" fillId="0" borderId="16" applyNumberFormat="0" applyFill="0" applyProtection="0">
      <alignment horizontal="center"/>
    </xf>
    <xf numFmtId="0" fontId="30" fillId="0" borderId="16" applyNumberFormat="0" applyFill="0" applyProtection="0">
      <alignment horizontal="center"/>
    </xf>
    <xf numFmtId="0" fontId="30" fillId="0" borderId="0" applyNumberFormat="0" applyFill="0" applyBorder="0" applyProtection="0">
      <alignment horizontal="left"/>
    </xf>
    <xf numFmtId="0" fontId="30" fillId="0" borderId="0" applyNumberFormat="0" applyFill="0" applyBorder="0" applyProtection="0">
      <alignment horizontal="left"/>
    </xf>
    <xf numFmtId="0" fontId="30" fillId="0" borderId="0" applyNumberFormat="0" applyFill="0" applyBorder="0" applyProtection="0">
      <alignment horizontal="left"/>
    </xf>
    <xf numFmtId="0" fontId="30" fillId="0" borderId="0" applyNumberFormat="0" applyFill="0" applyBorder="0" applyProtection="0">
      <alignment horizontal="left"/>
    </xf>
    <xf numFmtId="0" fontId="31" fillId="0" borderId="0" applyNumberFormat="0" applyFill="0" applyBorder="0" applyProtection="0">
      <alignment horizontal="centerContinuous"/>
    </xf>
    <xf numFmtId="0" fontId="17" fillId="0" borderId="0" applyNumberFormat="0" applyFill="0" applyBorder="0" applyProtection="0">
      <alignment horizontal="centerContinuous"/>
    </xf>
    <xf numFmtId="0" fontId="17" fillId="0" borderId="0" applyNumberFormat="0" applyFill="0" applyBorder="0" applyProtection="0">
      <alignment horizontal="centerContinuous"/>
    </xf>
    <xf numFmtId="0" fontId="17" fillId="0" borderId="0" applyNumberFormat="0" applyFill="0" applyBorder="0" applyProtection="0">
      <alignment horizontal="centerContinuous"/>
    </xf>
    <xf numFmtId="0" fontId="17" fillId="0" borderId="0" applyNumberFormat="0" applyFill="0" applyBorder="0" applyProtection="0">
      <alignment horizontal="centerContinuous"/>
    </xf>
    <xf numFmtId="0" fontId="17" fillId="0" borderId="0" applyNumberFormat="0" applyFill="0" applyBorder="0" applyProtection="0">
      <alignment horizontal="centerContinuous"/>
    </xf>
    <xf numFmtId="0" fontId="17" fillId="0" borderId="0" applyNumberFormat="0" applyFill="0" applyBorder="0" applyProtection="0">
      <alignment horizontal="centerContinuous"/>
    </xf>
    <xf numFmtId="0" fontId="31" fillId="0" borderId="0" applyNumberFormat="0" applyFill="0" applyBorder="0" applyProtection="0">
      <alignment horizontal="centerContinuous"/>
    </xf>
    <xf numFmtId="0" fontId="31" fillId="0" borderId="0" applyNumberFormat="0" applyFill="0" applyBorder="0" applyProtection="0">
      <alignment horizontal="centerContinuous"/>
    </xf>
    <xf numFmtId="212" fontId="17" fillId="0" borderId="0">
      <alignment horizontal="left" wrapText="1"/>
    </xf>
    <xf numFmtId="212"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213" fontId="17" fillId="0" borderId="0">
      <alignment horizontal="left" wrapText="1"/>
    </xf>
    <xf numFmtId="0" fontId="17" fillId="0" borderId="0"/>
    <xf numFmtId="0" fontId="17" fillId="0" borderId="0"/>
    <xf numFmtId="0" fontId="17" fillId="0" borderId="0"/>
    <xf numFmtId="0" fontId="17" fillId="0" borderId="0"/>
    <xf numFmtId="0" fontId="32" fillId="0" borderId="0">
      <alignment vertical="top"/>
    </xf>
    <xf numFmtId="0" fontId="3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214" fontId="34" fillId="0" borderId="0" applyFill="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4"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4"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2" borderId="0" applyNumberFormat="0" applyBorder="0" applyAlignment="0" applyProtection="0"/>
    <xf numFmtId="0" fontId="35" fillId="16" borderId="0" applyNumberFormat="0" applyBorder="0" applyAlignment="0" applyProtection="0"/>
    <xf numFmtId="0" fontId="35" fillId="19"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2" borderId="0" applyNumberFormat="0" applyBorder="0" applyAlignment="0" applyProtection="0"/>
    <xf numFmtId="0" fontId="35" fillId="16" borderId="0" applyNumberFormat="0" applyBorder="0" applyAlignment="0" applyProtection="0"/>
    <xf numFmtId="0" fontId="35" fillId="19"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36" fillId="20"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0"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7" fillId="20"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0"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24" fillId="0" borderId="12"/>
    <xf numFmtId="0" fontId="24" fillId="0" borderId="12"/>
    <xf numFmtId="0" fontId="24" fillId="0" borderId="12"/>
    <xf numFmtId="0" fontId="17" fillId="0" borderId="12"/>
    <xf numFmtId="0" fontId="17" fillId="0" borderId="12"/>
    <xf numFmtId="0" fontId="17" fillId="0" borderId="12"/>
    <xf numFmtId="0" fontId="24" fillId="0" borderId="12"/>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7" borderId="0" applyNumberFormat="0" applyBorder="0" applyAlignment="0" applyProtection="0"/>
    <xf numFmtId="0" fontId="38" fillId="0" borderId="0" applyNumberFormat="0" applyFill="0" applyBorder="0" applyAlignment="0">
      <protection locked="0"/>
    </xf>
    <xf numFmtId="0" fontId="17" fillId="0" borderId="0"/>
    <xf numFmtId="0" fontId="17" fillId="0" borderId="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7"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xf numFmtId="0" fontId="17" fillId="0" borderId="0"/>
    <xf numFmtId="215" fontId="39" fillId="0" borderId="0"/>
    <xf numFmtId="0" fontId="40" fillId="3" borderId="0"/>
    <xf numFmtId="0" fontId="17" fillId="0" borderId="0" applyNumberFormat="0" applyFill="0" applyBorder="0" applyAlignment="0" applyProtection="0"/>
    <xf numFmtId="0" fontId="17" fillId="0" borderId="0" applyNumberFormat="0" applyFill="0" applyBorder="0" applyAlignment="0" applyProtection="0"/>
    <xf numFmtId="0" fontId="41" fillId="0" borderId="0" applyNumberFormat="0" applyFill="0" applyBorder="0" applyAlignment="0" applyProtection="0"/>
    <xf numFmtId="0" fontId="40" fillId="3" borderId="0"/>
    <xf numFmtId="0" fontId="40" fillId="3" borderId="0"/>
    <xf numFmtId="0" fontId="42" fillId="0" borderId="14">
      <protection hidden="1"/>
    </xf>
    <xf numFmtId="0" fontId="43" fillId="15" borderId="14" applyNumberFormat="0" applyFont="0" applyBorder="0" applyAlignment="0" applyProtection="0">
      <protection hidden="1"/>
    </xf>
    <xf numFmtId="1" fontId="44" fillId="0" borderId="0"/>
    <xf numFmtId="216" fontId="45" fillId="0" borderId="0"/>
    <xf numFmtId="40" fontId="46" fillId="0" borderId="0" applyNumberFormat="0" applyFill="0" applyBorder="0" applyAlignment="0"/>
    <xf numFmtId="216" fontId="47" fillId="0" borderId="7" applyNumberFormat="0" applyFont="0" applyFill="0" applyAlignment="0" applyProtection="0"/>
    <xf numFmtId="216" fontId="47" fillId="0" borderId="17" applyNumberFormat="0" applyFont="0" applyFill="0" applyAlignment="0" applyProtection="0"/>
    <xf numFmtId="0" fontId="48" fillId="10" borderId="0" applyNumberFormat="0" applyBorder="0" applyAlignment="0" applyProtection="0"/>
    <xf numFmtId="217" fontId="47" fillId="0" borderId="0" applyFont="0" applyFill="0" applyBorder="0" applyAlignment="0" applyProtection="0"/>
    <xf numFmtId="218" fontId="49" fillId="0" borderId="0" applyFont="0" applyFill="0" applyBorder="0" applyAlignment="0" applyProtection="0"/>
    <xf numFmtId="0" fontId="17" fillId="16" borderId="0" applyNumberFormat="0" applyBorder="0" applyAlignment="0">
      <protection locked="0"/>
    </xf>
    <xf numFmtId="0" fontId="17" fillId="16" borderId="0" applyNumberFormat="0" applyBorder="0" applyAlignment="0">
      <protection locked="0"/>
    </xf>
    <xf numFmtId="0" fontId="50" fillId="0" borderId="0" applyNumberFormat="0" applyFill="0" applyBorder="0" applyAlignment="0" applyProtection="0"/>
    <xf numFmtId="219" fontId="47" fillId="0" borderId="0" applyBorder="0" applyProtection="0"/>
    <xf numFmtId="220" fontId="17" fillId="0" borderId="0"/>
    <xf numFmtId="220" fontId="17" fillId="0" borderId="0"/>
    <xf numFmtId="0" fontId="51" fillId="0" borderId="0" applyNumberFormat="0" applyFill="0" applyBorder="0" applyAlignment="0" applyProtection="0"/>
    <xf numFmtId="0" fontId="51" fillId="0" borderId="0" applyNumberFormat="0" applyFill="0" applyBorder="0" applyAlignment="0" applyProtection="0"/>
    <xf numFmtId="0" fontId="19" fillId="0" borderId="0" applyNumberFormat="0" applyFill="0" applyBorder="0" applyAlignment="0" applyProtection="0"/>
    <xf numFmtId="0" fontId="52" fillId="11" borderId="0" applyNumberFormat="0" applyBorder="0" applyAlignment="0" applyProtection="0"/>
    <xf numFmtId="221" fontId="18" fillId="0" borderId="2" applyAlignment="0" applyProtection="0"/>
    <xf numFmtId="221" fontId="18" fillId="0" borderId="2" applyAlignment="0" applyProtection="0"/>
    <xf numFmtId="0" fontId="17" fillId="0" borderId="18" applyFill="0" applyProtection="0">
      <alignment horizontal="right"/>
    </xf>
    <xf numFmtId="0" fontId="17" fillId="0" borderId="18" applyFill="0" applyProtection="0">
      <alignment horizontal="right"/>
    </xf>
    <xf numFmtId="222" fontId="53" fillId="0" borderId="0" applyAlignment="0" applyProtection="0"/>
    <xf numFmtId="49" fontId="54" fillId="0" borderId="19" applyNumberFormat="0" applyAlignment="0" applyProtection="0">
      <alignment horizontal="left" wrapText="1"/>
    </xf>
    <xf numFmtId="217" fontId="47" fillId="0" borderId="0" applyFont="0" applyFill="0" applyBorder="0" applyAlignment="0" applyProtection="0"/>
    <xf numFmtId="0" fontId="24" fillId="0" borderId="0">
      <alignment vertical="center"/>
    </xf>
    <xf numFmtId="0" fontId="24" fillId="0" borderId="0">
      <alignment vertical="center"/>
    </xf>
    <xf numFmtId="0" fontId="52" fillId="11"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223" fontId="41" fillId="0" borderId="0" applyFill="0" applyBorder="0" applyAlignment="0"/>
    <xf numFmtId="0" fontId="57" fillId="15" borderId="20" applyNumberFormat="0" applyAlignment="0" applyProtection="0"/>
    <xf numFmtId="0" fontId="57" fillId="15" borderId="20" applyNumberFormat="0" applyAlignment="0" applyProtection="0"/>
    <xf numFmtId="0" fontId="58" fillId="15" borderId="20" applyNumberFormat="0" applyAlignment="0" applyProtection="0"/>
    <xf numFmtId="0" fontId="58" fillId="15" borderId="20" applyNumberFormat="0" applyAlignment="0" applyProtection="0"/>
    <xf numFmtId="0" fontId="59" fillId="0" borderId="0"/>
    <xf numFmtId="0" fontId="25" fillId="0" borderId="0"/>
    <xf numFmtId="0" fontId="17" fillId="0" borderId="0"/>
    <xf numFmtId="0" fontId="17" fillId="0" borderId="0"/>
    <xf numFmtId="0" fontId="17" fillId="0" borderId="0"/>
    <xf numFmtId="0" fontId="17" fillId="0" borderId="0"/>
    <xf numFmtId="0" fontId="17" fillId="0" borderId="0"/>
    <xf numFmtId="0" fontId="17" fillId="0" borderId="0"/>
    <xf numFmtId="0" fontId="25" fillId="0" borderId="0"/>
    <xf numFmtId="0" fontId="60" fillId="0" borderId="0"/>
    <xf numFmtId="0" fontId="25" fillId="0" borderId="0"/>
    <xf numFmtId="202" fontId="61" fillId="28" borderId="0" applyNumberFormat="0" applyFont="0" applyBorder="0" applyAlignment="0">
      <protection locked="0"/>
    </xf>
    <xf numFmtId="218" fontId="49" fillId="0" borderId="0" applyFill="0" applyBorder="0" applyProtection="0"/>
    <xf numFmtId="218" fontId="17" fillId="0" borderId="0" applyFont="0" applyFill="0" applyBorder="0" applyAlignment="0" applyProtection="0"/>
    <xf numFmtId="218" fontId="17" fillId="0" borderId="0" applyFont="0" applyFill="0" applyBorder="0" applyAlignment="0" applyProtection="0"/>
    <xf numFmtId="0" fontId="62" fillId="0" borderId="21"/>
    <xf numFmtId="0" fontId="63" fillId="0" borderId="0"/>
    <xf numFmtId="0" fontId="64" fillId="29" borderId="22" applyNumberFormat="0" applyAlignment="0" applyProtection="0"/>
    <xf numFmtId="0" fontId="65" fillId="0" borderId="23" applyNumberFormat="0" applyFill="0" applyAlignment="0" applyProtection="0"/>
    <xf numFmtId="0" fontId="64" fillId="29" borderId="22" applyNumberFormat="0" applyAlignment="0" applyProtection="0"/>
    <xf numFmtId="0" fontId="65" fillId="0" borderId="23" applyNumberFormat="0" applyFill="0" applyAlignment="0" applyProtection="0"/>
    <xf numFmtId="224" fontId="17" fillId="0" borderId="24" applyFont="0" applyFill="0" applyBorder="0" applyProtection="0">
      <alignment horizontal="right"/>
    </xf>
    <xf numFmtId="224" fontId="17" fillId="0" borderId="24" applyFont="0" applyFill="0" applyBorder="0" applyProtection="0">
      <alignment horizontal="right"/>
    </xf>
    <xf numFmtId="217" fontId="47" fillId="0" borderId="25" applyFont="0" applyFill="0" applyAlignment="0" applyProtection="0"/>
    <xf numFmtId="0" fontId="66" fillId="29" borderId="22" applyNumberFormat="0" applyAlignment="0" applyProtection="0"/>
    <xf numFmtId="225" fontId="47" fillId="0" borderId="25" applyFont="0" applyFill="0" applyAlignment="0" applyProtection="0"/>
    <xf numFmtId="0" fontId="61" fillId="0" borderId="0" applyNumberFormat="0" applyFill="0" applyBorder="0" applyAlignment="0" applyProtection="0"/>
    <xf numFmtId="0" fontId="67" fillId="0" borderId="0" applyNumberFormat="0" applyFill="0" applyBorder="0" applyAlignment="0" applyProtection="0"/>
    <xf numFmtId="0" fontId="61" fillId="0" borderId="0" applyNumberFormat="0" applyFill="0" applyBorder="0" applyAlignment="0" applyProtection="0"/>
    <xf numFmtId="0" fontId="68" fillId="0" borderId="7" applyNumberFormat="0" applyFill="0" applyProtection="0">
      <alignment horizontal="left" vertical="center"/>
    </xf>
    <xf numFmtId="0" fontId="69" fillId="0" borderId="26" applyNumberFormat="0" applyFill="0" applyProtection="0">
      <alignment horizontal="center" vertical="center"/>
    </xf>
    <xf numFmtId="0" fontId="68" fillId="0" borderId="7" applyNumberFormat="0" applyFill="0" applyBorder="0" applyProtection="0">
      <alignment horizontal="right" vertical="center"/>
    </xf>
    <xf numFmtId="0" fontId="7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2" fillId="0" borderId="27">
      <alignment horizontal="center"/>
    </xf>
    <xf numFmtId="215" fontId="73" fillId="0" borderId="0" applyFont="0" applyFill="0" applyBorder="0" applyAlignment="0" applyProtection="0"/>
    <xf numFmtId="164" fontId="74" fillId="0" borderId="0" applyFont="0" applyFill="0" applyBorder="0" applyAlignment="0" applyProtection="0"/>
    <xf numFmtId="226" fontId="75" fillId="0" borderId="0"/>
    <xf numFmtId="226" fontId="75" fillId="0" borderId="0"/>
    <xf numFmtId="226" fontId="75" fillId="0" borderId="0"/>
    <xf numFmtId="226" fontId="75" fillId="0" borderId="0"/>
    <xf numFmtId="226" fontId="75" fillId="0" borderId="0"/>
    <xf numFmtId="226" fontId="75" fillId="0" borderId="0"/>
    <xf numFmtId="226" fontId="75" fillId="0" borderId="0"/>
    <xf numFmtId="226" fontId="75" fillId="0" borderId="0"/>
    <xf numFmtId="227" fontId="76" fillId="0" borderId="0"/>
    <xf numFmtId="228" fontId="17" fillId="0" borderId="0" applyFont="0" applyFill="0" applyBorder="0" applyAlignment="0" applyProtection="0"/>
    <xf numFmtId="228" fontId="17" fillId="0" borderId="0" applyFont="0" applyFill="0" applyBorder="0" applyAlignment="0" applyProtection="0"/>
    <xf numFmtId="181" fontId="17" fillId="0" borderId="0" applyFont="0" applyFill="0" applyBorder="0" applyAlignment="0" applyProtection="0"/>
    <xf numFmtId="181" fontId="17" fillId="0" borderId="0" applyFont="0" applyFill="0" applyBorder="0" applyAlignment="0" applyProtection="0"/>
    <xf numFmtId="0" fontId="47" fillId="0" borderId="0" applyFont="0" applyFill="0" applyBorder="0" applyAlignment="0" applyProtection="0">
      <alignment horizontal="right"/>
    </xf>
    <xf numFmtId="229" fontId="47" fillId="0" borderId="0" applyFont="0" applyFill="0" applyBorder="0" applyAlignment="0" applyProtection="0"/>
    <xf numFmtId="230" fontId="47" fillId="0" borderId="0" applyFont="0" applyFill="0" applyBorder="0" applyAlignment="0" applyProtection="0">
      <alignment horizontal="right"/>
    </xf>
    <xf numFmtId="0" fontId="47" fillId="0" borderId="0" applyFont="0" applyFill="0" applyBorder="0" applyAlignment="0" applyProtection="0">
      <alignment horizontal="right"/>
    </xf>
    <xf numFmtId="231" fontId="47" fillId="0" borderId="0" applyFont="0" applyFill="0" applyBorder="0" applyAlignment="0" applyProtection="0"/>
    <xf numFmtId="0" fontId="47" fillId="0" borderId="0" applyFont="0" applyFill="0" applyBorder="0" applyAlignment="0" applyProtection="0">
      <alignment horizontal="right"/>
    </xf>
    <xf numFmtId="230" fontId="77" fillId="0" borderId="0"/>
    <xf numFmtId="232" fontId="47" fillId="0" borderId="0" applyFont="0" applyFill="0" applyBorder="0" applyAlignment="0" applyProtection="0"/>
    <xf numFmtId="0" fontId="17" fillId="0" borderId="0"/>
    <xf numFmtId="40" fontId="17" fillId="0" borderId="0" applyFont="0" applyFill="0" applyBorder="0" applyProtection="0">
      <alignment horizontal="right"/>
    </xf>
    <xf numFmtId="40" fontId="17" fillId="0" borderId="0" applyFont="0" applyFill="0" applyBorder="0" applyProtection="0">
      <alignment horizontal="right"/>
    </xf>
    <xf numFmtId="233" fontId="47" fillId="0" borderId="0" applyFont="0" applyFill="0" applyBorder="0" applyAlignment="0" applyProtection="0"/>
    <xf numFmtId="234" fontId="17" fillId="0" borderId="0" applyFont="0" applyFill="0" applyBorder="0" applyAlignment="0" applyProtection="0"/>
    <xf numFmtId="3" fontId="73" fillId="0" borderId="0" applyFont="0" applyFill="0" applyBorder="0" applyAlignment="0" applyProtection="0"/>
    <xf numFmtId="0" fontId="78" fillId="0" borderId="0"/>
    <xf numFmtId="0" fontId="79" fillId="0" borderId="0"/>
    <xf numFmtId="0" fontId="79" fillId="0" borderId="0"/>
    <xf numFmtId="0" fontId="78" fillId="0" borderId="0"/>
    <xf numFmtId="0" fontId="78" fillId="0" borderId="0"/>
    <xf numFmtId="3" fontId="73" fillId="0" borderId="0" applyFont="0" applyFill="0" applyBorder="0" applyAlignment="0" applyProtection="0"/>
    <xf numFmtId="3" fontId="80" fillId="0" borderId="0" applyFont="0" applyFill="0" applyBorder="0" applyAlignment="0" applyProtection="0"/>
    <xf numFmtId="3" fontId="80" fillId="0" borderId="0" applyFont="0" applyFill="0" applyBorder="0" applyAlignment="0" applyProtection="0"/>
    <xf numFmtId="3" fontId="80" fillId="0" borderId="0" applyFont="0" applyFill="0" applyBorder="0" applyAlignment="0" applyProtection="0"/>
    <xf numFmtId="37" fontId="17" fillId="0" borderId="0" applyFill="0" applyBorder="0" applyAlignment="0" applyProtection="0"/>
    <xf numFmtId="235" fontId="17" fillId="0" borderId="0" applyFont="0" applyFill="0" applyBorder="0" applyAlignment="0" applyProtection="0"/>
    <xf numFmtId="0" fontId="78" fillId="0" borderId="0"/>
    <xf numFmtId="0" fontId="78" fillId="0" borderId="0"/>
    <xf numFmtId="0" fontId="79" fillId="0" borderId="0"/>
    <xf numFmtId="235" fontId="17" fillId="0" borderId="0" applyFont="0" applyFill="0" applyBorder="0" applyAlignment="0" applyProtection="0"/>
    <xf numFmtId="235" fontId="17" fillId="0" borderId="0" applyFont="0" applyFill="0" applyBorder="0" applyAlignment="0" applyProtection="0"/>
    <xf numFmtId="236" fontId="17" fillId="0" borderId="0" applyFont="0" applyFill="0" applyBorder="0" applyAlignment="0" applyProtection="0"/>
    <xf numFmtId="0" fontId="81" fillId="0" borderId="0"/>
    <xf numFmtId="0" fontId="82" fillId="0" borderId="0" applyNumberFormat="0" applyAlignment="0">
      <alignment horizontal="left"/>
    </xf>
    <xf numFmtId="0" fontId="24" fillId="0" borderId="0" applyNumberFormat="0" applyAlignment="0"/>
    <xf numFmtId="0" fontId="24" fillId="0" borderId="0" applyNumberFormat="0" applyAlignment="0"/>
    <xf numFmtId="0" fontId="83" fillId="0" borderId="0">
      <alignment horizontal="left"/>
    </xf>
    <xf numFmtId="0" fontId="84" fillId="0" borderId="0"/>
    <xf numFmtId="0" fontId="85" fillId="0" borderId="0">
      <alignment horizontal="left"/>
    </xf>
    <xf numFmtId="0" fontId="47" fillId="0" borderId="7"/>
    <xf numFmtId="237"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238" fontId="86" fillId="0" borderId="28">
      <protection locked="0"/>
    </xf>
    <xf numFmtId="0" fontId="47" fillId="0" borderId="0" applyFont="0" applyFill="0" applyBorder="0" applyAlignment="0" applyProtection="0">
      <alignment horizontal="right"/>
    </xf>
    <xf numFmtId="239" fontId="47" fillId="0" borderId="0"/>
    <xf numFmtId="0" fontId="47" fillId="0" borderId="0" applyFont="0" applyFill="0" applyBorder="0" applyAlignment="0" applyProtection="0">
      <alignment horizontal="right"/>
    </xf>
    <xf numFmtId="240" fontId="87" fillId="0" borderId="0" applyFont="0" applyFill="0" applyBorder="0" applyAlignment="0" applyProtection="0"/>
    <xf numFmtId="0" fontId="47" fillId="0" borderId="0" applyFill="0" applyBorder="0" applyProtection="0"/>
    <xf numFmtId="241" fontId="87" fillId="0" borderId="0" applyFont="0" applyFill="0" applyBorder="0" applyAlignment="0" applyProtection="0"/>
    <xf numFmtId="242" fontId="47" fillId="0" borderId="0" applyFont="0" applyFill="0" applyBorder="0" applyAlignment="0" applyProtection="0"/>
    <xf numFmtId="243" fontId="17" fillId="0" borderId="0" applyFont="0" applyFill="0" applyBorder="0" applyAlignment="0" applyProtection="0"/>
    <xf numFmtId="244" fontId="17" fillId="0" borderId="0" applyFont="0" applyFill="0" applyBorder="0" applyAlignment="0" applyProtection="0"/>
    <xf numFmtId="244" fontId="17" fillId="0" borderId="0" applyFont="0" applyFill="0" applyBorder="0" applyAlignment="0" applyProtection="0"/>
    <xf numFmtId="244" fontId="17" fillId="0" borderId="0" applyFont="0" applyFill="0" applyBorder="0" applyAlignment="0" applyProtection="0"/>
    <xf numFmtId="245" fontId="80" fillId="0" borderId="0" applyFont="0" applyFill="0" applyBorder="0" applyAlignment="0" applyProtection="0"/>
    <xf numFmtId="244" fontId="17" fillId="0" borderId="0" applyFont="0" applyFill="0" applyBorder="0" applyAlignment="0" applyProtection="0"/>
    <xf numFmtId="246" fontId="73" fillId="0" borderId="0" applyFont="0" applyFill="0" applyBorder="0" applyAlignment="0" applyProtection="0"/>
    <xf numFmtId="244" fontId="17" fillId="0" borderId="0" applyFont="0" applyFill="0" applyBorder="0" applyAlignment="0" applyProtection="0"/>
    <xf numFmtId="247" fontId="17" fillId="0" borderId="0" applyFill="0" applyBorder="0" applyProtection="0">
      <alignment vertical="center"/>
    </xf>
    <xf numFmtId="247" fontId="17" fillId="0" borderId="0" applyFill="0" applyBorder="0" applyProtection="0">
      <alignment vertical="center"/>
    </xf>
    <xf numFmtId="0" fontId="47" fillId="0" borderId="0"/>
    <xf numFmtId="248" fontId="88" fillId="0" borderId="9" applyBorder="0"/>
    <xf numFmtId="0" fontId="89" fillId="15" borderId="20" applyNumberFormat="0" applyAlignment="0" applyProtection="0"/>
    <xf numFmtId="0" fontId="89" fillId="15" borderId="20" applyNumberFormat="0" applyAlignment="0" applyProtection="0"/>
    <xf numFmtId="0" fontId="89" fillId="14" borderId="20" applyNumberFormat="0" applyAlignment="0" applyProtection="0"/>
    <xf numFmtId="0" fontId="89" fillId="14" borderId="20" applyNumberFormat="0" applyAlignment="0" applyProtection="0"/>
    <xf numFmtId="0" fontId="90" fillId="15" borderId="29" applyNumberFormat="0" applyAlignment="0" applyProtection="0"/>
    <xf numFmtId="0" fontId="90" fillId="15" borderId="29" applyNumberFormat="0" applyAlignment="0" applyProtection="0"/>
    <xf numFmtId="0" fontId="73" fillId="0" borderId="0" applyFont="0" applyFill="0" applyBorder="0" applyAlignment="0" applyProtection="0"/>
    <xf numFmtId="22" fontId="91" fillId="0" borderId="0">
      <alignment horizontal="left"/>
    </xf>
    <xf numFmtId="249" fontId="61" fillId="30" borderId="0" applyFont="0" applyFill="0" applyBorder="0" applyAlignment="0" applyProtection="0"/>
    <xf numFmtId="250" fontId="72" fillId="0" borderId="7"/>
    <xf numFmtId="0" fontId="73"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251" fontId="47" fillId="0" borderId="0" applyFont="0" applyFill="0" applyBorder="0" applyAlignment="0" applyProtection="0"/>
    <xf numFmtId="252" fontId="47" fillId="0" borderId="0" applyFont="0" applyFill="0" applyBorder="0" applyAlignment="0" applyProtection="0"/>
    <xf numFmtId="0" fontId="47" fillId="0" borderId="0" applyFont="0" applyFill="0" applyBorder="0" applyAlignment="0" applyProtection="0"/>
    <xf numFmtId="14" fontId="17" fillId="0" borderId="0" applyFill="0" applyBorder="0" applyProtection="0">
      <alignment horizontal="center"/>
    </xf>
    <xf numFmtId="14" fontId="17" fillId="0" borderId="0" applyFill="0" applyBorder="0" applyProtection="0">
      <alignment horizontal="center"/>
    </xf>
    <xf numFmtId="253" fontId="47" fillId="0" borderId="0" applyFill="0" applyBorder="0" applyProtection="0">
      <alignment horizontal="center"/>
    </xf>
    <xf numFmtId="254" fontId="47" fillId="0" borderId="0"/>
    <xf numFmtId="15" fontId="17" fillId="0" borderId="0" applyFont="0" applyFill="0" applyBorder="0" applyProtection="0">
      <alignment horizontal="right"/>
    </xf>
    <xf numFmtId="14" fontId="17" fillId="0" borderId="0" applyFont="0" applyFill="0" applyBorder="0" applyAlignment="0" applyProtection="0">
      <alignment horizontal="center"/>
    </xf>
    <xf numFmtId="14" fontId="17" fillId="0" borderId="0" applyFont="0" applyFill="0" applyBorder="0" applyAlignment="0" applyProtection="0">
      <alignment horizontal="center"/>
    </xf>
    <xf numFmtId="253" fontId="47" fillId="0" borderId="0" applyFont="0" applyFill="0" applyBorder="0" applyAlignment="0" applyProtection="0">
      <alignment horizontal="center"/>
    </xf>
    <xf numFmtId="255" fontId="47" fillId="0" borderId="2" applyFont="0" applyFill="0" applyBorder="0" applyAlignment="0" applyProtection="0">
      <alignment horizontal="center"/>
    </xf>
    <xf numFmtId="255" fontId="47" fillId="0" borderId="2" applyFont="0" applyFill="0" applyBorder="0" applyAlignment="0" applyProtection="0">
      <alignment horizontal="center"/>
    </xf>
    <xf numFmtId="256" fontId="47" fillId="0" borderId="2" applyFont="0" applyFill="0" applyBorder="0" applyAlignment="0" applyProtection="0">
      <alignment horizontal="center"/>
    </xf>
    <xf numFmtId="256" fontId="47" fillId="0" borderId="2" applyFont="0" applyFill="0" applyBorder="0" applyAlignment="0" applyProtection="0">
      <alignment horizontal="center"/>
    </xf>
    <xf numFmtId="257" fontId="19" fillId="0" borderId="0"/>
    <xf numFmtId="258" fontId="19" fillId="0" borderId="0"/>
    <xf numFmtId="0" fontId="17" fillId="30" borderId="0"/>
    <xf numFmtId="0" fontId="17" fillId="30" borderId="0"/>
    <xf numFmtId="259" fontId="17" fillId="0" borderId="0" applyFont="0" applyFill="0" applyBorder="0" applyAlignment="0" applyProtection="0"/>
    <xf numFmtId="260" fontId="17" fillId="0" borderId="0" applyFont="0" applyFill="0" applyBorder="0" applyAlignment="0" applyProtection="0"/>
    <xf numFmtId="0" fontId="41" fillId="0" borderId="0" applyProtection="0"/>
    <xf numFmtId="0" fontId="41" fillId="0" borderId="0" applyProtection="0"/>
    <xf numFmtId="0" fontId="92" fillId="0" borderId="0">
      <protection locked="0"/>
    </xf>
    <xf numFmtId="0" fontId="17" fillId="0" borderId="0"/>
    <xf numFmtId="0" fontId="17" fillId="0" borderId="0"/>
    <xf numFmtId="0" fontId="17" fillId="0" borderId="0"/>
    <xf numFmtId="0" fontId="17" fillId="0" borderId="0"/>
    <xf numFmtId="0" fontId="93" fillId="11" borderId="0" applyNumberFormat="0" applyBorder="0" applyAlignment="0" applyProtection="0"/>
    <xf numFmtId="38" fontId="49" fillId="0" borderId="0" applyNumberFormat="0"/>
    <xf numFmtId="261" fontId="17" fillId="0" borderId="0" applyBorder="0" applyProtection="0"/>
    <xf numFmtId="261" fontId="17" fillId="0" borderId="0" applyBorder="0" applyProtection="0"/>
    <xf numFmtId="262" fontId="49" fillId="0" borderId="0" applyFill="0" applyBorder="0" applyProtection="0"/>
    <xf numFmtId="219" fontId="17" fillId="0" borderId="0" applyBorder="0" applyProtection="0"/>
    <xf numFmtId="194" fontId="94" fillId="0" borderId="0" applyFont="0" applyFill="0" applyBorder="0" applyAlignment="0" applyProtection="0"/>
    <xf numFmtId="262" fontId="49" fillId="0" borderId="0" applyFont="0" applyFill="0" applyBorder="0" applyAlignment="0" applyProtection="0"/>
    <xf numFmtId="263" fontId="47" fillId="0" borderId="17" applyNumberFormat="0" applyFont="0" applyFill="0" applyAlignment="0" applyProtection="0"/>
    <xf numFmtId="264" fontId="95" fillId="0" borderId="0" applyFill="0" applyBorder="0" applyAlignment="0" applyProtection="0"/>
    <xf numFmtId="0" fontId="17" fillId="0" borderId="2" applyNumberFormat="0" applyBorder="0"/>
    <xf numFmtId="0" fontId="17" fillId="0" borderId="2" applyNumberFormat="0" applyBorder="0"/>
    <xf numFmtId="0" fontId="17" fillId="0" borderId="2" applyNumberFormat="0" applyBorder="0"/>
    <xf numFmtId="0" fontId="17" fillId="0" borderId="2" applyNumberFormat="0" applyBorder="0"/>
    <xf numFmtId="216" fontId="68" fillId="0" borderId="30" applyNumberFormat="0" applyAlignment="0" applyProtection="0">
      <alignment vertical="top"/>
    </xf>
    <xf numFmtId="4" fontId="96" fillId="0" borderId="0" applyFont="0"/>
    <xf numFmtId="0" fontId="55" fillId="0" borderId="0" applyProtection="0"/>
    <xf numFmtId="0" fontId="55" fillId="0" borderId="0" applyProtection="0"/>
    <xf numFmtId="0" fontId="97" fillId="0" borderId="0">
      <protection locked="0"/>
    </xf>
    <xf numFmtId="0" fontId="56" fillId="0" borderId="0" applyProtection="0"/>
    <xf numFmtId="0" fontId="56" fillId="0" borderId="0" applyProtection="0"/>
    <xf numFmtId="0" fontId="97" fillId="0" borderId="0">
      <protection locked="0"/>
    </xf>
    <xf numFmtId="0" fontId="55" fillId="0" borderId="0" applyNumberFormat="0" applyFill="0" applyBorder="0" applyAlignment="0" applyProtection="0"/>
    <xf numFmtId="0" fontId="56" fillId="0" borderId="0" applyNumberFormat="0" applyFill="0" applyBorder="0" applyAlignment="0" applyProtection="0"/>
    <xf numFmtId="0" fontId="98" fillId="0" borderId="0" applyNumberFormat="0" applyFill="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7"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7" borderId="0" applyNumberFormat="0" applyBorder="0" applyAlignment="0" applyProtection="0"/>
    <xf numFmtId="0" fontId="99" fillId="0" borderId="0" applyNumberFormat="0" applyAlignment="0">
      <alignment horizontal="left"/>
    </xf>
    <xf numFmtId="0" fontId="100" fillId="14" borderId="20" applyNumberFormat="0" applyAlignment="0" applyProtection="0"/>
    <xf numFmtId="0" fontId="100" fillId="14" borderId="20" applyNumberFormat="0" applyAlignment="0" applyProtection="0"/>
    <xf numFmtId="0" fontId="100" fillId="15" borderId="20" applyNumberFormat="0" applyAlignment="0" applyProtection="0"/>
    <xf numFmtId="0" fontId="100" fillId="15" borderId="20" applyNumberFormat="0" applyAlignment="0" applyProtection="0"/>
    <xf numFmtId="9" fontId="101" fillId="0" borderId="12" applyNumberFormat="0" applyBorder="0" applyAlignment="0">
      <protection locked="0"/>
    </xf>
    <xf numFmtId="49" fontId="102" fillId="0" borderId="0">
      <alignment wrapText="1"/>
    </xf>
    <xf numFmtId="201" fontId="17" fillId="0" borderId="0" applyFont="0" applyFill="0" applyBorder="0" applyAlignment="0" applyProtection="0"/>
    <xf numFmtId="0" fontId="32" fillId="0" borderId="0">
      <alignment vertical="top"/>
    </xf>
    <xf numFmtId="201" fontId="17" fillId="0" borderId="0" applyFont="0" applyFill="0" applyBorder="0" applyAlignment="0" applyProtection="0"/>
    <xf numFmtId="201" fontId="17" fillId="0" borderId="0" applyFont="0" applyFill="0" applyBorder="0" applyAlignment="0" applyProtection="0"/>
    <xf numFmtId="201" fontId="17" fillId="0" borderId="0" applyFont="0" applyFill="0" applyBorder="0" applyAlignment="0" applyProtection="0"/>
    <xf numFmtId="0" fontId="32" fillId="0" borderId="0">
      <alignment vertical="top"/>
    </xf>
    <xf numFmtId="0" fontId="32" fillId="0" borderId="0">
      <alignment vertical="top"/>
    </xf>
    <xf numFmtId="0" fontId="103" fillId="0" borderId="0" applyNumberFormat="0" applyFill="0" applyBorder="0" applyAlignment="0" applyProtection="0"/>
    <xf numFmtId="0" fontId="17" fillId="0" borderId="0"/>
    <xf numFmtId="0" fontId="17" fillId="0" borderId="0"/>
    <xf numFmtId="0" fontId="17" fillId="0" borderId="0">
      <alignment vertical="top"/>
    </xf>
    <xf numFmtId="0" fontId="17" fillId="0" borderId="0">
      <alignment vertical="top"/>
    </xf>
    <xf numFmtId="265" fontId="17" fillId="0" borderId="0" applyFont="0" applyFill="0" applyBorder="0" applyAlignment="0" applyProtection="0"/>
    <xf numFmtId="266"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0"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0"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267" fontId="17" fillId="0" borderId="0" applyFont="0" applyFill="0" applyBorder="0" applyAlignment="0" applyProtection="0"/>
    <xf numFmtId="0" fontId="17" fillId="0" borderId="0" applyFont="0" applyFill="0" applyBorder="0" applyAlignment="0" applyProtection="0"/>
    <xf numFmtId="267" fontId="17" fillId="0" borderId="0" applyFont="0" applyFill="0" applyBorder="0" applyAlignment="0" applyProtection="0"/>
    <xf numFmtId="266"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265" fontId="17" fillId="0" borderId="0" applyFont="0" applyFill="0" applyBorder="0" applyAlignment="0" applyProtection="0"/>
    <xf numFmtId="0" fontId="17" fillId="0" borderId="0" applyFont="0" applyFill="0" applyBorder="0" applyAlignment="0" applyProtection="0"/>
    <xf numFmtId="265" fontId="17" fillId="0" borderId="0" applyFont="0" applyFill="0" applyBorder="0" applyAlignment="0" applyProtection="0"/>
    <xf numFmtId="265" fontId="17" fillId="0" borderId="0" applyFont="0" applyFill="0" applyBorder="0" applyAlignment="0" applyProtection="0"/>
    <xf numFmtId="0" fontId="104" fillId="0" borderId="0" applyNumberFormat="0" applyFill="0" applyBorder="0" applyAlignment="0" applyProtection="0"/>
    <xf numFmtId="0" fontId="92" fillId="0" borderId="0">
      <protection locked="0"/>
    </xf>
    <xf numFmtId="0" fontId="92" fillId="0" borderId="0">
      <protection locked="0"/>
    </xf>
    <xf numFmtId="0" fontId="105" fillId="0" borderId="0">
      <protection locked="0"/>
    </xf>
    <xf numFmtId="0" fontId="92" fillId="0" borderId="0">
      <protection locked="0"/>
    </xf>
    <xf numFmtId="0" fontId="92" fillId="0" borderId="0">
      <protection locked="0"/>
    </xf>
    <xf numFmtId="0" fontId="92" fillId="0" borderId="0">
      <protection locked="0"/>
    </xf>
    <xf numFmtId="0" fontId="105" fillId="0" borderId="0">
      <protection locked="0"/>
    </xf>
    <xf numFmtId="0" fontId="79" fillId="0" borderId="0"/>
    <xf numFmtId="0" fontId="17" fillId="0" borderId="0">
      <protection locked="0"/>
    </xf>
    <xf numFmtId="268" fontId="17" fillId="0" borderId="0" applyFill="0" applyBorder="0" applyAlignment="0" applyProtection="0"/>
    <xf numFmtId="268" fontId="17" fillId="0" borderId="0" applyFill="0" applyBorder="0" applyAlignment="0" applyProtection="0"/>
    <xf numFmtId="2" fontId="17" fillId="0" borderId="0" applyFill="0" applyBorder="0" applyAlignment="0" applyProtection="0"/>
    <xf numFmtId="0" fontId="78" fillId="0" borderId="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0" fontId="92" fillId="0" borderId="0">
      <protection locked="0"/>
    </xf>
    <xf numFmtId="2" fontId="17" fillId="0" borderId="0" applyFill="0" applyBorder="0" applyAlignment="0" applyProtection="0"/>
    <xf numFmtId="2" fontId="17" fillId="0" borderId="0" applyFill="0" applyBorder="0" applyAlignment="0" applyProtection="0"/>
    <xf numFmtId="2" fontId="17" fillId="0" borderId="0" applyFill="0" applyBorder="0" applyAlignment="0" applyProtection="0"/>
    <xf numFmtId="4" fontId="41" fillId="0" borderId="0" applyProtection="0"/>
    <xf numFmtId="4" fontId="41" fillId="0" borderId="0" applyProtection="0"/>
    <xf numFmtId="0" fontId="92" fillId="0" borderId="0">
      <protection locked="0"/>
    </xf>
    <xf numFmtId="192" fontId="53" fillId="0" borderId="0" applyFont="0" applyFill="0" applyBorder="0" applyAlignment="0" applyProtection="0"/>
    <xf numFmtId="2" fontId="73" fillId="0" borderId="0" applyFont="0" applyFill="0" applyBorder="0" applyAlignment="0" applyProtection="0"/>
    <xf numFmtId="2" fontId="73" fillId="0" borderId="0" applyFont="0" applyFill="0" applyBorder="0" applyAlignment="0" applyProtection="0"/>
    <xf numFmtId="2" fontId="80" fillId="0" borderId="0" applyFont="0" applyFill="0" applyBorder="0" applyAlignment="0" applyProtection="0"/>
    <xf numFmtId="0" fontId="78" fillId="0" borderId="0"/>
    <xf numFmtId="0" fontId="24" fillId="0" borderId="0">
      <alignment vertical="center"/>
    </xf>
    <xf numFmtId="0" fontId="24" fillId="0" borderId="0">
      <alignment vertical="center"/>
    </xf>
    <xf numFmtId="0" fontId="106" fillId="0" borderId="0">
      <alignment horizontal="left"/>
    </xf>
    <xf numFmtId="0" fontId="107" fillId="0" borderId="0">
      <alignment horizontal="left"/>
    </xf>
    <xf numFmtId="0" fontId="108" fillId="0" borderId="0" applyFill="0" applyBorder="0" applyProtection="0">
      <alignment horizontal="left"/>
    </xf>
    <xf numFmtId="0" fontId="108" fillId="0" borderId="0">
      <alignment horizontal="left"/>
    </xf>
    <xf numFmtId="0" fontId="108" fillId="0" borderId="0">
      <alignment horizontal="left"/>
    </xf>
    <xf numFmtId="0" fontId="109" fillId="0" borderId="0" applyNumberFormat="0" applyFill="0" applyBorder="0" applyAlignment="0" applyProtection="0"/>
    <xf numFmtId="172" fontId="53" fillId="0" borderId="0"/>
    <xf numFmtId="200" fontId="53" fillId="0" borderId="0"/>
    <xf numFmtId="208" fontId="53" fillId="0" borderId="0"/>
    <xf numFmtId="218" fontId="49" fillId="0" borderId="0" applyFill="0" applyBorder="0" applyAlignment="0" applyProtection="0">
      <protection locked="0"/>
    </xf>
    <xf numFmtId="0" fontId="93" fillId="11" borderId="0" applyNumberFormat="0" applyBorder="0" applyAlignment="0" applyProtection="0"/>
    <xf numFmtId="38" fontId="61" fillId="31" borderId="0" applyNumberFormat="0" applyBorder="0" applyAlignment="0" applyProtection="0"/>
    <xf numFmtId="217" fontId="47" fillId="0" borderId="0" applyNumberFormat="0" applyAlignment="0"/>
    <xf numFmtId="269" fontId="47" fillId="0" borderId="0" applyFill="0" applyBorder="0" applyAlignment="0" applyProtection="0"/>
    <xf numFmtId="270" fontId="47" fillId="0" borderId="0" applyAlignment="0">
      <alignment horizontal="left"/>
      <protection locked="0"/>
    </xf>
    <xf numFmtId="0" fontId="47" fillId="0" borderId="0" applyFont="0" applyFill="0" applyBorder="0" applyAlignment="0" applyProtection="0">
      <alignment horizontal="right"/>
    </xf>
    <xf numFmtId="0" fontId="68" fillId="32" borderId="0" applyNumberFormat="0" applyBorder="0" applyProtection="0">
      <alignment horizontal="left" vertical="center"/>
    </xf>
    <xf numFmtId="0" fontId="110" fillId="0" borderId="0">
      <alignment horizontal="right"/>
    </xf>
    <xf numFmtId="0" fontId="68" fillId="1" borderId="0" applyNumberFormat="0" applyBorder="0" applyProtection="0">
      <alignment horizontal="left" vertical="center"/>
    </xf>
    <xf numFmtId="0" fontId="111" fillId="0" borderId="0" applyProtection="0">
      <alignment horizontal="right"/>
    </xf>
    <xf numFmtId="0" fontId="112" fillId="0" borderId="0">
      <alignment horizontal="left"/>
    </xf>
    <xf numFmtId="0" fontId="112" fillId="0" borderId="0">
      <alignment horizontal="left"/>
    </xf>
    <xf numFmtId="0" fontId="56" fillId="0" borderId="31" applyNumberFormat="0" applyAlignment="0" applyProtection="0">
      <alignment horizontal="left" vertical="center"/>
    </xf>
    <xf numFmtId="0" fontId="56" fillId="0" borderId="10">
      <alignment horizontal="left" vertical="center"/>
    </xf>
    <xf numFmtId="0" fontId="113" fillId="0" borderId="0">
      <alignment horizontal="center"/>
    </xf>
    <xf numFmtId="14" fontId="114" fillId="33" borderId="32">
      <alignment horizontal="center" vertical="center" wrapText="1"/>
    </xf>
    <xf numFmtId="0" fontId="115" fillId="0" borderId="33" applyNumberFormat="0" applyFill="0" applyAlignment="0" applyProtection="0"/>
    <xf numFmtId="0" fontId="116" fillId="0" borderId="0" applyNumberFormat="0" applyFill="0" applyBorder="0" applyAlignment="0" applyProtection="0"/>
    <xf numFmtId="0" fontId="115" fillId="0" borderId="33" applyNumberFormat="0" applyFill="0" applyAlignment="0" applyProtection="0"/>
    <xf numFmtId="0" fontId="117" fillId="0" borderId="0">
      <alignment horizontal="left"/>
    </xf>
    <xf numFmtId="0" fontId="115" fillId="0" borderId="33" applyNumberFormat="0" applyFill="0" applyAlignment="0" applyProtection="0"/>
    <xf numFmtId="0" fontId="118" fillId="0" borderId="4">
      <alignment horizontal="left" vertical="top"/>
    </xf>
    <xf numFmtId="0" fontId="118" fillId="0" borderId="4">
      <alignment horizontal="left" vertical="top"/>
    </xf>
    <xf numFmtId="0" fontId="119" fillId="0" borderId="34" applyNumberFormat="0" applyFill="0" applyAlignment="0" applyProtection="0"/>
    <xf numFmtId="0" fontId="120" fillId="0" borderId="0" applyNumberFormat="0" applyFill="0" applyBorder="0" applyAlignment="0" applyProtection="0"/>
    <xf numFmtId="0" fontId="119" fillId="0" borderId="34" applyNumberFormat="0" applyFill="0" applyAlignment="0" applyProtection="0"/>
    <xf numFmtId="0" fontId="121" fillId="0" borderId="0">
      <alignment horizontal="left"/>
    </xf>
    <xf numFmtId="0" fontId="122" fillId="0" borderId="4">
      <alignment horizontal="left" vertical="top"/>
    </xf>
    <xf numFmtId="0" fontId="123" fillId="0" borderId="4">
      <alignment horizontal="left" vertical="top"/>
    </xf>
    <xf numFmtId="0" fontId="123" fillId="0" borderId="4">
      <alignment horizontal="left" vertical="top"/>
    </xf>
    <xf numFmtId="0" fontId="124" fillId="0" borderId="35" applyNumberFormat="0" applyFill="0" applyAlignment="0" applyProtection="0"/>
    <xf numFmtId="0" fontId="125" fillId="0" borderId="0">
      <alignment horizontal="left"/>
    </xf>
    <xf numFmtId="0" fontId="124" fillId="0" borderId="0" applyNumberFormat="0" applyFill="0" applyBorder="0" applyAlignment="0" applyProtection="0"/>
    <xf numFmtId="0" fontId="113" fillId="0" borderId="0">
      <alignment horizontal="center"/>
    </xf>
    <xf numFmtId="0" fontId="126" fillId="0" borderId="0" applyNumberFormat="0" applyFill="0" applyBorder="0" applyAlignment="0" applyProtection="0"/>
    <xf numFmtId="0" fontId="127" fillId="0" borderId="0" applyNumberFormat="0" applyFill="0" applyBorder="0" applyAlignment="0" applyProtection="0">
      <alignment vertical="top"/>
      <protection locked="0"/>
    </xf>
    <xf numFmtId="217" fontId="47" fillId="0" borderId="0" applyFont="0" applyFill="0" applyBorder="0" applyAlignment="0" applyProtection="0"/>
    <xf numFmtId="38" fontId="49" fillId="0" borderId="0" applyNumberFormat="0"/>
    <xf numFmtId="271" fontId="47" fillId="0" borderId="0" applyFont="0" applyFill="0" applyBorder="0" applyAlignment="0" applyProtection="0"/>
    <xf numFmtId="217" fontId="47" fillId="0" borderId="0" applyFont="0" applyFill="0" applyBorder="0" applyAlignment="0" applyProtection="0"/>
    <xf numFmtId="0" fontId="128" fillId="10" borderId="0" applyNumberFormat="0" applyBorder="0" applyAlignment="0" applyProtection="0"/>
    <xf numFmtId="0" fontId="128" fillId="10" borderId="0" applyNumberFormat="0" applyBorder="0" applyAlignment="0" applyProtection="0"/>
    <xf numFmtId="40" fontId="49" fillId="0" borderId="0" applyFont="0" applyFill="0" applyBorder="0" applyAlignment="0" applyProtection="0">
      <alignment horizontal="right"/>
    </xf>
    <xf numFmtId="0" fontId="129" fillId="0" borderId="0"/>
    <xf numFmtId="0" fontId="89" fillId="14" borderId="20" applyNumberFormat="0" applyAlignment="0" applyProtection="0"/>
    <xf numFmtId="10" fontId="61" fillId="30" borderId="12" applyNumberFormat="0" applyBorder="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4" borderId="36" applyNumberFormat="0" applyAlignment="0" applyProtection="0"/>
    <xf numFmtId="0" fontId="89" fillId="14"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4"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5" borderId="36" applyNumberFormat="0" applyAlignment="0" applyProtection="0"/>
    <xf numFmtId="0" fontId="89" fillId="14" borderId="36" applyNumberFormat="0" applyAlignment="0" applyProtection="0"/>
    <xf numFmtId="0" fontId="87" fillId="0" borderId="0" applyFill="0" applyBorder="0" applyProtection="0"/>
    <xf numFmtId="0" fontId="87" fillId="0" borderId="0" applyFill="0" applyBorder="0" applyProtection="0"/>
    <xf numFmtId="272" fontId="47" fillId="0" borderId="0" applyFill="0" applyBorder="0" applyProtection="0"/>
    <xf numFmtId="273" fontId="17" fillId="0" borderId="0" applyFill="0" applyBorder="0" applyProtection="0"/>
    <xf numFmtId="273" fontId="17" fillId="0" borderId="0" applyFill="0" applyBorder="0" applyProtection="0"/>
    <xf numFmtId="0" fontId="87" fillId="0" borderId="0" applyFill="0" applyBorder="0" applyProtection="0"/>
    <xf numFmtId="274" fontId="130" fillId="0" borderId="37" applyFill="0" applyBorder="0" applyAlignment="0" applyProtection="0"/>
    <xf numFmtId="269" fontId="42" fillId="0" borderId="0"/>
    <xf numFmtId="0" fontId="17" fillId="0" borderId="0" applyFill="0" applyBorder="0" applyProtection="0">
      <alignment vertical="center"/>
    </xf>
    <xf numFmtId="0" fontId="17" fillId="0" borderId="0" applyFill="0" applyBorder="0" applyProtection="0">
      <alignment vertical="center"/>
    </xf>
    <xf numFmtId="247" fontId="17" fillId="0" borderId="0" applyFill="0" applyBorder="0" applyProtection="0">
      <alignment vertical="center"/>
    </xf>
    <xf numFmtId="247" fontId="17" fillId="0" borderId="0" applyFill="0" applyBorder="0" applyProtection="0">
      <alignment vertical="center"/>
    </xf>
    <xf numFmtId="189" fontId="17" fillId="0" borderId="0" applyFill="0" applyBorder="0" applyProtection="0">
      <alignment vertical="center"/>
    </xf>
    <xf numFmtId="189" fontId="17" fillId="0" borderId="0" applyFill="0" applyBorder="0" applyProtection="0">
      <alignment vertical="center"/>
    </xf>
    <xf numFmtId="182" fontId="17" fillId="0" borderId="0"/>
    <xf numFmtId="182" fontId="17" fillId="0" borderId="0"/>
    <xf numFmtId="275" fontId="17" fillId="0" borderId="0" applyFill="0" applyBorder="0" applyProtection="0">
      <alignment vertical="center"/>
    </xf>
    <xf numFmtId="275" fontId="17" fillId="0" borderId="0" applyFill="0" applyBorder="0" applyProtection="0">
      <alignment vertical="center"/>
    </xf>
    <xf numFmtId="276"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276" fontId="17" fillId="0" borderId="0" applyNumberFormat="0" applyFill="0" applyBorder="0" applyAlignment="0" applyProtection="0"/>
    <xf numFmtId="276" fontId="17" fillId="0" borderId="0" applyNumberFormat="0" applyFill="0" applyBorder="0" applyAlignment="0" applyProtection="0"/>
    <xf numFmtId="0" fontId="17" fillId="0" borderId="0" applyNumberFormat="0" applyFill="0" applyBorder="0" applyAlignment="0" applyProtection="0"/>
    <xf numFmtId="0" fontId="131" fillId="0" borderId="38" applyFill="0" applyProtection="0"/>
    <xf numFmtId="0" fontId="132" fillId="0" borderId="23" applyNumberFormat="0" applyFill="0" applyAlignment="0" applyProtection="0"/>
    <xf numFmtId="0" fontId="132" fillId="0" borderId="23" applyNumberFormat="0" applyFill="0" applyAlignment="0" applyProtection="0"/>
    <xf numFmtId="0" fontId="66" fillId="29" borderId="22" applyNumberFormat="0" applyAlignment="0" applyProtection="0"/>
    <xf numFmtId="0" fontId="68" fillId="0" borderId="0" applyNumberFormat="0" applyFill="0" applyBorder="0" applyProtection="0">
      <alignment horizontal="left" vertical="center"/>
    </xf>
    <xf numFmtId="227" fontId="133" fillId="0" borderId="0" applyFill="0" applyBorder="0" applyAlignment="0" applyProtection="0"/>
    <xf numFmtId="0" fontId="134" fillId="0" borderId="0"/>
    <xf numFmtId="0" fontId="132" fillId="0" borderId="23" applyNumberFormat="0" applyFill="0" applyAlignment="0" applyProtection="0"/>
    <xf numFmtId="0" fontId="135" fillId="0" borderId="14">
      <alignment horizontal="left"/>
      <protection locked="0"/>
    </xf>
    <xf numFmtId="38" fontId="49" fillId="0" borderId="0" applyNumberFormat="0"/>
    <xf numFmtId="269" fontId="47" fillId="0" borderId="0" applyFill="0" applyBorder="0" applyAlignment="0" applyProtection="0"/>
    <xf numFmtId="277" fontId="17" fillId="0" borderId="0"/>
    <xf numFmtId="277" fontId="17" fillId="0" borderId="0"/>
    <xf numFmtId="278" fontId="17" fillId="0" borderId="0"/>
    <xf numFmtId="278" fontId="17" fillId="0" borderId="0"/>
    <xf numFmtId="248" fontId="17" fillId="0" borderId="0" applyFont="0" applyFill="0" applyBorder="0" applyAlignment="0" applyProtection="0"/>
    <xf numFmtId="228" fontId="17" fillId="0" borderId="0" applyFont="0" applyFill="0" applyBorder="0" applyAlignment="0" applyProtection="0"/>
    <xf numFmtId="164" fontId="17" fillId="0" borderId="0" applyFont="0" applyFill="0" applyBorder="0" applyAlignment="0" applyProtection="0"/>
    <xf numFmtId="0" fontId="136" fillId="0" borderId="0" applyBorder="0"/>
    <xf numFmtId="279" fontId="19" fillId="0" borderId="0"/>
    <xf numFmtId="280" fontId="19" fillId="0" borderId="0"/>
    <xf numFmtId="281" fontId="19" fillId="0" borderId="0"/>
    <xf numFmtId="281" fontId="19" fillId="0" borderId="0"/>
    <xf numFmtId="282" fontId="19" fillId="0" borderId="0"/>
    <xf numFmtId="167" fontId="19" fillId="0" borderId="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37" fontId="17" fillId="0" borderId="0" applyFont="0" applyFill="0" applyBorder="0" applyAlignment="0" applyProtection="0"/>
    <xf numFmtId="248" fontId="8" fillId="0" borderId="0" applyFont="0" applyFill="0" applyBorder="0" applyAlignment="0" applyProtection="0"/>
    <xf numFmtId="248"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248" fontId="8" fillId="0" borderId="0" applyFont="0" applyFill="0" applyBorder="0" applyAlignment="0" applyProtection="0"/>
    <xf numFmtId="201" fontId="17" fillId="0" borderId="0" applyFont="0" applyFill="0" applyBorder="0" applyAlignment="0" applyProtection="0"/>
    <xf numFmtId="164" fontId="17" fillId="0" borderId="0" applyFont="0" applyFill="0" applyBorder="0" applyAlignment="0" applyProtection="0"/>
    <xf numFmtId="20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201" fontId="8" fillId="0" borderId="0" applyFont="0" applyFill="0" applyBorder="0" applyAlignment="0" applyProtection="0"/>
    <xf numFmtId="201" fontId="8" fillId="0" borderId="0" applyFont="0" applyFill="0" applyBorder="0" applyAlignment="0" applyProtection="0"/>
    <xf numFmtId="201" fontId="8"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268" fontId="17" fillId="0" borderId="0" applyFont="0" applyFill="0" applyBorder="0" applyAlignment="0" applyProtection="0"/>
    <xf numFmtId="268" fontId="17" fillId="0" borderId="0" applyFont="0" applyFill="0" applyBorder="0" applyAlignment="0" applyProtection="0"/>
    <xf numFmtId="283" fontId="17" fillId="0" borderId="0" applyFont="0" applyFill="0" applyBorder="0" applyAlignment="0" applyProtection="0"/>
    <xf numFmtId="283"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283" fontId="17" fillId="0" borderId="0" applyFont="0" applyFill="0" applyBorder="0" applyAlignment="0" applyProtection="0"/>
    <xf numFmtId="164" fontId="8" fillId="0" borderId="0" applyFont="0" applyFill="0" applyBorder="0" applyAlignment="0" applyProtection="0"/>
    <xf numFmtId="20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284" fontId="17" fillId="0" borderId="0" applyFont="0" applyFill="0" applyBorder="0" applyAlignment="0" applyProtection="0"/>
    <xf numFmtId="284" fontId="17" fillId="0" borderId="0" applyFont="0" applyFill="0" applyBorder="0" applyAlignment="0" applyProtection="0"/>
    <xf numFmtId="164" fontId="17" fillId="0" borderId="0" applyFont="0" applyFill="0" applyBorder="0" applyAlignment="0" applyProtection="0"/>
    <xf numFmtId="285" fontId="35" fillId="0" borderId="0" applyFont="0" applyFill="0" applyBorder="0" applyAlignment="0" applyProtection="0"/>
    <xf numFmtId="286" fontId="35" fillId="0" borderId="0" applyFont="0" applyFill="0" applyBorder="0" applyAlignment="0" applyProtection="0"/>
    <xf numFmtId="28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201" fontId="17" fillId="0" borderId="0" applyFont="0" applyFill="0" applyBorder="0" applyAlignment="0" applyProtection="0"/>
    <xf numFmtId="164" fontId="17"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164" fontId="17" fillId="0" borderId="0" applyFont="0" applyFill="0" applyBorder="0" applyAlignment="0" applyProtection="0"/>
    <xf numFmtId="201"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164" fontId="17" fillId="0" borderId="0" applyFont="0" applyFill="0" applyBorder="0" applyAlignment="0" applyProtection="0"/>
    <xf numFmtId="268" fontId="20"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287" fontId="17" fillId="0" borderId="0" applyFont="0" applyFill="0" applyBorder="0" applyAlignment="0" applyProtection="0"/>
    <xf numFmtId="164" fontId="8" fillId="0" borderId="0" applyFont="0" applyFill="0" applyBorder="0" applyAlignment="0" applyProtection="0"/>
    <xf numFmtId="201" fontId="17" fillId="0" borderId="0" applyFont="0" applyFill="0" applyBorder="0" applyAlignment="0" applyProtection="0"/>
    <xf numFmtId="201" fontId="8" fillId="0" borderId="0" applyFont="0" applyFill="0" applyBorder="0" applyAlignment="0" applyProtection="0"/>
    <xf numFmtId="201" fontId="17" fillId="0" borderId="0" applyFont="0" applyFill="0" applyBorder="0" applyAlignment="0" applyProtection="0"/>
    <xf numFmtId="228" fontId="17" fillId="0" borderId="0" applyFont="0" applyFill="0" applyBorder="0" applyAlignment="0" applyProtection="0"/>
    <xf numFmtId="201" fontId="17" fillId="0" borderId="0" applyFont="0" applyFill="0" applyBorder="0" applyAlignment="0" applyProtection="0"/>
    <xf numFmtId="288" fontId="17" fillId="0" borderId="0" applyFill="0" applyBorder="0" applyAlignment="0" applyProtection="0"/>
    <xf numFmtId="288" fontId="17" fillId="0" borderId="0" applyFill="0" applyBorder="0" applyAlignment="0" applyProtection="0"/>
    <xf numFmtId="176" fontId="17" fillId="0" borderId="0" applyFont="0" applyFill="0" applyBorder="0" applyAlignment="0" applyProtection="0"/>
    <xf numFmtId="178"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90" fontId="17" fillId="0" borderId="0" applyFont="0" applyFill="0" applyBorder="0" applyAlignment="0" applyProtection="0"/>
    <xf numFmtId="290" fontId="17" fillId="0" borderId="0" applyFont="0" applyFill="0" applyBorder="0" applyAlignment="0" applyProtection="0"/>
    <xf numFmtId="290" fontId="17" fillId="0" borderId="0" applyFont="0" applyFill="0" applyBorder="0" applyAlignment="0" applyProtection="0"/>
    <xf numFmtId="290" fontId="17" fillId="0" borderId="0" applyFont="0" applyFill="0" applyBorder="0" applyAlignment="0" applyProtection="0"/>
    <xf numFmtId="291" fontId="8" fillId="0" borderId="0" applyFont="0" applyFill="0" applyBorder="0" applyAlignment="0" applyProtection="0"/>
    <xf numFmtId="287" fontId="17" fillId="0" borderId="0" applyFont="0" applyFill="0" applyBorder="0" applyAlignment="0" applyProtection="0"/>
    <xf numFmtId="292" fontId="17" fillId="0" borderId="0" applyFont="0" applyFill="0" applyBorder="0" applyAlignment="0" applyProtection="0"/>
    <xf numFmtId="0" fontId="17" fillId="0" borderId="0" applyFill="0" applyBorder="0" applyAlignment="0" applyProtection="0"/>
    <xf numFmtId="0" fontId="17" fillId="0" borderId="0" applyFill="0" applyBorder="0" applyAlignment="0" applyProtection="0"/>
    <xf numFmtId="0" fontId="17" fillId="0" borderId="0" applyFill="0" applyBorder="0" applyAlignment="0" applyProtection="0"/>
    <xf numFmtId="0" fontId="92" fillId="0" borderId="0">
      <protection locked="0"/>
    </xf>
    <xf numFmtId="288" fontId="17" fillId="0" borderId="0" applyFill="0" applyBorder="0" applyAlignment="0" applyProtection="0"/>
    <xf numFmtId="288" fontId="17" fillId="0" borderId="0" applyFill="0" applyBorder="0" applyAlignment="0" applyProtection="0"/>
    <xf numFmtId="0" fontId="47" fillId="0" borderId="0" applyFont="0" applyFill="0" applyBorder="0" applyAlignment="0" applyProtection="0">
      <alignment horizontal="right"/>
    </xf>
    <xf numFmtId="0" fontId="17" fillId="0" borderId="0" applyFont="0" applyFill="0" applyBorder="0" applyAlignment="0" applyProtection="0"/>
    <xf numFmtId="0" fontId="17" fillId="0" borderId="0" applyFont="0" applyFill="0" applyBorder="0" applyAlignment="0" applyProtection="0"/>
    <xf numFmtId="0" fontId="17" fillId="0" borderId="0"/>
    <xf numFmtId="0" fontId="17" fillId="0" borderId="0"/>
    <xf numFmtId="40" fontId="49" fillId="0" borderId="0" applyFill="0" applyBorder="0" applyAlignment="0" applyProtection="0">
      <alignment horizontal="left"/>
    </xf>
    <xf numFmtId="0" fontId="47" fillId="0" borderId="0" applyFont="0" applyFill="0" applyBorder="0" applyAlignment="0" applyProtection="0">
      <alignment horizontal="right"/>
    </xf>
    <xf numFmtId="225" fontId="47" fillId="0" borderId="0"/>
    <xf numFmtId="293" fontId="47" fillId="0" borderId="0" applyFont="0" applyFill="0" applyBorder="0" applyAlignment="0" applyProtection="0">
      <alignment horizontal="right"/>
    </xf>
    <xf numFmtId="212" fontId="17" fillId="30" borderId="0"/>
    <xf numFmtId="212" fontId="17" fillId="30" borderId="0"/>
    <xf numFmtId="212" fontId="17" fillId="30" borderId="0"/>
    <xf numFmtId="212" fontId="17" fillId="30" borderId="0"/>
    <xf numFmtId="0" fontId="115" fillId="0" borderId="33" applyNumberFormat="0" applyFill="0" applyAlignment="0" applyProtection="0"/>
    <xf numFmtId="0" fontId="119" fillId="0" borderId="34" applyNumberFormat="0" applyFill="0" applyAlignment="0" applyProtection="0"/>
    <xf numFmtId="0" fontId="124" fillId="0" borderId="35" applyNumberFormat="0" applyFill="0" applyAlignment="0" applyProtection="0"/>
    <xf numFmtId="0" fontId="124" fillId="0" borderId="0" applyNumberFormat="0" applyFill="0" applyBorder="0" applyAlignment="0" applyProtection="0"/>
    <xf numFmtId="0" fontId="115" fillId="0" borderId="33" applyNumberFormat="0" applyFill="0" applyAlignment="0" applyProtection="0"/>
    <xf numFmtId="0" fontId="119" fillId="0" borderId="34" applyNumberFormat="0" applyFill="0" applyAlignment="0" applyProtection="0"/>
    <xf numFmtId="0" fontId="124" fillId="0" borderId="35" applyNumberFormat="0" applyFill="0" applyAlignment="0" applyProtection="0"/>
    <xf numFmtId="0" fontId="124" fillId="0" borderId="0" applyNumberFormat="0" applyFill="0" applyBorder="0" applyAlignment="0" applyProtection="0"/>
    <xf numFmtId="0" fontId="137" fillId="0" borderId="39"/>
    <xf numFmtId="0" fontId="138" fillId="8" borderId="0" applyNumberFormat="0" applyBorder="0" applyAlignment="0" applyProtection="0"/>
    <xf numFmtId="0" fontId="138" fillId="8" borderId="0" applyNumberFormat="0" applyBorder="0" applyAlignment="0" applyProtection="0"/>
    <xf numFmtId="0" fontId="139" fillId="8" borderId="0" applyNumberFormat="0" applyBorder="0" applyAlignment="0" applyProtection="0"/>
    <xf numFmtId="37" fontId="140" fillId="0" borderId="0"/>
    <xf numFmtId="37" fontId="140" fillId="0" borderId="0"/>
    <xf numFmtId="37" fontId="141" fillId="0" borderId="0"/>
    <xf numFmtId="0" fontId="24" fillId="0" borderId="0"/>
    <xf numFmtId="0" fontId="121" fillId="0" borderId="0"/>
    <xf numFmtId="202" fontId="142" fillId="0" borderId="0"/>
    <xf numFmtId="294" fontId="17" fillId="0" borderId="0"/>
    <xf numFmtId="294" fontId="17" fillId="0" borderId="0"/>
    <xf numFmtId="181" fontId="17" fillId="0" borderId="7" applyFont="0" applyFill="0" applyBorder="0" applyAlignment="0" applyProtection="0"/>
    <xf numFmtId="181" fontId="17" fillId="0" borderId="7" applyFont="0" applyFill="0" applyBorder="0" applyAlignment="0" applyProtection="0"/>
    <xf numFmtId="0" fontId="47" fillId="0" borderId="0" applyFill="0" applyBorder="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0" borderId="38"/>
    <xf numFmtId="0" fontId="17" fillId="0" borderId="38"/>
    <xf numFmtId="0" fontId="17" fillId="0" borderId="38"/>
    <xf numFmtId="0" fontId="17" fillId="0" borderId="38"/>
    <xf numFmtId="0" fontId="8" fillId="0" borderId="0"/>
    <xf numFmtId="0" fontId="17" fillId="0" borderId="0"/>
    <xf numFmtId="0" fontId="8" fillId="0" borderId="38"/>
    <xf numFmtId="0" fontId="17" fillId="0" borderId="0"/>
    <xf numFmtId="0" fontId="17" fillId="0" borderId="0"/>
    <xf numFmtId="0" fontId="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alignment vertical="top"/>
    </xf>
    <xf numFmtId="0" fontId="17" fillId="0" borderId="0"/>
    <xf numFmtId="0" fontId="17" fillId="0" borderId="0"/>
    <xf numFmtId="0" fontId="17" fillId="0" borderId="0">
      <alignment vertical="top"/>
    </xf>
    <xf numFmtId="0" fontId="17" fillId="0" borderId="0"/>
    <xf numFmtId="0" fontId="17" fillId="0" borderId="0"/>
    <xf numFmtId="0" fontId="17" fillId="0" borderId="0"/>
    <xf numFmtId="0" fontId="8" fillId="0" borderId="0"/>
    <xf numFmtId="0" fontId="8" fillId="0" borderId="0"/>
    <xf numFmtId="0" fontId="17" fillId="0" borderId="0"/>
    <xf numFmtId="0" fontId="17" fillId="0" borderId="0"/>
    <xf numFmtId="0" fontId="17" fillId="0" borderId="0"/>
    <xf numFmtId="0" fontId="17" fillId="0" borderId="0"/>
    <xf numFmtId="0" fontId="17" fillId="0" borderId="0"/>
    <xf numFmtId="0" fontId="1" fillId="0" borderId="0"/>
    <xf numFmtId="0" fontId="8" fillId="0" borderId="0"/>
    <xf numFmtId="0" fontId="17"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20" fillId="0" borderId="0"/>
    <xf numFmtId="0" fontId="17" fillId="0" borderId="0">
      <alignment vertical="top"/>
    </xf>
    <xf numFmtId="0" fontId="17"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xf numFmtId="0" fontId="17"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xf numFmtId="0" fontId="17" fillId="0" borderId="0"/>
    <xf numFmtId="0" fontId="17" fillId="0" borderId="0"/>
    <xf numFmtId="0" fontId="17"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43" fillId="0" borderId="0" applyNumberFormat="0" applyFill="0" applyBorder="0">
      <alignment vertical="center"/>
    </xf>
    <xf numFmtId="0" fontId="17" fillId="0" borderId="0" applyNumberFormat="0" applyFont="0" applyFill="0" applyBorder="0" applyAlignment="0" applyProtection="0"/>
    <xf numFmtId="0" fontId="17" fillId="0" borderId="0" applyNumberFormat="0" applyFont="0" applyFill="0" applyBorder="0" applyAlignment="0" applyProtection="0"/>
    <xf numFmtId="0" fontId="17" fillId="0" borderId="0" applyNumberFormat="0" applyFont="0" applyFill="0" applyBorder="0" applyAlignment="0" applyProtection="0"/>
    <xf numFmtId="0" fontId="17" fillId="0" borderId="0" applyNumberFormat="0" applyFont="0" applyFill="0" applyBorder="0" applyAlignment="0" applyProtection="0"/>
    <xf numFmtId="0" fontId="17" fillId="0" borderId="0"/>
    <xf numFmtId="0" fontId="17" fillId="0" borderId="0" applyNumberFormat="0" applyFont="0" applyFill="0" applyBorder="0" applyAlignment="0" applyProtection="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8" fillId="0" borderId="0"/>
    <xf numFmtId="0" fontId="8" fillId="0" borderId="0"/>
    <xf numFmtId="0" fontId="8" fillId="0" borderId="0"/>
    <xf numFmtId="295" fontId="59" fillId="0" borderId="0"/>
    <xf numFmtId="269" fontId="144" fillId="0" borderId="0"/>
    <xf numFmtId="296" fontId="17" fillId="0" borderId="0"/>
    <xf numFmtId="296" fontId="17" fillId="0" borderId="0"/>
    <xf numFmtId="254" fontId="17" fillId="0" borderId="0" applyFill="0" applyBorder="0" applyProtection="0">
      <alignment vertical="center"/>
    </xf>
    <xf numFmtId="254" fontId="17" fillId="0" borderId="0" applyFill="0" applyBorder="0" applyProtection="0">
      <alignment vertical="center"/>
    </xf>
    <xf numFmtId="174" fontId="144" fillId="0" borderId="0"/>
    <xf numFmtId="0" fontId="17" fillId="0" borderId="0"/>
    <xf numFmtId="0" fontId="121" fillId="0" borderId="0"/>
    <xf numFmtId="0" fontId="145" fillId="0" borderId="0" applyNumberFormat="0" applyFill="0" applyBorder="0" applyAlignment="0" applyProtection="0"/>
    <xf numFmtId="0" fontId="146" fillId="0" borderId="0" applyNumberFormat="0" applyFill="0" applyBorder="0" applyAlignment="0" applyProtection="0"/>
    <xf numFmtId="0" fontId="147" fillId="0" borderId="0" applyNumberFormat="0" applyFill="0" applyBorder="0" applyAlignment="0" applyProtection="0"/>
    <xf numFmtId="277" fontId="17" fillId="0" borderId="0"/>
    <xf numFmtId="277" fontId="17" fillId="0" borderId="0"/>
    <xf numFmtId="218" fontId="61" fillId="0" borderId="0"/>
    <xf numFmtId="297" fontId="61" fillId="0" borderId="0" applyFont="0" applyFill="0" applyBorder="0" applyAlignment="0" applyProtection="0"/>
    <xf numFmtId="0" fontId="17" fillId="34" borderId="40" applyNumberFormat="0" applyFont="0" applyAlignment="0" applyProtection="0"/>
    <xf numFmtId="0" fontId="17" fillId="34" borderId="40" applyNumberFormat="0" applyFont="0" applyAlignment="0" applyProtection="0"/>
    <xf numFmtId="0" fontId="17" fillId="34" borderId="40" applyNumberFormat="0" applyFont="0" applyAlignment="0" applyProtection="0"/>
    <xf numFmtId="0" fontId="17" fillId="34" borderId="40" applyNumberFormat="0" applyFont="0" applyAlignment="0" applyProtection="0"/>
    <xf numFmtId="0" fontId="8" fillId="34" borderId="40" applyNumberFormat="0" applyFont="0" applyAlignment="0" applyProtection="0"/>
    <xf numFmtId="0" fontId="17" fillId="34" borderId="40" applyNumberFormat="0" applyFont="0" applyAlignment="0" applyProtection="0"/>
    <xf numFmtId="0" fontId="35" fillId="34" borderId="40" applyNumberFormat="0" applyFont="0" applyAlignment="0" applyProtection="0"/>
    <xf numFmtId="1" fontId="17" fillId="0" borderId="0" applyFont="0" applyFill="0" applyBorder="0" applyAlignment="0" applyProtection="0">
      <alignment horizontal="right"/>
    </xf>
    <xf numFmtId="1" fontId="17" fillId="0" borderId="0" applyFont="0" applyFill="0" applyBorder="0" applyAlignment="0" applyProtection="0">
      <alignment horizontal="right"/>
    </xf>
    <xf numFmtId="0" fontId="61" fillId="0" borderId="0" applyNumberFormat="0" applyFill="0" applyBorder="0" applyAlignment="0" applyProtection="0"/>
    <xf numFmtId="0" fontId="72" fillId="0" borderId="0" applyNumberFormat="0" applyFill="0" applyBorder="0" applyAlignment="0" applyProtection="0"/>
    <xf numFmtId="276" fontId="17" fillId="0" borderId="0" applyNumberFormat="0" applyFill="0" applyBorder="0" applyAlignment="0" applyProtection="0"/>
    <xf numFmtId="276" fontId="17" fillId="0" borderId="0" applyNumberFormat="0" applyFill="0" applyBorder="0" applyAlignment="0" applyProtection="0"/>
    <xf numFmtId="0" fontId="72" fillId="0" borderId="0" applyNumberFormat="0" applyFill="0" applyBorder="0" applyAlignment="0" applyProtection="0"/>
    <xf numFmtId="0" fontId="148" fillId="0" borderId="0" applyNumberFormat="0" applyFill="0" applyBorder="0" applyAlignment="0" applyProtection="0"/>
    <xf numFmtId="0" fontId="17" fillId="0" borderId="0" applyNumberFormat="0" applyFill="0" applyBorder="0" applyAlignment="0" applyProtection="0"/>
    <xf numFmtId="0" fontId="57" fillId="15" borderId="20" applyNumberFormat="0" applyAlignment="0" applyProtection="0"/>
    <xf numFmtId="0" fontId="57" fillId="15" borderId="20" applyNumberFormat="0" applyAlignment="0" applyProtection="0"/>
    <xf numFmtId="40" fontId="149" fillId="0" borderId="0" applyFont="0" applyFill="0" applyBorder="0" applyAlignment="0" applyProtection="0"/>
    <xf numFmtId="38" fontId="149" fillId="0" borderId="0" applyFont="0" applyFill="0" applyBorder="0" applyAlignment="0" applyProtection="0"/>
    <xf numFmtId="3" fontId="150" fillId="0" borderId="0"/>
    <xf numFmtId="253" fontId="17" fillId="0" borderId="0" applyBorder="0" applyProtection="0"/>
    <xf numFmtId="253" fontId="17" fillId="0" borderId="0" applyBorder="0" applyProtection="0"/>
    <xf numFmtId="0" fontId="90" fillId="15" borderId="41" applyNumberFormat="0" applyAlignment="0" applyProtection="0"/>
    <xf numFmtId="1" fontId="151" fillId="0" borderId="0" applyProtection="0">
      <alignment horizontal="right" vertical="center"/>
    </xf>
    <xf numFmtId="0" fontId="152" fillId="0" borderId="42">
      <alignment vertical="top"/>
    </xf>
    <xf numFmtId="0" fontId="144" fillId="0" borderId="0">
      <alignment horizontal="center"/>
    </xf>
    <xf numFmtId="0" fontId="153" fillId="0" borderId="0">
      <alignment horizontal="center"/>
    </xf>
    <xf numFmtId="0" fontId="154" fillId="0" borderId="0" applyNumberFormat="0">
      <alignment vertical="center"/>
    </xf>
    <xf numFmtId="40" fontId="49" fillId="0" borderId="0" applyFont="0" applyFill="0" applyBorder="0" applyAlignment="0" applyProtection="0"/>
    <xf numFmtId="0" fontId="47" fillId="0" borderId="0"/>
    <xf numFmtId="269" fontId="47" fillId="0" borderId="0" applyFont="0" applyFill="0" applyBorder="0" applyAlignment="0" applyProtection="0">
      <protection locked="0"/>
    </xf>
    <xf numFmtId="9" fontId="74" fillId="0" borderId="0" applyFont="0" applyFill="0" applyBorder="0" applyAlignment="0" applyProtection="0"/>
    <xf numFmtId="180" fontId="17" fillId="0" borderId="0" applyFont="0" applyFill="0" applyBorder="0" applyAlignment="0" applyProtection="0"/>
    <xf numFmtId="180" fontId="17" fillId="0" borderId="0" applyFont="0" applyFill="0" applyBorder="0" applyAlignment="0" applyProtection="0"/>
    <xf numFmtId="180" fontId="17" fillId="0" borderId="0" applyFont="0" applyFill="0" applyBorder="0" applyAlignment="0" applyProtection="0"/>
    <xf numFmtId="180" fontId="17" fillId="0" borderId="0" applyFont="0" applyFill="0" applyBorder="0" applyAlignment="0" applyProtection="0"/>
    <xf numFmtId="180"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10" fontId="155" fillId="0" borderId="0" applyFont="0" applyFill="0" applyBorder="0" applyAlignment="0" applyProtection="0">
      <alignment horizontal="right" vertical="center"/>
    </xf>
    <xf numFmtId="298" fontId="47" fillId="0" borderId="0" applyFont="0" applyFill="0" applyBorder="0" applyProtection="0">
      <alignment horizontal="right"/>
    </xf>
    <xf numFmtId="216" fontId="17" fillId="0" borderId="0" applyFont="0" applyFill="0" applyBorder="0" applyAlignment="0" applyProtection="0"/>
    <xf numFmtId="216" fontId="17" fillId="0" borderId="0" applyFont="0" applyFill="0" applyBorder="0" applyAlignment="0" applyProtection="0"/>
    <xf numFmtId="299" fontId="87" fillId="0" borderId="0" applyFont="0" applyFill="0" applyBorder="0" applyAlignment="0" applyProtection="0"/>
    <xf numFmtId="9" fontId="17" fillId="0" borderId="0" applyFont="0" applyFill="0" applyBorder="0" applyAlignment="0" applyProtection="0"/>
    <xf numFmtId="275" fontId="17" fillId="0" borderId="0" applyFill="0" applyBorder="0" applyProtection="0">
      <alignment vertical="center"/>
    </xf>
    <xf numFmtId="275" fontId="17" fillId="0" borderId="0" applyFill="0" applyBorder="0" applyProtection="0">
      <alignment vertical="center"/>
    </xf>
    <xf numFmtId="300" fontId="17" fillId="0" borderId="0"/>
    <xf numFmtId="300" fontId="17" fillId="0" borderId="0"/>
    <xf numFmtId="261" fontId="47" fillId="0" borderId="0" applyFont="0" applyFill="0" applyBorder="0" applyAlignment="0" applyProtection="0"/>
    <xf numFmtId="224" fontId="49" fillId="0" borderId="0" applyFont="0" applyFill="0" applyBorder="0" applyAlignment="0" applyProtection="0"/>
    <xf numFmtId="218" fontId="49" fillId="0" borderId="0" applyFont="0" applyFill="0" applyBorder="0" applyAlignment="0" applyProtection="0">
      <protection locked="0"/>
    </xf>
    <xf numFmtId="0" fontId="78" fillId="0" borderId="0"/>
    <xf numFmtId="0" fontId="79"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0" fontId="17" fillId="0" borderId="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0" fontId="156" fillId="35" borderId="0"/>
    <xf numFmtId="38" fontId="49" fillId="0" borderId="0" applyFont="0" applyFill="0" applyBorder="0" applyAlignment="0" applyProtection="0">
      <protection locked="0"/>
    </xf>
    <xf numFmtId="261" fontId="47" fillId="0" borderId="0" applyFill="0" applyBorder="0" applyAlignment="0" applyProtection="0">
      <protection locked="0"/>
    </xf>
    <xf numFmtId="218" fontId="17" fillId="0" borderId="0" applyFill="0" applyBorder="0" applyAlignment="0" applyProtection="0"/>
    <xf numFmtId="218" fontId="17" fillId="0" borderId="0" applyFill="0" applyBorder="0" applyAlignment="0" applyProtection="0"/>
    <xf numFmtId="38" fontId="49" fillId="0" borderId="0" applyFont="0" applyFill="0" applyBorder="0" applyAlignment="0" applyProtection="0"/>
    <xf numFmtId="301" fontId="121" fillId="0" borderId="0" applyFont="0" applyFill="0" applyBorder="0" applyAlignment="0" applyProtection="0"/>
    <xf numFmtId="217" fontId="47" fillId="0" borderId="0" applyFont="0" applyFill="0" applyBorder="0" applyAlignment="0" applyProtection="0">
      <alignment horizontal="right"/>
    </xf>
    <xf numFmtId="0" fontId="49" fillId="0" borderId="26" applyNumberFormat="0" applyAlignment="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18" fillId="0" borderId="32">
      <alignment horizontal="center"/>
    </xf>
    <xf numFmtId="3" fontId="59" fillId="0" borderId="0" applyFont="0" applyFill="0" applyBorder="0" applyAlignment="0" applyProtection="0"/>
    <xf numFmtId="0" fontId="59" fillId="36" borderId="0" applyNumberFormat="0" applyFont="0" applyBorder="0" applyAlignment="0" applyProtection="0"/>
    <xf numFmtId="215" fontId="17" fillId="0" borderId="0" applyFill="0" applyBorder="0" applyAlignment="0" applyProtection="0"/>
    <xf numFmtId="215" fontId="17" fillId="0" borderId="0" applyFill="0" applyBorder="0" applyAlignment="0" applyProtection="0"/>
    <xf numFmtId="3" fontId="17" fillId="0" borderId="0" applyFill="0" applyBorder="0" applyAlignment="0" applyProtection="0"/>
    <xf numFmtId="0" fontId="79" fillId="0" borderId="0"/>
    <xf numFmtId="0" fontId="79" fillId="0" borderId="0"/>
    <xf numFmtId="3" fontId="17" fillId="0" borderId="0" applyFill="0" applyBorder="0" applyAlignment="0" applyProtection="0"/>
    <xf numFmtId="3" fontId="17" fillId="0" borderId="0" applyFill="0" applyBorder="0" applyAlignment="0" applyProtection="0"/>
    <xf numFmtId="3" fontId="17" fillId="0" borderId="0" applyFill="0" applyBorder="0" applyAlignment="0" applyProtection="0"/>
    <xf numFmtId="0" fontId="79" fillId="0" borderId="0"/>
    <xf numFmtId="181" fontId="157" fillId="0" borderId="0"/>
    <xf numFmtId="181" fontId="20" fillId="0" borderId="0">
      <alignment vertical="top"/>
    </xf>
    <xf numFmtId="274" fontId="20" fillId="0" borderId="0">
      <alignment vertical="top"/>
    </xf>
    <xf numFmtId="182" fontId="20" fillId="0" borderId="0">
      <alignment vertical="top"/>
    </xf>
    <xf numFmtId="182" fontId="20" fillId="0" borderId="0">
      <alignment vertical="top"/>
    </xf>
    <xf numFmtId="283" fontId="47" fillId="0" borderId="0" applyFont="0" applyFill="0" applyBorder="0" applyProtection="0">
      <alignment horizontal="right"/>
    </xf>
    <xf numFmtId="302" fontId="47" fillId="0" borderId="0" applyFont="0" applyFill="0" applyBorder="0" applyProtection="0">
      <alignment horizontal="right"/>
    </xf>
    <xf numFmtId="217" fontId="47" fillId="0" borderId="0" applyFont="0" applyFill="0" applyBorder="0" applyProtection="0">
      <alignment horizontal="right"/>
    </xf>
    <xf numFmtId="236" fontId="17" fillId="0" borderId="0" applyFont="0" applyFill="0" applyBorder="0" applyAlignment="0" applyProtection="0"/>
    <xf numFmtId="236" fontId="17" fillId="0" borderId="0" applyFont="0" applyFill="0" applyBorder="0" applyAlignment="0" applyProtection="0"/>
    <xf numFmtId="0" fontId="158" fillId="0" borderId="14" applyNumberFormat="0" applyFill="0" applyBorder="0" applyAlignment="0" applyProtection="0">
      <protection hidden="1"/>
    </xf>
    <xf numFmtId="218" fontId="17" fillId="0" borderId="0" applyFont="0" applyFill="0" applyBorder="0" applyAlignment="0" applyProtection="0"/>
    <xf numFmtId="218" fontId="17" fillId="0" borderId="0" applyFont="0" applyFill="0" applyBorder="0" applyAlignment="0" applyProtection="0"/>
    <xf numFmtId="0" fontId="17" fillId="0" borderId="0"/>
    <xf numFmtId="0" fontId="17" fillId="0" borderId="0"/>
    <xf numFmtId="14" fontId="144" fillId="0" borderId="0" applyNumberFormat="0" applyFill="0" applyBorder="0" applyAlignment="0" applyProtection="0">
      <alignment horizontal="left"/>
    </xf>
    <xf numFmtId="0" fontId="68" fillId="0" borderId="0" applyNumberFormat="0" applyFill="0" applyBorder="0" applyProtection="0">
      <alignment horizontal="right" vertical="center"/>
    </xf>
    <xf numFmtId="38" fontId="144" fillId="0" borderId="0"/>
    <xf numFmtId="303" fontId="159" fillId="0" borderId="0">
      <alignment horizontal="left"/>
    </xf>
    <xf numFmtId="303" fontId="159" fillId="0" borderId="0">
      <alignment horizontal="right"/>
    </xf>
    <xf numFmtId="0" fontId="160" fillId="15" borderId="41" applyNumberFormat="0" applyAlignment="0" applyProtection="0"/>
    <xf numFmtId="0" fontId="160" fillId="15" borderId="41" applyNumberFormat="0" applyAlignment="0" applyProtection="0"/>
    <xf numFmtId="0" fontId="107" fillId="0" borderId="43">
      <alignment vertical="center"/>
    </xf>
    <xf numFmtId="4" fontId="40" fillId="37" borderId="44" applyNumberFormat="0" applyProtection="0">
      <alignment vertical="center"/>
    </xf>
    <xf numFmtId="4" fontId="161" fillId="38" borderId="44" applyNumberFormat="0" applyProtection="0">
      <alignment vertical="center"/>
    </xf>
    <xf numFmtId="4" fontId="40" fillId="37" borderId="44" applyNumberFormat="0" applyProtection="0">
      <alignment horizontal="left" vertical="center" indent="1"/>
    </xf>
    <xf numFmtId="4" fontId="40" fillId="37" borderId="44" applyNumberFormat="0" applyProtection="0">
      <alignment horizontal="left" vertical="center" indent="1"/>
    </xf>
    <xf numFmtId="4" fontId="40" fillId="37" borderId="44" applyNumberFormat="0" applyProtection="0">
      <alignment horizontal="left" vertical="center"/>
    </xf>
    <xf numFmtId="4" fontId="40" fillId="37" borderId="44" applyNumberFormat="0" applyProtection="0">
      <alignment horizontal="left" vertical="center" indent="1"/>
    </xf>
    <xf numFmtId="0" fontId="162" fillId="37" borderId="44" applyNumberFormat="0" applyProtection="0">
      <alignment horizontal="center" vertical="center" wrapText="1"/>
    </xf>
    <xf numFmtId="4" fontId="163" fillId="39" borderId="0" applyNumberFormat="0" applyProtection="0">
      <alignment horizontal="left" vertical="center" indent="1"/>
    </xf>
    <xf numFmtId="4" fontId="163" fillId="39" borderId="0" applyNumberFormat="0" applyProtection="0">
      <alignment horizontal="left" vertical="center" indent="1"/>
    </xf>
    <xf numFmtId="4" fontId="163" fillId="39" borderId="0" applyNumberFormat="0" applyProtection="0">
      <alignment horizontal="left" vertical="center"/>
    </xf>
    <xf numFmtId="4" fontId="163" fillId="39" borderId="0" applyNumberFormat="0" applyProtection="0">
      <alignment horizontal="left" vertical="center" indent="1"/>
    </xf>
    <xf numFmtId="4" fontId="32" fillId="10" borderId="44" applyNumberFormat="0" applyProtection="0">
      <alignment horizontal="right" vertical="center"/>
    </xf>
    <xf numFmtId="4" fontId="32" fillId="17" borderId="44" applyNumberFormat="0" applyProtection="0">
      <alignment horizontal="right" vertical="center"/>
    </xf>
    <xf numFmtId="4" fontId="32" fillId="25" borderId="44" applyNumberFormat="0" applyProtection="0">
      <alignment horizontal="right" vertical="center"/>
    </xf>
    <xf numFmtId="4" fontId="32" fillId="19" borderId="44" applyNumberFormat="0" applyProtection="0">
      <alignment horizontal="right" vertical="center"/>
    </xf>
    <xf numFmtId="4" fontId="32" fillId="23" borderId="44" applyNumberFormat="0" applyProtection="0">
      <alignment horizontal="right" vertical="center"/>
    </xf>
    <xf numFmtId="4" fontId="32" fillId="27" borderId="44" applyNumberFormat="0" applyProtection="0">
      <alignment horizontal="right" vertical="center"/>
    </xf>
    <xf numFmtId="4" fontId="32" fillId="26" borderId="44" applyNumberFormat="0" applyProtection="0">
      <alignment horizontal="right" vertical="center"/>
    </xf>
    <xf numFmtId="4" fontId="32" fillId="40" borderId="44" applyNumberFormat="0" applyProtection="0">
      <alignment horizontal="right" vertical="center"/>
    </xf>
    <xf numFmtId="4" fontId="32" fillId="18" borderId="44" applyNumberFormat="0" applyProtection="0">
      <alignment horizontal="right" vertical="center"/>
    </xf>
    <xf numFmtId="4" fontId="164" fillId="41" borderId="45" applyNumberFormat="0" applyProtection="0">
      <alignment horizontal="left" vertical="center" indent="1"/>
    </xf>
    <xf numFmtId="4" fontId="164" fillId="41" borderId="45" applyNumberFormat="0" applyProtection="0">
      <alignment horizontal="left" vertical="center" indent="1"/>
    </xf>
    <xf numFmtId="4" fontId="164" fillId="41" borderId="45" applyNumberFormat="0" applyProtection="0">
      <alignment horizontal="left" vertical="center"/>
    </xf>
    <xf numFmtId="4" fontId="164" fillId="41" borderId="45" applyNumberFormat="0" applyProtection="0">
      <alignment horizontal="left" vertical="center" indent="1"/>
    </xf>
    <xf numFmtId="4" fontId="165" fillId="42" borderId="0" applyNumberFormat="0" applyProtection="0">
      <alignment horizontal="left" vertical="center" indent="1"/>
    </xf>
    <xf numFmtId="4" fontId="165" fillId="42" borderId="0" applyNumberFormat="0" applyProtection="0">
      <alignment horizontal="left" vertical="center" indent="1"/>
    </xf>
    <xf numFmtId="4" fontId="165" fillId="42" borderId="0" applyNumberFormat="0" applyProtection="0">
      <alignment horizontal="left" vertical="center"/>
    </xf>
    <xf numFmtId="4" fontId="165" fillId="42" borderId="0" applyNumberFormat="0" applyProtection="0">
      <alignment horizontal="left" vertical="center" indent="1"/>
    </xf>
    <xf numFmtId="4" fontId="166" fillId="43" borderId="0" applyNumberFormat="0" applyProtection="0">
      <alignment horizontal="left" vertical="center" indent="1"/>
    </xf>
    <xf numFmtId="4" fontId="166" fillId="43" borderId="0" applyNumberFormat="0" applyProtection="0">
      <alignment horizontal="left" vertical="center" indent="1"/>
    </xf>
    <xf numFmtId="4" fontId="166" fillId="43" borderId="0" applyNumberFormat="0" applyProtection="0">
      <alignment horizontal="left" vertical="center"/>
    </xf>
    <xf numFmtId="4" fontId="166" fillId="43" borderId="0" applyNumberFormat="0" applyProtection="0">
      <alignment horizontal="left" vertical="center" indent="1"/>
    </xf>
    <xf numFmtId="4" fontId="167" fillId="39" borderId="44" applyNumberFormat="0" applyProtection="0">
      <alignment horizontal="right" vertical="center"/>
    </xf>
    <xf numFmtId="4" fontId="168" fillId="15" borderId="0" applyNumberFormat="0" applyProtection="0">
      <alignment horizontal="left" vertical="center" indent="1"/>
    </xf>
    <xf numFmtId="4" fontId="168" fillId="15" borderId="0" applyNumberFormat="0" applyProtection="0">
      <alignment horizontal="left" vertical="center" indent="1"/>
    </xf>
    <xf numFmtId="4" fontId="168" fillId="15" borderId="0" applyNumberFormat="0" applyProtection="0">
      <alignment horizontal="left" vertical="center"/>
    </xf>
    <xf numFmtId="4" fontId="168" fillId="15" borderId="0" applyNumberFormat="0" applyProtection="0">
      <alignment horizontal="left" vertical="center" indent="1"/>
    </xf>
    <xf numFmtId="4" fontId="168" fillId="29" borderId="0" applyNumberFormat="0" applyProtection="0">
      <alignment horizontal="left" vertical="center" indent="1"/>
    </xf>
    <xf numFmtId="4" fontId="168" fillId="29" borderId="0" applyNumberFormat="0" applyProtection="0">
      <alignment horizontal="left" vertical="center" indent="1"/>
    </xf>
    <xf numFmtId="4" fontId="168" fillId="29" borderId="0" applyNumberFormat="0" applyProtection="0">
      <alignment horizontal="left" vertical="center"/>
    </xf>
    <xf numFmtId="4" fontId="168" fillId="29" borderId="0" applyNumberFormat="0" applyProtection="0">
      <alignment horizontal="left" vertical="center" indent="1"/>
    </xf>
    <xf numFmtId="0" fontId="169" fillId="43" borderId="44" applyNumberFormat="0" applyProtection="0">
      <alignment horizontal="left" vertical="center" indent="1"/>
    </xf>
    <xf numFmtId="0" fontId="169" fillId="43" borderId="44" applyNumberFormat="0" applyProtection="0">
      <alignment horizontal="left" vertical="center" indent="1"/>
    </xf>
    <xf numFmtId="0" fontId="169" fillId="43" borderId="44" applyNumberFormat="0" applyProtection="0">
      <alignment horizontal="left" vertical="center"/>
    </xf>
    <xf numFmtId="0" fontId="169" fillId="43" borderId="44" applyNumberFormat="0" applyProtection="0">
      <alignment horizontal="left" vertical="center" indent="1"/>
    </xf>
    <xf numFmtId="0" fontId="17" fillId="43" borderId="44" applyNumberFormat="0" applyProtection="0">
      <alignment horizontal="left" vertical="top" indent="1"/>
    </xf>
    <xf numFmtId="0" fontId="17" fillId="43" borderId="44" applyNumberFormat="0" applyProtection="0">
      <alignment horizontal="left" vertical="top" indent="1"/>
    </xf>
    <xf numFmtId="0" fontId="17" fillId="43" borderId="44" applyNumberFormat="0" applyProtection="0">
      <alignment horizontal="left" vertical="top" indent="1"/>
    </xf>
    <xf numFmtId="0" fontId="17" fillId="43" borderId="44" applyNumberFormat="0" applyProtection="0">
      <alignment horizontal="left" vertical="top" indent="1"/>
    </xf>
    <xf numFmtId="0" fontId="17" fillId="43" borderId="44" applyNumberFormat="0" applyProtection="0">
      <alignment horizontal="left" vertical="top"/>
    </xf>
    <xf numFmtId="0" fontId="17" fillId="43" borderId="44" applyNumberFormat="0" applyProtection="0">
      <alignment horizontal="left" vertical="top" indent="1"/>
    </xf>
    <xf numFmtId="0" fontId="169" fillId="2" borderId="44" applyNumberFormat="0" applyProtection="0">
      <alignment horizontal="left" vertical="center" indent="1"/>
    </xf>
    <xf numFmtId="0" fontId="169" fillId="2" borderId="44" applyNumberFormat="0" applyProtection="0">
      <alignment horizontal="left" vertical="center" indent="1"/>
    </xf>
    <xf numFmtId="0" fontId="169" fillId="2" borderId="44" applyNumberFormat="0" applyProtection="0">
      <alignment horizontal="left" vertical="center"/>
    </xf>
    <xf numFmtId="0" fontId="169" fillId="2" borderId="44" applyNumberFormat="0" applyProtection="0">
      <alignment horizontal="left" vertical="center" indent="1"/>
    </xf>
    <xf numFmtId="0" fontId="17" fillId="2" borderId="44" applyNumberFormat="0" applyProtection="0">
      <alignment horizontal="left" vertical="top" indent="1"/>
    </xf>
    <xf numFmtId="0" fontId="17" fillId="2" borderId="44" applyNumberFormat="0" applyProtection="0">
      <alignment horizontal="left" vertical="top" indent="1"/>
    </xf>
    <xf numFmtId="0" fontId="17" fillId="2" borderId="44" applyNumberFormat="0" applyProtection="0">
      <alignment horizontal="left" vertical="top" indent="1"/>
    </xf>
    <xf numFmtId="0" fontId="17" fillId="2" borderId="44" applyNumberFormat="0" applyProtection="0">
      <alignment horizontal="left" vertical="top" indent="1"/>
    </xf>
    <xf numFmtId="0" fontId="17" fillId="2" borderId="44" applyNumberFormat="0" applyProtection="0">
      <alignment horizontal="left" vertical="top"/>
    </xf>
    <xf numFmtId="0" fontId="17" fillId="2" borderId="44" applyNumberFormat="0" applyProtection="0">
      <alignment horizontal="left" vertical="top" indent="1"/>
    </xf>
    <xf numFmtId="0" fontId="17" fillId="44" borderId="44" applyNumberFormat="0" applyProtection="0">
      <alignment horizontal="left" vertical="center" indent="1"/>
    </xf>
    <xf numFmtId="0" fontId="17" fillId="44" borderId="44" applyNumberFormat="0" applyProtection="0">
      <alignment horizontal="left" vertical="center" indent="1"/>
    </xf>
    <xf numFmtId="0" fontId="17" fillId="44" borderId="44" applyNumberFormat="0" applyProtection="0">
      <alignment horizontal="left" vertical="center" indent="1"/>
    </xf>
    <xf numFmtId="0" fontId="17" fillId="44" borderId="44" applyNumberFormat="0" applyProtection="0">
      <alignment horizontal="left" vertical="center" indent="1"/>
    </xf>
    <xf numFmtId="0" fontId="17" fillId="44" borderId="44" applyNumberFormat="0" applyProtection="0">
      <alignment horizontal="left" vertical="center"/>
    </xf>
    <xf numFmtId="0" fontId="17" fillId="44" borderId="44" applyNumberFormat="0" applyProtection="0">
      <alignment horizontal="left" vertical="center" indent="1"/>
    </xf>
    <xf numFmtId="0" fontId="17" fillId="44" borderId="44" applyNumberFormat="0" applyProtection="0">
      <alignment horizontal="left" vertical="top" indent="1"/>
    </xf>
    <xf numFmtId="0" fontId="17" fillId="44" borderId="44" applyNumberFormat="0" applyProtection="0">
      <alignment horizontal="left" vertical="top" indent="1"/>
    </xf>
    <xf numFmtId="0" fontId="17" fillId="44" borderId="44" applyNumberFormat="0" applyProtection="0">
      <alignment horizontal="left" vertical="top" indent="1"/>
    </xf>
    <xf numFmtId="0" fontId="17" fillId="44" borderId="44" applyNumberFormat="0" applyProtection="0">
      <alignment horizontal="left" vertical="top" indent="1"/>
    </xf>
    <xf numFmtId="0" fontId="17" fillId="44" borderId="44" applyNumberFormat="0" applyProtection="0">
      <alignment horizontal="left" vertical="top"/>
    </xf>
    <xf numFmtId="0" fontId="17" fillId="44" borderId="44" applyNumberFormat="0" applyProtection="0">
      <alignment horizontal="left" vertical="top" indent="1"/>
    </xf>
    <xf numFmtId="0" fontId="17" fillId="45" borderId="44" applyNumberFormat="0" applyProtection="0">
      <alignment horizontal="left" vertical="center" indent="1"/>
    </xf>
    <xf numFmtId="0" fontId="17" fillId="45" borderId="44" applyNumberFormat="0" applyProtection="0">
      <alignment horizontal="left" vertical="center" indent="1"/>
    </xf>
    <xf numFmtId="0" fontId="17" fillId="45" borderId="44" applyNumberFormat="0" applyProtection="0">
      <alignment horizontal="left" vertical="center" indent="1"/>
    </xf>
    <xf numFmtId="0" fontId="17" fillId="45" borderId="44" applyNumberFormat="0" applyProtection="0">
      <alignment horizontal="left" vertical="center" indent="1"/>
    </xf>
    <xf numFmtId="0" fontId="17" fillId="45" borderId="44" applyNumberFormat="0" applyProtection="0">
      <alignment horizontal="left" vertical="center"/>
    </xf>
    <xf numFmtId="0" fontId="17" fillId="45" borderId="44" applyNumberFormat="0" applyProtection="0">
      <alignment horizontal="left" vertical="center" indent="1"/>
    </xf>
    <xf numFmtId="0" fontId="17" fillId="45" borderId="44" applyNumberFormat="0" applyProtection="0">
      <alignment horizontal="left" vertical="top" indent="1"/>
    </xf>
    <xf numFmtId="0" fontId="17" fillId="45" borderId="44" applyNumberFormat="0" applyProtection="0">
      <alignment horizontal="left" vertical="top" indent="1"/>
    </xf>
    <xf numFmtId="0" fontId="17" fillId="45" borderId="44" applyNumberFormat="0" applyProtection="0">
      <alignment horizontal="left" vertical="top" indent="1"/>
    </xf>
    <xf numFmtId="0" fontId="17" fillId="45" borderId="44" applyNumberFormat="0" applyProtection="0">
      <alignment horizontal="left" vertical="top" indent="1"/>
    </xf>
    <xf numFmtId="0" fontId="17" fillId="45" borderId="44" applyNumberFormat="0" applyProtection="0">
      <alignment horizontal="left" vertical="top"/>
    </xf>
    <xf numFmtId="0" fontId="17" fillId="45" borderId="44" applyNumberFormat="0" applyProtection="0">
      <alignment horizontal="left" vertical="top" indent="1"/>
    </xf>
    <xf numFmtId="4" fontId="32" fillId="30" borderId="44" applyNumberFormat="0" applyProtection="0">
      <alignment vertical="center"/>
    </xf>
    <xf numFmtId="4" fontId="170" fillId="30" borderId="44" applyNumberFormat="0" applyProtection="0">
      <alignment vertical="center"/>
    </xf>
    <xf numFmtId="4" fontId="32" fillId="30" borderId="44" applyNumberFormat="0" applyProtection="0">
      <alignment horizontal="left" vertical="center" indent="1"/>
    </xf>
    <xf numFmtId="4" fontId="32" fillId="30" borderId="44" applyNumberFormat="0" applyProtection="0">
      <alignment horizontal="left" vertical="center" indent="1"/>
    </xf>
    <xf numFmtId="4" fontId="32" fillId="30" borderId="44" applyNumberFormat="0" applyProtection="0">
      <alignment horizontal="left" vertical="center"/>
    </xf>
    <xf numFmtId="4" fontId="32" fillId="30" borderId="44" applyNumberFormat="0" applyProtection="0">
      <alignment horizontal="left" vertical="center" indent="1"/>
    </xf>
    <xf numFmtId="0" fontId="32" fillId="30" borderId="44" applyNumberFormat="0" applyProtection="0">
      <alignment horizontal="left" vertical="top" indent="1"/>
    </xf>
    <xf numFmtId="0" fontId="32" fillId="30" borderId="44" applyNumberFormat="0" applyProtection="0">
      <alignment horizontal="left" vertical="top" indent="1"/>
    </xf>
    <xf numFmtId="0" fontId="32" fillId="30" borderId="44" applyNumberFormat="0" applyProtection="0">
      <alignment horizontal="left" vertical="top"/>
    </xf>
    <xf numFmtId="0" fontId="32" fillId="30" borderId="44" applyNumberFormat="0" applyProtection="0">
      <alignment horizontal="left" vertical="top" indent="1"/>
    </xf>
    <xf numFmtId="4" fontId="169" fillId="46" borderId="44" applyNumberFormat="0" applyProtection="0">
      <alignment horizontal="right" vertical="center"/>
    </xf>
    <xf numFmtId="4" fontId="170" fillId="42" borderId="44" applyNumberFormat="0" applyProtection="0">
      <alignment horizontal="right" vertical="center"/>
    </xf>
    <xf numFmtId="4" fontId="171" fillId="47" borderId="46" applyNumberFormat="0" applyProtection="0">
      <alignment horizontal="left" vertical="center" indent="1"/>
    </xf>
    <xf numFmtId="4" fontId="171" fillId="47" borderId="46" applyNumberFormat="0" applyProtection="0">
      <alignment horizontal="left" vertical="center" indent="1"/>
    </xf>
    <xf numFmtId="4" fontId="171" fillId="47" borderId="46" applyNumberFormat="0" applyProtection="0">
      <alignment horizontal="left" vertical="center"/>
    </xf>
    <xf numFmtId="4" fontId="171" fillId="47" borderId="46" applyNumberFormat="0" applyProtection="0">
      <alignment horizontal="left" vertical="center" indent="1"/>
    </xf>
    <xf numFmtId="0" fontId="172" fillId="15" borderId="44" applyNumberFormat="0" applyProtection="0">
      <alignment horizontal="center" vertical="center" wrapText="1"/>
    </xf>
    <xf numFmtId="4" fontId="173" fillId="0" borderId="32" applyNumberFormat="0" applyProtection="0">
      <alignment horizontal="right" vertical="center"/>
    </xf>
    <xf numFmtId="4" fontId="169" fillId="46" borderId="44" applyNumberFormat="0" applyProtection="0">
      <alignment horizontal="right" vertical="center"/>
    </xf>
    <xf numFmtId="0" fontId="17" fillId="0" borderId="0" applyNumberFormat="0" applyFill="0" applyBorder="0" applyProtection="0">
      <alignment horizontal="left" vertical="center"/>
      <protection locked="0"/>
    </xf>
    <xf numFmtId="0" fontId="56" fillId="0" borderId="0" applyFill="0" applyBorder="0" applyProtection="0">
      <alignment horizontal="left"/>
    </xf>
    <xf numFmtId="181" fontId="174" fillId="46" borderId="0"/>
    <xf numFmtId="201" fontId="175" fillId="0" borderId="0" applyFont="0" applyFill="0" applyBorder="0" applyAlignment="0" applyProtection="0"/>
    <xf numFmtId="198" fontId="17" fillId="0" borderId="0" applyFont="0" applyFill="0" applyBorder="0" applyAlignment="0" applyProtection="0"/>
    <xf numFmtId="201" fontId="8" fillId="0" borderId="0" applyFont="0" applyFill="0" applyBorder="0" applyAlignment="0" applyProtection="0"/>
    <xf numFmtId="304" fontId="8" fillId="0" borderId="0" applyFont="0" applyFill="0" applyBorder="0" applyAlignment="0" applyProtection="0"/>
    <xf numFmtId="201" fontId="17" fillId="0" borderId="0" applyFont="0" applyFill="0" applyBorder="0" applyAlignment="0" applyProtection="0"/>
    <xf numFmtId="218" fontId="49" fillId="0" borderId="0" applyFont="0" applyFill="0" applyBorder="0" applyAlignment="0" applyProtection="0"/>
    <xf numFmtId="205" fontId="53" fillId="0" borderId="0" applyFill="0" applyBorder="0"/>
    <xf numFmtId="264" fontId="176" fillId="0" borderId="0" applyFill="0" applyBorder="0" applyAlignment="0" applyProtection="0"/>
    <xf numFmtId="0" fontId="17" fillId="0" borderId="0">
      <alignment horizontal="center"/>
    </xf>
    <xf numFmtId="0" fontId="17" fillId="0" borderId="0">
      <alignment horizontal="center"/>
    </xf>
    <xf numFmtId="0" fontId="17" fillId="0" borderId="0"/>
    <xf numFmtId="181" fontId="20" fillId="46" borderId="0"/>
    <xf numFmtId="38" fontId="177" fillId="0" borderId="0">
      <alignment horizontal="right" vertical="center"/>
    </xf>
    <xf numFmtId="181" fontId="20" fillId="46" borderId="0"/>
    <xf numFmtId="12" fontId="17" fillId="0" borderId="0" applyFont="0" applyFill="0" applyBorder="0" applyProtection="0">
      <alignment horizontal="right"/>
    </xf>
    <xf numFmtId="12" fontId="17" fillId="0" borderId="0" applyFont="0" applyFill="0" applyBorder="0" applyProtection="0">
      <alignment horizontal="right"/>
    </xf>
    <xf numFmtId="305" fontId="47" fillId="48" borderId="0" applyFont="0" applyFill="0" applyBorder="0" applyProtection="0">
      <alignment horizontal="right"/>
    </xf>
    <xf numFmtId="306" fontId="17" fillId="0" borderId="0" applyFont="0" applyFill="0" applyBorder="0" applyAlignment="0" applyProtection="0">
      <alignment horizontal="right"/>
    </xf>
    <xf numFmtId="306" fontId="17" fillId="0" borderId="0" applyFont="0" applyFill="0" applyBorder="0" applyAlignment="0" applyProtection="0">
      <alignment horizontal="right"/>
    </xf>
    <xf numFmtId="0" fontId="17" fillId="0" borderId="0" applyNumberFormat="0" applyFill="0" applyBorder="0" applyAlignment="0" applyProtection="0"/>
    <xf numFmtId="0" fontId="17" fillId="0" borderId="0" applyNumberFormat="0" applyFill="0" applyBorder="0" applyAlignment="0" applyProtection="0"/>
    <xf numFmtId="0" fontId="17" fillId="0" borderId="0"/>
    <xf numFmtId="0" fontId="17" fillId="0" borderId="0"/>
    <xf numFmtId="0" fontId="61" fillId="0" borderId="0"/>
    <xf numFmtId="0" fontId="61" fillId="0" borderId="0"/>
    <xf numFmtId="0" fontId="61" fillId="0" borderId="0"/>
    <xf numFmtId="0" fontId="61" fillId="0" borderId="0"/>
    <xf numFmtId="307" fontId="47" fillId="0" borderId="0" applyFill="0" applyBorder="0" applyAlignment="0" applyProtection="0"/>
    <xf numFmtId="269" fontId="47" fillId="0" borderId="0" applyFill="0" applyBorder="0" applyAlignment="0" applyProtection="0">
      <alignment horizontal="left"/>
      <protection locked="0"/>
    </xf>
    <xf numFmtId="269" fontId="47" fillId="0" borderId="0" applyFill="0" applyBorder="0" applyAlignment="0" applyProtection="0"/>
    <xf numFmtId="0" fontId="68" fillId="0" borderId="0" applyNumberFormat="0" applyFill="0" applyBorder="0" applyProtection="0">
      <alignment horizontal="left" vertical="center"/>
    </xf>
    <xf numFmtId="269" fontId="47" fillId="0" borderId="0" applyFill="0" applyBorder="0" applyAlignment="0" applyProtection="0">
      <alignment horizontal="left"/>
      <protection locked="0"/>
    </xf>
    <xf numFmtId="269" fontId="47" fillId="0" borderId="0" applyFill="0" applyBorder="0" applyAlignment="0" applyProtection="0">
      <protection locked="0"/>
    </xf>
    <xf numFmtId="38" fontId="49" fillId="0" borderId="0" applyFont="0" applyFill="0" applyBorder="0" applyAlignment="0" applyProtection="0">
      <protection locked="0"/>
    </xf>
    <xf numFmtId="40" fontId="178" fillId="0" borderId="0" applyBorder="0">
      <alignment horizontal="right"/>
    </xf>
    <xf numFmtId="218" fontId="17" fillId="0" borderId="0" applyFill="0" applyBorder="0" applyAlignment="0" applyProtection="0"/>
    <xf numFmtId="218" fontId="17" fillId="0" borderId="0" applyFill="0" applyBorder="0" applyAlignment="0" applyProtection="0"/>
    <xf numFmtId="0" fontId="179" fillId="0" borderId="47" applyNumberFormat="0" applyFill="0" applyAlignment="0" applyProtection="0"/>
    <xf numFmtId="308" fontId="47" fillId="0" borderId="0"/>
    <xf numFmtId="308" fontId="47" fillId="0" borderId="0"/>
    <xf numFmtId="232" fontId="47" fillId="0" borderId="0"/>
    <xf numFmtId="0" fontId="180" fillId="0" borderId="0" applyBorder="0" applyProtection="0">
      <alignment vertical="center"/>
    </xf>
    <xf numFmtId="263" fontId="180" fillId="0" borderId="7" applyBorder="0" applyProtection="0">
      <alignment horizontal="right" vertical="center"/>
    </xf>
    <xf numFmtId="0" fontId="181" fillId="49" borderId="0" applyBorder="0" applyProtection="0">
      <alignment horizontal="centerContinuous" vertical="center"/>
    </xf>
    <xf numFmtId="0" fontId="181" fillId="50" borderId="7" applyBorder="0" applyProtection="0">
      <alignment horizontal="centerContinuous" vertical="center"/>
    </xf>
    <xf numFmtId="0" fontId="134" fillId="0" borderId="0" applyNumberFormat="0" applyFill="0" applyBorder="0" applyProtection="0">
      <alignment horizontal="left"/>
    </xf>
    <xf numFmtId="0" fontId="72" fillId="0" borderId="0" applyBorder="0" applyProtection="0">
      <alignment horizontal="left"/>
    </xf>
    <xf numFmtId="0" fontId="108" fillId="0" borderId="0">
      <alignment horizontal="left"/>
    </xf>
    <xf numFmtId="0" fontId="121" fillId="0" borderId="0"/>
    <xf numFmtId="0" fontId="182" fillId="0" borderId="0" applyFill="0" applyBorder="0" applyProtection="0">
      <alignment horizontal="left"/>
    </xf>
    <xf numFmtId="0" fontId="108" fillId="0" borderId="4" applyFill="0" applyBorder="0" applyProtection="0">
      <alignment horizontal="left" vertical="top"/>
    </xf>
    <xf numFmtId="0" fontId="108" fillId="0" borderId="4" applyFill="0" applyBorder="0" applyProtection="0">
      <alignment horizontal="left" vertical="top"/>
    </xf>
    <xf numFmtId="0" fontId="183" fillId="0" borderId="0">
      <alignment horizontal="centerContinuous"/>
    </xf>
    <xf numFmtId="309" fontId="47" fillId="0" borderId="0" applyNumberFormat="0" applyFill="0" applyBorder="0">
      <alignment horizontal="left"/>
    </xf>
    <xf numFmtId="310" fontId="184" fillId="0" borderId="0" applyNumberFormat="0" applyFill="0" applyBorder="0">
      <alignment horizontal="right"/>
    </xf>
    <xf numFmtId="213" fontId="17" fillId="0" borderId="0" applyNumberFormat="0" applyFill="0" applyBorder="0">
      <alignment horizontal="right"/>
    </xf>
    <xf numFmtId="213" fontId="17" fillId="0" borderId="0" applyNumberFormat="0" applyFill="0" applyBorder="0">
      <alignment horizontal="right"/>
    </xf>
    <xf numFmtId="0" fontId="104" fillId="0" borderId="0" applyNumberFormat="0" applyFill="0" applyBorder="0" applyAlignment="0" applyProtection="0"/>
    <xf numFmtId="0" fontId="104" fillId="0" borderId="0" applyNumberFormat="0" applyFill="0" applyBorder="0" applyAlignment="0" applyProtection="0"/>
    <xf numFmtId="0" fontId="185" fillId="0" borderId="0" applyNumberFormat="0" applyFill="0" applyBorder="0" applyAlignment="0" applyProtection="0"/>
    <xf numFmtId="0" fontId="185" fillId="0" borderId="0" applyNumberFormat="0" applyFill="0" applyBorder="0" applyAlignment="0" applyProtection="0"/>
    <xf numFmtId="0" fontId="61" fillId="0" borderId="0"/>
    <xf numFmtId="0" fontId="186" fillId="0" borderId="4" applyFill="0" applyBorder="0" applyProtection="0"/>
    <xf numFmtId="0" fontId="186" fillId="0" borderId="0"/>
    <xf numFmtId="0" fontId="187" fillId="0" borderId="0"/>
    <xf numFmtId="0" fontId="186" fillId="0" borderId="4" applyFill="0" applyBorder="0" applyProtection="0"/>
    <xf numFmtId="0" fontId="188" fillId="0" borderId="0" applyFill="0" applyBorder="0" applyProtection="0"/>
    <xf numFmtId="0" fontId="189" fillId="0" borderId="0"/>
    <xf numFmtId="0" fontId="188" fillId="0" borderId="0"/>
    <xf numFmtId="0" fontId="17" fillId="0" borderId="0" applyFill="0" applyBorder="0" applyProtection="0"/>
    <xf numFmtId="0" fontId="187" fillId="0" borderId="0"/>
    <xf numFmtId="0" fontId="187" fillId="0" borderId="0"/>
    <xf numFmtId="0" fontId="190" fillId="0" borderId="0" applyNumberFormat="0" applyFill="0" applyBorder="0" applyAlignment="0" applyProtection="0"/>
    <xf numFmtId="0" fontId="190" fillId="0" borderId="0" applyNumberFormat="0" applyFill="0" applyBorder="0" applyAlignment="0" applyProtection="0"/>
    <xf numFmtId="0" fontId="191" fillId="0" borderId="0" applyNumberFormat="0" applyFill="0" applyBorder="0" applyAlignment="0" applyProtection="0"/>
    <xf numFmtId="311" fontId="19" fillId="0" borderId="0"/>
    <xf numFmtId="312" fontId="19" fillId="0" borderId="0"/>
    <xf numFmtId="311" fontId="19" fillId="0" borderId="0"/>
    <xf numFmtId="313" fontId="19" fillId="0" borderId="0"/>
    <xf numFmtId="314" fontId="19" fillId="0" borderId="0"/>
    <xf numFmtId="313" fontId="19" fillId="0" borderId="0"/>
    <xf numFmtId="11" fontId="49" fillId="0" borderId="0" applyFont="0" applyFill="0" applyBorder="0" applyAlignment="0" applyProtection="0"/>
    <xf numFmtId="0" fontId="192" fillId="0" borderId="0" applyFill="0" applyBorder="0" applyProtection="0">
      <alignment horizontal="left" vertical="top"/>
    </xf>
    <xf numFmtId="1" fontId="17" fillId="0" borderId="48" applyFill="0" applyBorder="0" applyProtection="0">
      <alignment horizontal="right"/>
    </xf>
    <xf numFmtId="1" fontId="17" fillId="0" borderId="48" applyFill="0" applyBorder="0" applyProtection="0">
      <alignment horizontal="right"/>
    </xf>
    <xf numFmtId="0" fontId="20" fillId="0" borderId="0" applyNumberFormat="0" applyFill="0" applyBorder="0" applyAlignment="0" applyProtection="0"/>
    <xf numFmtId="0" fontId="34" fillId="0" borderId="0" applyNumberFormat="0" applyFill="0" applyBorder="0" applyAlignment="0" applyProtection="0"/>
    <xf numFmtId="0" fontId="193" fillId="0" borderId="0" applyNumberFormat="0" applyFill="0" applyBorder="0" applyAlignment="0" applyProtection="0"/>
    <xf numFmtId="0" fontId="56" fillId="0" borderId="0" applyNumberFormat="0" applyFill="0" applyBorder="0" applyAlignment="0" applyProtection="0"/>
    <xf numFmtId="0" fontId="194" fillId="0" borderId="0" applyNumberFormat="0" applyFill="0" applyBorder="0" applyAlignment="0" applyProtection="0"/>
    <xf numFmtId="218" fontId="17" fillId="0" borderId="0" applyFill="0" applyBorder="0" applyProtection="0"/>
    <xf numFmtId="218" fontId="17" fillId="0" borderId="0" applyFill="0" applyBorder="0" applyProtection="0"/>
    <xf numFmtId="0" fontId="17" fillId="0" borderId="0" applyNumberFormat="0" applyFill="0" applyBorder="0" applyAlignment="0" applyProtection="0"/>
    <xf numFmtId="315" fontId="17" fillId="0" borderId="0">
      <alignment horizontal="center"/>
    </xf>
    <xf numFmtId="315" fontId="17" fillId="0" borderId="0">
      <alignment horizontal="center"/>
    </xf>
    <xf numFmtId="0" fontId="110" fillId="0" borderId="0">
      <alignment horizontal="center"/>
    </xf>
    <xf numFmtId="0" fontId="195" fillId="0" borderId="0">
      <alignment horizontal="center"/>
    </xf>
    <xf numFmtId="0" fontId="196" fillId="0" borderId="0">
      <alignment horizontal="center"/>
    </xf>
    <xf numFmtId="218" fontId="17" fillId="0" borderId="0" applyNumberFormat="0" applyFill="0" applyBorder="0" applyAlignment="0" applyProtection="0"/>
    <xf numFmtId="218" fontId="17" fillId="0" borderId="0" applyNumberFormat="0" applyFill="0" applyBorder="0" applyAlignment="0" applyProtection="0"/>
    <xf numFmtId="0" fontId="197" fillId="0" borderId="0" applyNumberFormat="0" applyFill="0" applyBorder="0" applyAlignment="0" applyProtection="0"/>
    <xf numFmtId="0" fontId="198" fillId="0" borderId="0" applyNumberFormat="0" applyFill="0" applyBorder="0" applyAlignment="0" applyProtection="0"/>
    <xf numFmtId="38" fontId="17" fillId="0" borderId="0" applyFill="0" applyBorder="0" applyAlignment="0" applyProtection="0">
      <alignment horizontal="left"/>
    </xf>
    <xf numFmtId="38" fontId="17" fillId="0" borderId="0" applyFill="0" applyBorder="0" applyAlignment="0" applyProtection="0">
      <alignment horizontal="left"/>
    </xf>
    <xf numFmtId="0" fontId="199" fillId="0" borderId="33" applyNumberFormat="0" applyFill="0" applyAlignment="0" applyProtection="0"/>
    <xf numFmtId="0" fontId="200" fillId="0" borderId="34" applyNumberFormat="0" applyFill="0" applyAlignment="0" applyProtection="0"/>
    <xf numFmtId="0" fontId="98" fillId="0" borderId="35" applyNumberFormat="0" applyFill="0" applyAlignment="0" applyProtection="0"/>
    <xf numFmtId="0" fontId="98" fillId="0" borderId="0" applyNumberFormat="0" applyFill="0" applyBorder="0" applyAlignment="0" applyProtection="0"/>
    <xf numFmtId="0" fontId="201" fillId="0" borderId="0" applyNumberFormat="0" applyFill="0" applyBorder="0" applyAlignment="0" applyProtection="0"/>
    <xf numFmtId="0" fontId="188" fillId="0" borderId="0"/>
    <xf numFmtId="0" fontId="187" fillId="0" borderId="0"/>
    <xf numFmtId="0" fontId="68" fillId="0" borderId="0" applyNumberFormat="0" applyFont="0" applyFill="0" applyBorder="0" applyAlignment="0">
      <alignment horizontal="left" vertical="center"/>
    </xf>
    <xf numFmtId="0" fontId="202" fillId="0" borderId="0" applyFill="0" applyBorder="0" applyAlignment="0" applyProtection="0"/>
    <xf numFmtId="0" fontId="144" fillId="15" borderId="14"/>
    <xf numFmtId="0" fontId="203" fillId="0" borderId="47" applyNumberFormat="0" applyFill="0" applyAlignment="0" applyProtection="0"/>
    <xf numFmtId="0" fontId="73" fillId="0" borderId="49" applyNumberFormat="0" applyFont="0" applyFill="0" applyAlignment="0" applyProtection="0"/>
    <xf numFmtId="0" fontId="113" fillId="0" borderId="0" applyFill="0" applyBorder="0" applyProtection="0"/>
    <xf numFmtId="0" fontId="113" fillId="0" borderId="0" applyFill="0" applyBorder="0" applyProtection="0"/>
    <xf numFmtId="0" fontId="78" fillId="0" borderId="50"/>
    <xf numFmtId="0" fontId="17" fillId="0" borderId="17" applyFill="0" applyBorder="0" applyProtection="0">
      <alignment vertical="center"/>
    </xf>
    <xf numFmtId="0" fontId="17" fillId="0" borderId="17" applyFill="0" applyBorder="0" applyProtection="0">
      <alignment vertical="center"/>
    </xf>
    <xf numFmtId="210" fontId="53" fillId="0" borderId="0" applyFont="0" applyFill="0" applyBorder="0" applyAlignment="0" applyProtection="0"/>
    <xf numFmtId="40" fontId="49" fillId="0" borderId="0" applyFont="0" applyFill="0" applyBorder="0" applyAlignment="0" applyProtection="0">
      <protection locked="0"/>
    </xf>
    <xf numFmtId="0" fontId="193" fillId="0" borderId="0" applyNumberFormat="0" applyFill="0" applyBorder="0" applyAlignment="0" applyProtection="0"/>
    <xf numFmtId="0" fontId="193" fillId="0" borderId="0" applyNumberFormat="0" applyFill="0" applyBorder="0" applyAlignment="0" applyProtection="0"/>
    <xf numFmtId="310" fontId="17" fillId="0" borderId="0">
      <alignment horizontal="left"/>
      <protection locked="0"/>
    </xf>
    <xf numFmtId="310" fontId="17" fillId="0" borderId="0">
      <alignment horizontal="left"/>
      <protection locked="0"/>
    </xf>
    <xf numFmtId="0" fontId="204" fillId="0" borderId="0">
      <alignment horizontal="fill"/>
    </xf>
    <xf numFmtId="0" fontId="205" fillId="0" borderId="0">
      <alignment horizontal="right"/>
    </xf>
    <xf numFmtId="0" fontId="206" fillId="0" borderId="0">
      <alignment horizontal="right"/>
    </xf>
    <xf numFmtId="262" fontId="49" fillId="0" borderId="0" applyFont="0" applyFill="0" applyBorder="0" applyAlignment="0" applyProtection="0">
      <protection locked="0"/>
    </xf>
    <xf numFmtId="217" fontId="47" fillId="0" borderId="0" applyFill="0" applyBorder="0" applyAlignment="0" applyProtection="0"/>
    <xf numFmtId="0" fontId="17" fillId="0" borderId="0" applyNumberFormat="0"/>
    <xf numFmtId="0" fontId="17" fillId="0" borderId="0" applyNumberFormat="0"/>
    <xf numFmtId="0" fontId="35" fillId="34" borderId="40" applyNumberFormat="0" applyFont="0" applyAlignment="0" applyProtection="0"/>
    <xf numFmtId="0" fontId="207" fillId="0" borderId="0"/>
    <xf numFmtId="38" fontId="49" fillId="0" borderId="0" applyFill="0" applyBorder="0" applyAlignment="0" applyProtection="0"/>
    <xf numFmtId="38" fontId="17" fillId="0" borderId="0" applyFill="0" applyBorder="0" applyAlignment="0" applyProtection="0">
      <alignment horizontal="left"/>
    </xf>
    <xf numFmtId="38" fontId="17" fillId="0" borderId="0" applyFill="0" applyBorder="0" applyAlignment="0" applyProtection="0">
      <alignment horizontal="left"/>
    </xf>
    <xf numFmtId="38" fontId="49" fillId="0" borderId="0" applyFill="0" applyBorder="0" applyAlignment="0" applyProtection="0"/>
    <xf numFmtId="316" fontId="59" fillId="0" borderId="0" applyFont="0" applyFill="0" applyBorder="0" applyAlignment="0" applyProtection="0"/>
    <xf numFmtId="317" fontId="17" fillId="0" borderId="0" applyFont="0" applyFill="0" applyBorder="0" applyAlignment="0" applyProtection="0"/>
    <xf numFmtId="318" fontId="41" fillId="0" borderId="0" applyFont="0" applyFill="0" applyBorder="0" applyAlignment="0" applyProtection="0"/>
    <xf numFmtId="290" fontId="17" fillId="0" borderId="0" applyFont="0" applyFill="0" applyBorder="0" applyAlignment="0" applyProtection="0"/>
    <xf numFmtId="0" fontId="185" fillId="0" borderId="0" applyNumberFormat="0" applyFill="0" applyBorder="0" applyAlignment="0" applyProtection="0"/>
    <xf numFmtId="319" fontId="17" fillId="0" borderId="0"/>
    <xf numFmtId="319" fontId="17" fillId="0" borderId="0"/>
    <xf numFmtId="320" fontId="19" fillId="0" borderId="0"/>
    <xf numFmtId="321" fontId="19" fillId="0" borderId="0"/>
    <xf numFmtId="320" fontId="19" fillId="0" borderId="0"/>
    <xf numFmtId="322" fontId="19" fillId="0" borderId="0"/>
    <xf numFmtId="323" fontId="19" fillId="0" borderId="0"/>
    <xf numFmtId="322" fontId="19" fillId="0" borderId="0"/>
    <xf numFmtId="324" fontId="19" fillId="0" borderId="0"/>
    <xf numFmtId="325" fontId="19" fillId="0" borderId="0"/>
    <xf numFmtId="324" fontId="19" fillId="0" borderId="0"/>
    <xf numFmtId="326" fontId="19" fillId="0" borderId="0"/>
    <xf numFmtId="327" fontId="19" fillId="0" borderId="0"/>
    <xf numFmtId="326" fontId="19" fillId="0" borderId="0"/>
    <xf numFmtId="1" fontId="49" fillId="0" borderId="0" applyFont="0" applyFill="0" applyBorder="0" applyAlignment="0" applyProtection="0"/>
    <xf numFmtId="0" fontId="208" fillId="31" borderId="0">
      <alignment horizontal="center"/>
    </xf>
    <xf numFmtId="328" fontId="19" fillId="0" borderId="0"/>
    <xf numFmtId="329" fontId="19" fillId="0" borderId="0"/>
    <xf numFmtId="330" fontId="19" fillId="0" borderId="0"/>
    <xf numFmtId="271" fontId="209" fillId="0" borderId="7" applyBorder="0" applyProtection="0">
      <alignment horizontal="right"/>
    </xf>
    <xf numFmtId="191" fontId="47" fillId="0" borderId="0" applyFont="0" applyFill="0" applyBorder="0" applyAlignment="0" applyProtection="0"/>
    <xf numFmtId="331" fontId="19" fillId="0" borderId="0"/>
    <xf numFmtId="332" fontId="19" fillId="0" borderId="0"/>
    <xf numFmtId="0" fontId="48" fillId="10" borderId="0" applyNumberFormat="0" applyBorder="0" applyAlignment="0" applyProtection="0"/>
    <xf numFmtId="0" fontId="210" fillId="0" borderId="39" applyProtection="0"/>
    <xf numFmtId="0" fontId="48" fillId="10" borderId="0" applyNumberFormat="0" applyBorder="0" applyAlignment="0" applyProtection="0"/>
    <xf numFmtId="0" fontId="211" fillId="0" borderId="7" applyProtection="0"/>
    <xf numFmtId="0" fontId="17" fillId="0" borderId="0" applyFont="0" applyFill="0" applyBorder="0" applyAlignment="0" applyProtection="0"/>
    <xf numFmtId="0" fontId="17" fillId="0" borderId="0"/>
    <xf numFmtId="9" fontId="1" fillId="0" borderId="0" applyFont="0" applyFill="0" applyBorder="0" applyAlignment="0" applyProtection="0"/>
  </cellStyleXfs>
  <cellXfs count="167">
    <xf numFmtId="0" fontId="0" fillId="0" borderId="0" xfId="0"/>
    <xf numFmtId="0" fontId="3" fillId="0" borderId="0" xfId="3" applyFont="1" applyAlignment="1">
      <alignment horizontal="center"/>
    </xf>
    <xf numFmtId="0" fontId="4" fillId="2" borderId="0" xfId="3" applyFont="1" applyFill="1" applyAlignment="1"/>
    <xf numFmtId="0" fontId="5" fillId="0" borderId="0" xfId="3" applyFont="1" applyFill="1" applyAlignment="1">
      <alignment horizontal="center" vertical="center"/>
    </xf>
    <xf numFmtId="0" fontId="2" fillId="0" borderId="0" xfId="3" applyFont="1" applyFill="1"/>
    <xf numFmtId="0" fontId="1" fillId="0" borderId="0" xfId="3" applyFill="1"/>
    <xf numFmtId="0" fontId="1" fillId="0" borderId="0" xfId="3"/>
    <xf numFmtId="0" fontId="5" fillId="2" borderId="0" xfId="3" applyFont="1" applyFill="1"/>
    <xf numFmtId="0" fontId="5" fillId="2" borderId="0" xfId="3" quotePrefix="1" applyFont="1" applyFill="1" applyAlignment="1">
      <alignment horizontal="center" vertical="center"/>
    </xf>
    <xf numFmtId="3" fontId="6" fillId="0" borderId="0" xfId="3" applyNumberFormat="1" applyFont="1" applyFill="1" applyAlignment="1">
      <alignment horizontal="center" vertical="center"/>
    </xf>
    <xf numFmtId="0" fontId="1" fillId="0" borderId="0" xfId="3" applyFont="1" applyBorder="1"/>
    <xf numFmtId="3" fontId="1" fillId="0" borderId="0" xfId="3" applyNumberFormat="1" applyFont="1" applyFill="1" applyBorder="1"/>
    <xf numFmtId="0" fontId="3" fillId="0" borderId="0" xfId="3" applyFont="1" applyFill="1"/>
    <xf numFmtId="164" fontId="7" fillId="0" borderId="0" xfId="1" applyNumberFormat="1" applyFont="1" applyFill="1" applyBorder="1" applyAlignment="1">
      <alignment vertical="center"/>
    </xf>
    <xf numFmtId="3" fontId="0" fillId="0" borderId="0" xfId="0" applyNumberFormat="1" applyFont="1" applyFill="1" applyBorder="1"/>
    <xf numFmtId="165" fontId="3" fillId="0" borderId="0" xfId="3" applyNumberFormat="1" applyFont="1" applyFill="1"/>
    <xf numFmtId="166" fontId="7" fillId="0" borderId="0" xfId="2" applyNumberFormat="1" applyFont="1" applyFill="1" applyBorder="1" applyAlignment="1">
      <alignment vertical="center"/>
    </xf>
    <xf numFmtId="0" fontId="2" fillId="0" borderId="0" xfId="3" applyFont="1"/>
    <xf numFmtId="0" fontId="5" fillId="0" borderId="0" xfId="3" applyFont="1" applyBorder="1"/>
    <xf numFmtId="3" fontId="5" fillId="3" borderId="0" xfId="3" applyNumberFormat="1" applyFont="1" applyFill="1" applyBorder="1"/>
    <xf numFmtId="0" fontId="6" fillId="0" borderId="0" xfId="3" applyFont="1" applyFill="1"/>
    <xf numFmtId="3" fontId="9" fillId="0" borderId="0" xfId="0" applyNumberFormat="1" applyFont="1" applyFill="1" applyBorder="1"/>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0" fillId="0" borderId="0" xfId="0" applyFont="1" applyAlignment="1">
      <alignment horizontal="right"/>
    </xf>
    <xf numFmtId="3" fontId="10" fillId="0" borderId="0" xfId="0" applyNumberFormat="1" applyFont="1"/>
    <xf numFmtId="3" fontId="0" fillId="0" borderId="0" xfId="0" applyNumberFormat="1"/>
    <xf numFmtId="3" fontId="11" fillId="0" borderId="0" xfId="0" applyNumberFormat="1" applyFont="1"/>
    <xf numFmtId="0" fontId="13" fillId="5" borderId="0" xfId="3" applyFont="1" applyFill="1" applyBorder="1" applyAlignment="1">
      <alignment horizontal="center"/>
    </xf>
    <xf numFmtId="0" fontId="13" fillId="0" borderId="0" xfId="3" applyFont="1" applyFill="1" applyBorder="1" applyAlignment="1">
      <alignment horizontal="center"/>
    </xf>
    <xf numFmtId="0" fontId="0" fillId="0" borderId="0" xfId="0" applyFill="1"/>
    <xf numFmtId="0" fontId="212" fillId="0" borderId="0" xfId="0" applyFont="1"/>
    <xf numFmtId="1" fontId="0" fillId="0" borderId="0" xfId="0" applyNumberFormat="1"/>
    <xf numFmtId="4" fontId="1" fillId="0" borderId="0" xfId="3" applyNumberFormat="1" applyFont="1" applyFill="1" applyBorder="1"/>
    <xf numFmtId="0" fontId="0" fillId="0" borderId="0" xfId="0" applyAlignment="1">
      <alignment horizontal="center"/>
    </xf>
    <xf numFmtId="0" fontId="10" fillId="0" borderId="0" xfId="0" applyFont="1" applyBorder="1"/>
    <xf numFmtId="333" fontId="0" fillId="0" borderId="0" xfId="0" applyNumberFormat="1"/>
    <xf numFmtId="334" fontId="0" fillId="0" borderId="0" xfId="0" applyNumberFormat="1"/>
    <xf numFmtId="0" fontId="0" fillId="0" borderId="0" xfId="0" applyFill="1" applyAlignment="1">
      <alignment horizontal="center"/>
    </xf>
    <xf numFmtId="3" fontId="0" fillId="53" borderId="0" xfId="0" applyNumberFormat="1" applyFill="1"/>
    <xf numFmtId="0" fontId="12" fillId="0" borderId="0" xfId="1811" applyNumberFormat="1" applyFont="1" applyFill="1" applyBorder="1" applyAlignment="1">
      <alignment horizontal="center" vertical="center" wrapText="1"/>
    </xf>
    <xf numFmtId="0" fontId="12" fillId="6" borderId="53" xfId="1811" applyNumberFormat="1" applyFont="1" applyFill="1" applyBorder="1" applyAlignment="1">
      <alignment horizontal="center" vertical="center" wrapText="1"/>
    </xf>
    <xf numFmtId="0" fontId="213" fillId="6" borderId="0" xfId="0" applyFont="1" applyFill="1"/>
    <xf numFmtId="0" fontId="215" fillId="0" borderId="0" xfId="0" applyFont="1"/>
    <xf numFmtId="0" fontId="216" fillId="0" borderId="55" xfId="0" applyFont="1" applyBorder="1"/>
    <xf numFmtId="0" fontId="216" fillId="0" borderId="56" xfId="0" applyFont="1" applyBorder="1"/>
    <xf numFmtId="0" fontId="216" fillId="0" borderId="57" xfId="0" applyFont="1" applyBorder="1"/>
    <xf numFmtId="0" fontId="0" fillId="0" borderId="0" xfId="0" applyAlignment="1">
      <alignment horizontal="left"/>
    </xf>
    <xf numFmtId="0" fontId="216" fillId="0" borderId="51" xfId="0" applyFont="1" applyBorder="1"/>
    <xf numFmtId="0" fontId="216" fillId="0" borderId="0" xfId="0" applyFont="1" applyBorder="1"/>
    <xf numFmtId="0" fontId="216" fillId="0" borderId="58" xfId="0" applyFont="1" applyBorder="1"/>
    <xf numFmtId="0" fontId="0" fillId="0" borderId="0" xfId="0" applyAlignment="1">
      <alignment horizontal="left" indent="1"/>
    </xf>
    <xf numFmtId="0" fontId="0" fillId="0" borderId="0" xfId="0" pivotButton="1"/>
    <xf numFmtId="0" fontId="11" fillId="0" borderId="0" xfId="0" applyFont="1"/>
    <xf numFmtId="17" fontId="217" fillId="7" borderId="0" xfId="3" quotePrefix="1" applyNumberFormat="1" applyFont="1" applyFill="1" applyAlignment="1">
      <alignment horizontal="center" vertical="center"/>
    </xf>
    <xf numFmtId="3" fontId="10" fillId="4" borderId="0" xfId="0" applyNumberFormat="1" applyFont="1" applyFill="1"/>
    <xf numFmtId="0" fontId="0" fillId="0" borderId="0" xfId="0" applyNumberFormat="1"/>
    <xf numFmtId="0" fontId="218" fillId="0" borderId="0" xfId="0" applyFont="1"/>
    <xf numFmtId="49" fontId="0" fillId="0" borderId="0" xfId="0" applyNumberFormat="1"/>
    <xf numFmtId="15" fontId="0" fillId="0" borderId="0" xfId="0" applyNumberFormat="1"/>
    <xf numFmtId="0" fontId="213" fillId="54" borderId="0" xfId="0" applyFont="1" applyFill="1" applyAlignment="1">
      <alignment horizontal="center" vertical="center"/>
    </xf>
    <xf numFmtId="49" fontId="213" fillId="54" borderId="0" xfId="0" applyNumberFormat="1" applyFont="1" applyFill="1" applyAlignment="1">
      <alignment horizontal="center" vertical="center"/>
    </xf>
    <xf numFmtId="0" fontId="213" fillId="54" borderId="0" xfId="0" applyNumberFormat="1" applyFont="1" applyFill="1" applyAlignment="1">
      <alignment horizontal="center" vertical="center"/>
    </xf>
    <xf numFmtId="49" fontId="0" fillId="0" borderId="0" xfId="0" applyNumberFormat="1" applyAlignment="1">
      <alignment horizontal="left"/>
    </xf>
    <xf numFmtId="0" fontId="11" fillId="0" borderId="0" xfId="0" applyFont="1" applyFill="1" applyBorder="1" applyAlignment="1">
      <alignment horizontal="left" vertical="top"/>
    </xf>
    <xf numFmtId="0" fontId="219" fillId="7" borderId="0" xfId="3" applyFont="1" applyFill="1" applyAlignment="1"/>
    <xf numFmtId="0" fontId="217" fillId="7" borderId="0" xfId="3" applyFont="1" applyFill="1"/>
    <xf numFmtId="0" fontId="217" fillId="7" borderId="0" xfId="3" applyFont="1" applyFill="1" applyAlignment="1">
      <alignment horizontal="center" vertical="center"/>
    </xf>
    <xf numFmtId="0" fontId="0" fillId="0" borderId="51" xfId="0" applyBorder="1"/>
    <xf numFmtId="0" fontId="0" fillId="0" borderId="58" xfId="0" applyBorder="1"/>
    <xf numFmtId="0" fontId="0" fillId="0" borderId="32" xfId="0" applyBorder="1"/>
    <xf numFmtId="9" fontId="0" fillId="0" borderId="0" xfId="1811" applyFont="1" applyAlignment="1">
      <alignment horizontal="center"/>
    </xf>
    <xf numFmtId="49" fontId="0" fillId="0" borderId="0" xfId="0" applyNumberFormat="1" applyFill="1" applyAlignment="1">
      <alignment horizontal="left"/>
    </xf>
    <xf numFmtId="182" fontId="0" fillId="0" borderId="0" xfId="1" applyNumberFormat="1" applyFont="1"/>
    <xf numFmtId="182" fontId="0" fillId="0" borderId="0" xfId="0" applyNumberFormat="1"/>
    <xf numFmtId="182" fontId="0" fillId="0" borderId="0" xfId="0" applyNumberFormat="1" applyFill="1"/>
    <xf numFmtId="3" fontId="10" fillId="6" borderId="0" xfId="0" applyNumberFormat="1" applyFont="1" applyFill="1"/>
    <xf numFmtId="0" fontId="0" fillId="6" borderId="0" xfId="0" applyFill="1"/>
    <xf numFmtId="0" fontId="10" fillId="6" borderId="0" xfId="0" applyFont="1" applyFill="1"/>
    <xf numFmtId="3" fontId="10" fillId="55" borderId="0" xfId="0" applyNumberFormat="1" applyFont="1" applyFill="1"/>
    <xf numFmtId="0" fontId="0" fillId="0" borderId="0" xfId="0" applyFont="1"/>
    <xf numFmtId="1" fontId="213" fillId="54" borderId="0" xfId="0" applyNumberFormat="1" applyFont="1" applyFill="1" applyAlignment="1">
      <alignment horizontal="center" vertical="center"/>
    </xf>
    <xf numFmtId="182" fontId="0" fillId="55" borderId="0" xfId="0" applyNumberFormat="1" applyFill="1"/>
    <xf numFmtId="336" fontId="0" fillId="0" borderId="0" xfId="0" applyNumberFormat="1" applyFont="1"/>
    <xf numFmtId="1" fontId="0" fillId="0" borderId="0" xfId="0" applyNumberFormat="1" applyFont="1"/>
    <xf numFmtId="337" fontId="213" fillId="54" borderId="0" xfId="0" applyNumberFormat="1" applyFont="1" applyFill="1" applyAlignment="1">
      <alignment horizontal="center" vertical="center"/>
    </xf>
    <xf numFmtId="337" fontId="0" fillId="0" borderId="0" xfId="0" applyNumberFormat="1"/>
    <xf numFmtId="337" fontId="0" fillId="0" borderId="0" xfId="0" applyNumberFormat="1" applyFont="1"/>
    <xf numFmtId="336" fontId="0" fillId="56" borderId="0" xfId="0" applyNumberFormat="1" applyFont="1" applyFill="1"/>
    <xf numFmtId="0" fontId="0" fillId="56" borderId="0" xfId="0" applyFont="1" applyFill="1"/>
    <xf numFmtId="3" fontId="0" fillId="56" borderId="0" xfId="0" applyNumberFormat="1" applyFont="1" applyFill="1"/>
    <xf numFmtId="0" fontId="0" fillId="0" borderId="59" xfId="0" applyBorder="1"/>
    <xf numFmtId="0" fontId="0" fillId="0" borderId="60" xfId="0" applyBorder="1"/>
    <xf numFmtId="0" fontId="14" fillId="54" borderId="61" xfId="0" applyFont="1" applyFill="1" applyBorder="1"/>
    <xf numFmtId="0" fontId="14" fillId="54" borderId="61" xfId="0" applyFont="1" applyFill="1" applyBorder="1" applyAlignment="1">
      <alignment horizontal="center"/>
    </xf>
    <xf numFmtId="17" fontId="14" fillId="54" borderId="61" xfId="0" applyNumberFormat="1" applyFont="1" applyFill="1" applyBorder="1"/>
    <xf numFmtId="0" fontId="0" fillId="0" borderId="61" xfId="0" applyBorder="1" applyAlignment="1">
      <alignment vertical="center" wrapText="1"/>
    </xf>
    <xf numFmtId="0" fontId="0" fillId="0" borderId="61" xfId="0" applyBorder="1" applyAlignment="1">
      <alignment horizontal="center"/>
    </xf>
    <xf numFmtId="0" fontId="10" fillId="0" borderId="61" xfId="0" applyFont="1" applyBorder="1"/>
    <xf numFmtId="0" fontId="0" fillId="0" borderId="61" xfId="0" applyBorder="1"/>
    <xf numFmtId="3" fontId="0" fillId="0" borderId="61" xfId="0" applyNumberFormat="1" applyBorder="1"/>
    <xf numFmtId="0" fontId="0" fillId="0" borderId="61" xfId="0" applyFill="1" applyBorder="1" applyAlignment="1">
      <alignment vertical="center" wrapText="1"/>
    </xf>
    <xf numFmtId="0" fontId="0" fillId="0" borderId="61" xfId="0" applyFill="1" applyBorder="1" applyAlignment="1">
      <alignment horizontal="center"/>
    </xf>
    <xf numFmtId="0" fontId="10" fillId="0" borderId="61" xfId="0" applyFont="1" applyFill="1" applyBorder="1"/>
    <xf numFmtId="0" fontId="0" fillId="0" borderId="61" xfId="0" applyFill="1" applyBorder="1"/>
    <xf numFmtId="3" fontId="0" fillId="0" borderId="61" xfId="0" applyNumberFormat="1" applyFill="1" applyBorder="1"/>
    <xf numFmtId="0" fontId="13" fillId="54" borderId="61" xfId="3" applyFont="1" applyFill="1" applyBorder="1" applyAlignment="1"/>
    <xf numFmtId="0" fontId="213" fillId="54" borderId="61" xfId="0" applyFont="1" applyFill="1" applyBorder="1" applyAlignment="1">
      <alignment horizontal="center"/>
    </xf>
    <xf numFmtId="0" fontId="213" fillId="54" borderId="61" xfId="0" applyFont="1" applyFill="1" applyBorder="1" applyAlignment="1"/>
    <xf numFmtId="0" fontId="12" fillId="54" borderId="61" xfId="0" applyFont="1" applyFill="1" applyBorder="1" applyAlignment="1">
      <alignment horizontal="center"/>
    </xf>
    <xf numFmtId="3" fontId="213" fillId="54" borderId="61" xfId="0" applyNumberFormat="1" applyFont="1" applyFill="1" applyBorder="1" applyAlignment="1"/>
    <xf numFmtId="0" fontId="14" fillId="5" borderId="61" xfId="0" applyFont="1" applyFill="1" applyBorder="1"/>
    <xf numFmtId="17" fontId="14" fillId="5" borderId="61" xfId="0" applyNumberFormat="1" applyFont="1" applyFill="1" applyBorder="1"/>
    <xf numFmtId="0" fontId="13" fillId="5" borderId="61" xfId="3" applyFont="1" applyFill="1" applyBorder="1" applyAlignment="1"/>
    <xf numFmtId="0" fontId="0" fillId="5" borderId="61" xfId="0" applyFill="1" applyBorder="1" applyAlignment="1"/>
    <xf numFmtId="0" fontId="12" fillId="5" borderId="61" xfId="0" applyFont="1" applyFill="1" applyBorder="1" applyAlignment="1">
      <alignment horizontal="center"/>
    </xf>
    <xf numFmtId="3" fontId="0" fillId="5" borderId="61" xfId="0" applyNumberFormat="1" applyFill="1" applyBorder="1" applyAlignment="1"/>
    <xf numFmtId="3" fontId="11" fillId="5" borderId="61" xfId="0" applyNumberFormat="1" applyFont="1" applyFill="1" applyBorder="1" applyAlignment="1"/>
    <xf numFmtId="0" fontId="14" fillId="6" borderId="61" xfId="0" applyFont="1" applyFill="1" applyBorder="1"/>
    <xf numFmtId="17" fontId="14" fillId="6" borderId="61" xfId="0" applyNumberFormat="1" applyFont="1" applyFill="1" applyBorder="1"/>
    <xf numFmtId="0" fontId="13" fillId="6" borderId="61" xfId="3" applyFont="1" applyFill="1" applyBorder="1" applyAlignment="1"/>
    <xf numFmtId="0" fontId="0" fillId="6" borderId="61" xfId="0" applyFill="1" applyBorder="1" applyAlignment="1"/>
    <xf numFmtId="0" fontId="12" fillId="6" borderId="61" xfId="0" applyFont="1" applyFill="1" applyBorder="1" applyAlignment="1">
      <alignment horizontal="center"/>
    </xf>
    <xf numFmtId="3" fontId="0" fillId="6" borderId="61" xfId="0" applyNumberFormat="1" applyFill="1" applyBorder="1" applyAlignment="1"/>
    <xf numFmtId="0" fontId="11" fillId="4" borderId="61" xfId="0" applyFont="1" applyFill="1" applyBorder="1"/>
    <xf numFmtId="17" fontId="0" fillId="4" borderId="61" xfId="0" applyNumberFormat="1" applyFill="1" applyBorder="1"/>
    <xf numFmtId="0" fontId="5" fillId="4" borderId="61" xfId="3" applyFont="1" applyFill="1" applyBorder="1"/>
    <xf numFmtId="3" fontId="0" fillId="4" borderId="61" xfId="0" applyNumberFormat="1" applyFill="1" applyBorder="1" applyAlignment="1"/>
    <xf numFmtId="0" fontId="12" fillId="54" borderId="61" xfId="0" applyFont="1" applyFill="1" applyBorder="1"/>
    <xf numFmtId="17" fontId="213" fillId="54" borderId="61" xfId="0" applyNumberFormat="1" applyFont="1" applyFill="1" applyBorder="1"/>
    <xf numFmtId="0" fontId="217" fillId="54" borderId="61" xfId="3" applyFont="1" applyFill="1" applyBorder="1"/>
    <xf numFmtId="0" fontId="14" fillId="4" borderId="61" xfId="0" applyFont="1" applyFill="1" applyBorder="1"/>
    <xf numFmtId="17" fontId="14" fillId="4" borderId="61" xfId="0" applyNumberFormat="1" applyFont="1" applyFill="1" applyBorder="1"/>
    <xf numFmtId="0" fontId="13" fillId="4" borderId="61" xfId="3" applyFont="1" applyFill="1" applyBorder="1" applyAlignment="1"/>
    <xf numFmtId="0" fontId="0" fillId="4" borderId="61" xfId="0" applyFill="1" applyBorder="1" applyAlignment="1"/>
    <xf numFmtId="0" fontId="12" fillId="4" borderId="61" xfId="0" applyFont="1" applyFill="1" applyBorder="1" applyAlignment="1">
      <alignment horizontal="center"/>
    </xf>
    <xf numFmtId="3" fontId="0" fillId="0" borderId="61" xfId="0" applyNumberFormat="1" applyBorder="1" applyAlignment="1">
      <alignment vertical="center" wrapText="1"/>
    </xf>
    <xf numFmtId="0" fontId="1" fillId="0" borderId="61" xfId="3" applyFont="1" applyBorder="1"/>
    <xf numFmtId="335" fontId="1" fillId="0" borderId="61" xfId="1" applyNumberFormat="1" applyFont="1" applyBorder="1"/>
    <xf numFmtId="0" fontId="1" fillId="0" borderId="61" xfId="3" applyFont="1" applyFill="1" applyBorder="1"/>
    <xf numFmtId="335" fontId="1" fillId="0" borderId="61" xfId="1" applyNumberFormat="1" applyFont="1" applyFill="1" applyBorder="1"/>
    <xf numFmtId="0" fontId="12" fillId="4" borderId="62" xfId="0" applyFont="1" applyFill="1" applyBorder="1" applyAlignment="1">
      <alignment horizontal="center"/>
    </xf>
    <xf numFmtId="3" fontId="0" fillId="4" borderId="63" xfId="0" applyNumberFormat="1" applyFill="1" applyBorder="1" applyAlignment="1"/>
    <xf numFmtId="0" fontId="214" fillId="51" borderId="51" xfId="0" applyFont="1" applyFill="1" applyBorder="1" applyAlignment="1">
      <alignment horizontal="center" vertical="center" wrapText="1"/>
    </xf>
    <xf numFmtId="0" fontId="214" fillId="51" borderId="0" xfId="0" applyFont="1" applyFill="1" applyBorder="1" applyAlignment="1">
      <alignment horizontal="center" vertical="center" wrapText="1"/>
    </xf>
    <xf numFmtId="0" fontId="11" fillId="4" borderId="0" xfId="1811" applyNumberFormat="1" applyFont="1" applyFill="1" applyBorder="1" applyAlignment="1">
      <alignment horizontal="center" vertical="center" wrapText="1"/>
    </xf>
    <xf numFmtId="0" fontId="11" fillId="4" borderId="52" xfId="1811" applyNumberFormat="1" applyFont="1" applyFill="1" applyBorder="1" applyAlignment="1">
      <alignment horizontal="center" vertical="center" wrapText="1"/>
    </xf>
    <xf numFmtId="0" fontId="12" fillId="52" borderId="53" xfId="1811" applyNumberFormat="1" applyFont="1" applyFill="1" applyBorder="1" applyAlignment="1">
      <alignment horizontal="center" vertical="center" wrapText="1"/>
    </xf>
    <xf numFmtId="0" fontId="12" fillId="52" borderId="54" xfId="1811" applyNumberFormat="1" applyFont="1" applyFill="1" applyBorder="1" applyAlignment="1">
      <alignment horizontal="center" vertical="center" wrapText="1"/>
    </xf>
    <xf numFmtId="0" fontId="12" fillId="5" borderId="53" xfId="1811" applyNumberFormat="1" applyFont="1" applyFill="1" applyBorder="1" applyAlignment="1">
      <alignment horizontal="center" vertical="center" wrapText="1"/>
    </xf>
    <xf numFmtId="0" fontId="12" fillId="5" borderId="54" xfId="1811" applyNumberFormat="1" applyFont="1" applyFill="1" applyBorder="1" applyAlignment="1">
      <alignment horizontal="center" vertical="center" wrapText="1"/>
    </xf>
    <xf numFmtId="0" fontId="13" fillId="54" borderId="0" xfId="3" applyFont="1" applyFill="1" applyBorder="1" applyAlignment="1">
      <alignment horizontal="center"/>
    </xf>
    <xf numFmtId="0" fontId="13" fillId="4" borderId="0" xfId="3" applyFont="1" applyFill="1" applyBorder="1" applyAlignment="1">
      <alignment horizontal="center"/>
    </xf>
    <xf numFmtId="0" fontId="13" fillId="5" borderId="0" xfId="3" applyFont="1" applyFill="1" applyBorder="1" applyAlignment="1">
      <alignment horizontal="center"/>
    </xf>
    <xf numFmtId="0" fontId="13" fillId="6" borderId="0" xfId="3" applyFont="1" applyFill="1" applyBorder="1" applyAlignment="1">
      <alignment horizontal="center"/>
    </xf>
  </cellXfs>
  <cellStyles count="1812">
    <cellStyle name=" 1" xfId="5"/>
    <cellStyle name="_x000a_386grabber=M" xfId="6"/>
    <cellStyle name="%" xfId="7"/>
    <cellStyle name="% 2" xfId="8"/>
    <cellStyle name="%.0" xfId="9"/>
    <cellStyle name="%.1" xfId="10"/>
    <cellStyle name="%.2" xfId="11"/>
    <cellStyle name="%.3" xfId="12"/>
    <cellStyle name="******************************************" xfId="13"/>
    <cellStyle name="****************************************** 2" xfId="14"/>
    <cellStyle name=";;;" xfId="15"/>
    <cellStyle name="????_0008011" xfId="16"/>
    <cellStyle name="??_0008011" xfId="17"/>
    <cellStyle name="_%(SignOnly)" xfId="18"/>
    <cellStyle name="_%(SignOnly) 2" xfId="19"/>
    <cellStyle name="_%(SignOnly)_Modelo CAM versión final" xfId="20"/>
    <cellStyle name="_%(SignOnly)_Modelo CAM versión final 2" xfId="21"/>
    <cellStyle name="_%(SignSpaceOnly)" xfId="22"/>
    <cellStyle name="_%(SignSpaceOnly) 2" xfId="23"/>
    <cellStyle name="_%(SignSpaceOnly)_Modelo CAM versión final" xfId="24"/>
    <cellStyle name="_%(SignSpaceOnly)_Modelo CAM versión final 2" xfId="25"/>
    <cellStyle name="_0Decimal" xfId="26"/>
    <cellStyle name="_0Decimal 2" xfId="27"/>
    <cellStyle name="_0Decimal_Modelo CAM versión final" xfId="28"/>
    <cellStyle name="_0Decimal_Modelo CAM versión final 2" xfId="29"/>
    <cellStyle name="_0Decimales" xfId="30"/>
    <cellStyle name="_0Decimales_Modelo CAM versión final" xfId="31"/>
    <cellStyle name="_1Decimal" xfId="32"/>
    <cellStyle name="_1Decimal 2" xfId="33"/>
    <cellStyle name="_1Decimal_Historicos" xfId="34"/>
    <cellStyle name="_1Decimal_Historicos_Modelo CAM versión final" xfId="35"/>
    <cellStyle name="_1Decimal_Modelo CAM versión final" xfId="36"/>
    <cellStyle name="_1Decimal_Modelo CAM versión final 2" xfId="37"/>
    <cellStyle name="_1Porcentaje" xfId="38"/>
    <cellStyle name="_1Porcentaje_Historicos" xfId="39"/>
    <cellStyle name="_1Porcentaje_Historicos 2" xfId="40"/>
    <cellStyle name="_1Porcentaje_Historicos_Modelo CAM versión final" xfId="41"/>
    <cellStyle name="_1Porcentaje_Historicos_Modelo CAM versión final 2" xfId="42"/>
    <cellStyle name="_1Porcentaje_Modelo CAM versión final" xfId="43"/>
    <cellStyle name="_2009 IFRS " xfId="44"/>
    <cellStyle name="_2009 IFRS  2" xfId="45"/>
    <cellStyle name="_2009 IFRS _Backup Contract Overview" xfId="46"/>
    <cellStyle name="_2009 IFRS _Backup Contract Overview 2" xfId="47"/>
    <cellStyle name="_2009 IFRS _Backup Contract Overview_consolidado plantilla agosto" xfId="48"/>
    <cellStyle name="_2009 IFRS _Backup Contract Overview_Flujo de caja" xfId="49"/>
    <cellStyle name="_2009 IFRS _Backup Contract Overview_Formato POA 2012 Brasil" xfId="50"/>
    <cellStyle name="_2009 IFRS _Backup Contract Overview_Formato POA 2012 consorcios envio Gilbert" xfId="51"/>
    <cellStyle name="_2009 IFRS _Backup Contract Overview_Formato POA 2012 Perú" xfId="52"/>
    <cellStyle name="_2009 IFRS _Backup Contract Overview_PL2012 POA - Consorcios (2)" xfId="53"/>
    <cellStyle name="_2009 IFRS _consolidado plantilla agosto" xfId="54"/>
    <cellStyle name="_2009 IFRS _Flujo de caja" xfId="55"/>
    <cellStyle name="_2009 IFRS _Formato POA 2012 Brasil" xfId="56"/>
    <cellStyle name="_2009 IFRS _Formato POA 2012 consorcios envio Gilbert" xfId="57"/>
    <cellStyle name="_2009 IFRS _Formato POA 2012 Perú" xfId="58"/>
    <cellStyle name="_2009 IFRS _Modelo CAM versión final" xfId="59"/>
    <cellStyle name="_2009 IFRS _Modelo CAM versión final 2" xfId="60"/>
    <cellStyle name="_2009 IFRS _Modelo CAM versión final_consolidado plantilla agosto" xfId="61"/>
    <cellStyle name="_2009 IFRS _Modelo CAM versión final_Flujo de caja" xfId="62"/>
    <cellStyle name="_2009 IFRS _Modelo CAM versión final_Formato POA 2012 Brasil" xfId="63"/>
    <cellStyle name="_2009 IFRS _Modelo CAM versión final_Formato POA 2012 consorcios envio Gilbert" xfId="64"/>
    <cellStyle name="_2009 IFRS _Modelo CAM versión final_Formato POA 2012 Perú" xfId="65"/>
    <cellStyle name="_2009 IFRS _Modelo CAM versión final_II.- Perspectiva de Cliente 12 2010" xfId="66"/>
    <cellStyle name="_2009 IFRS _Modelo CAM versión final_II.- Perspectiva de Cliente 12 2010 2" xfId="67"/>
    <cellStyle name="_2009 IFRS _Modelo CAM versión final_II.- Perspectiva de Cliente 12 2010_consolidado plantilla agosto" xfId="68"/>
    <cellStyle name="_2009 IFRS _Modelo CAM versión final_II.- Perspectiva de Cliente 12 2010_Flujo de caja" xfId="69"/>
    <cellStyle name="_2009 IFRS _Modelo CAM versión final_II.- Perspectiva de Cliente 12 2010_Formato POA 2012 Brasil" xfId="70"/>
    <cellStyle name="_2009 IFRS _Modelo CAM versión final_II.- Perspectiva de Cliente 12 2010_Formato POA 2012 consorcios envio Gilbert" xfId="71"/>
    <cellStyle name="_2009 IFRS _Modelo CAM versión final_II.- Perspectiva de Cliente 12 2010_Formato POA 2012 Perú" xfId="72"/>
    <cellStyle name="_2009 IFRS _Modelo CAM versión final_II.- Perspectiva de Cliente 12 2010_PL2012 POA - Consorcios (2)" xfId="73"/>
    <cellStyle name="_2009 IFRS _Modelo CAM versión final_PL2012 POA - Consorcios (2)" xfId="74"/>
    <cellStyle name="_2009 IFRS _PL2012 POA - Consorcios (2)" xfId="75"/>
    <cellStyle name="_Agosto 2011" xfId="76"/>
    <cellStyle name="_ajuste ebitda" xfId="77"/>
    <cellStyle name="_ajuste ebitda 2" xfId="78"/>
    <cellStyle name="_ajuste ebitda_BASE POA CAM 2011 (version 1)" xfId="79"/>
    <cellStyle name="_ajuste ebitda_consolidado plantilla agosto" xfId="80"/>
    <cellStyle name="_ajuste ebitda_Flujo de caja" xfId="81"/>
    <cellStyle name="_ajuste ebitda_Formato POA 2012 Brasil" xfId="82"/>
    <cellStyle name="_ajuste ebitda_Formato POA 2012 consorcios envio Gilbert" xfId="83"/>
    <cellStyle name="_ajuste ebitda_Formato POA 2012 Perú" xfId="84"/>
    <cellStyle name="_ajuste ebitda_I.- Perspectiva de Valor 12 2010" xfId="85"/>
    <cellStyle name="_ajuste ebitda_I.- Perspectiva de Valor 12 2010 2" xfId="86"/>
    <cellStyle name="_ajuste ebitda_I.- Perspectiva de Valor 12 2010_consolidado plantilla agosto" xfId="87"/>
    <cellStyle name="_ajuste ebitda_I.- Perspectiva de Valor 12 2010_Flujo de caja" xfId="88"/>
    <cellStyle name="_ajuste ebitda_I.- Perspectiva de Valor 12 2010_Formato POA 2012 Brasil" xfId="89"/>
    <cellStyle name="_ajuste ebitda_I.- Perspectiva de Valor 12 2010_Formato POA 2012 consorcios envio Gilbert" xfId="90"/>
    <cellStyle name="_ajuste ebitda_I.- Perspectiva de Valor 12 2010_Formato POA 2012 Perú" xfId="91"/>
    <cellStyle name="_ajuste ebitda_I.- Perspectiva de Valor 12 2010_PL2012 POA - Consorcios (2)" xfId="92"/>
    <cellStyle name="_ajuste ebitda_PL2012 POA - Consorcios (2)" xfId="93"/>
    <cellStyle name="_ajuste ebitda_POA CamxPais Octubre 2010" xfId="94"/>
    <cellStyle name="_ajuste ebitda_POA CamxPais Octubre 2010 2" xfId="95"/>
    <cellStyle name="_ajuste ebitda_POA CamxPais Octubre 2010_consolidado plantilla agosto" xfId="96"/>
    <cellStyle name="_ajuste ebitda_POA CamxPais Octubre 2010_Flujo de caja" xfId="97"/>
    <cellStyle name="_ajuste ebitda_POA CamxPais Octubre 2010_Formato POA 2012 Brasil" xfId="98"/>
    <cellStyle name="_ajuste ebitda_POA CamxPais Octubre 2010_Formato POA 2012 consorcios envio Gilbert" xfId="99"/>
    <cellStyle name="_ajuste ebitda_POA CamxPais Octubre 2010_Formato POA 2012 Perú" xfId="100"/>
    <cellStyle name="_ajuste ebitda_POA CamxPais Octubre 2010_PL2012 POA - Consorcios (2)" xfId="101"/>
    <cellStyle name="_Backlog a Febrero 2011 OE (Humberto C.)" xfId="102"/>
    <cellStyle name="_Comma" xfId="103"/>
    <cellStyle name="_Comma 2" xfId="104"/>
    <cellStyle name="_Comma_Book1" xfId="105"/>
    <cellStyle name="_Comma_Book1 2" xfId="106"/>
    <cellStyle name="_Comma_Book1_Modelo CAM versión final" xfId="107"/>
    <cellStyle name="_Comma_Book1_Modelo CAM versión final 2" xfId="108"/>
    <cellStyle name="_Comma_Ciervo_WACC" xfId="109"/>
    <cellStyle name="_Comma_Ciervo_WACC 2" xfId="110"/>
    <cellStyle name="_Comma_Ciervo_WACC_Modelo CAM versión final" xfId="111"/>
    <cellStyle name="_Comma_Ciervo_WACC_Modelo CAM versión final 2" xfId="112"/>
    <cellStyle name="_Comma_Euroamerica" xfId="113"/>
    <cellStyle name="_Comma_Euroamerica 2" xfId="114"/>
    <cellStyle name="_Comma_Euroamerica_Modelo CAM versión final" xfId="115"/>
    <cellStyle name="_Comma_Euroamerica_Modelo CAM versión final 2" xfId="116"/>
    <cellStyle name="_Comma_Fleming_Preliminary_Model (Feb.08)v2" xfId="117"/>
    <cellStyle name="_Comma_Fleming_Preliminary_Model (Feb.08)v2 2" xfId="118"/>
    <cellStyle name="_Comma_Fleming_Preliminary_Model (Feb.08)v2_Modelo CAM versión final" xfId="119"/>
    <cellStyle name="_Comma_Fleming_Preliminary_Model (Feb.08)v2_Modelo CAM versión final 2" xfId="120"/>
    <cellStyle name="_Comma_Hoof DCF Model v.6 (26 April 2001)" xfId="121"/>
    <cellStyle name="_Comma_Hoof DCF Model v.6 (26 April 2001) 2" xfId="122"/>
    <cellStyle name="_Comma_Modelo CAM versión final" xfId="123"/>
    <cellStyle name="_Comma_Modelo CAM versión final 2" xfId="124"/>
    <cellStyle name="_Comma_MolinoMexicoworksheet" xfId="125"/>
    <cellStyle name="_Comma_MolinoMexicoworksheet 2" xfId="126"/>
    <cellStyle name="_Comma_MolinoUSworksheet" xfId="127"/>
    <cellStyle name="_Comma_MolinoUSworksheet 2" xfId="128"/>
    <cellStyle name="_Comma_MolinoUSworksheetNEW" xfId="129"/>
    <cellStyle name="_Comma_MolinoUSworksheetNEW 2" xfId="130"/>
    <cellStyle name="_Comparación BBVA - Foods" xfId="131"/>
    <cellStyle name="_Comparación BBVA - Foods 2" xfId="132"/>
    <cellStyle name="_Comparación BBVA - Foods_Modelo CAM versión final" xfId="133"/>
    <cellStyle name="_Comparación BBVA - Foods_Modelo CAM versión final 2" xfId="134"/>
    <cellStyle name="_Currency" xfId="135"/>
    <cellStyle name="_Currency 2" xfId="136"/>
    <cellStyle name="_Currency_Ciervo_WACC" xfId="137"/>
    <cellStyle name="_Currency_Ciervo_WACC 2" xfId="138"/>
    <cellStyle name="_Currency_Ciervo_WACC_Modelo CAM versión final" xfId="139"/>
    <cellStyle name="_Currency_Ciervo_WACC_Modelo CAM versión final 2" xfId="140"/>
    <cellStyle name="_Currency_Euroamerica" xfId="141"/>
    <cellStyle name="_Currency_Euroamerica 2" xfId="142"/>
    <cellStyle name="_Currency_Euroamerica_Modelo CAM versión final" xfId="143"/>
    <cellStyle name="_Currency_Euroamerica_Modelo CAM versión final 2" xfId="144"/>
    <cellStyle name="_Currency_Fleming_Preliminary_Model (Feb.08)v2" xfId="145"/>
    <cellStyle name="_Currency_Fleming_Preliminary_Model (Feb.08)v2 2" xfId="146"/>
    <cellStyle name="_Currency_Fleming_Preliminary_Model (Feb.08)v2_Modelo CAM versión final" xfId="147"/>
    <cellStyle name="_Currency_Fleming_Preliminary_Model (Feb.08)v2_Modelo CAM versión final 2" xfId="148"/>
    <cellStyle name="_Currency_Modelo CAM versión final" xfId="149"/>
    <cellStyle name="_Currency_Modelo CAM versión final 2" xfId="150"/>
    <cellStyle name="_Currency_Urca Final Model" xfId="151"/>
    <cellStyle name="_Currency_Urca Final Model 2" xfId="152"/>
    <cellStyle name="_Currency_Urca Final Model_Modelo CAM versión final" xfId="153"/>
    <cellStyle name="_Currency_Urca Final Model_Modelo CAM versión final 2" xfId="154"/>
    <cellStyle name="_CurrencySpace" xfId="155"/>
    <cellStyle name="_CurrencySpace 2" xfId="156"/>
    <cellStyle name="_CurrencySpace_Euroamerica" xfId="157"/>
    <cellStyle name="_CurrencySpace_Euroamerica 2" xfId="158"/>
    <cellStyle name="_CurrencySpace_Euroamerica_Modelo CAM versión final" xfId="159"/>
    <cellStyle name="_CurrencySpace_Euroamerica_Modelo CAM versión final 2" xfId="160"/>
    <cellStyle name="_CurrencySpace_Fleming_Preliminary_Model (Feb.08)v2" xfId="161"/>
    <cellStyle name="_CurrencySpace_Fleming_Preliminary_Model (Feb.08)v2 2" xfId="162"/>
    <cellStyle name="_CurrencySpace_Fleming_Preliminary_Model (Feb.08)v2_Modelo CAM versión final" xfId="163"/>
    <cellStyle name="_CurrencySpace_Fleming_Preliminary_Model (Feb.08)v2_Modelo CAM versión final 2" xfId="164"/>
    <cellStyle name="_Deuda financiera Essbio" xfId="165"/>
    <cellStyle name="_Deuda financiera Essbio 2" xfId="166"/>
    <cellStyle name="_Driver" xfId="167"/>
    <cellStyle name="_Drivers" xfId="168"/>
    <cellStyle name="_Drivers 2" xfId="169"/>
    <cellStyle name="_Drivers Foods" xfId="170"/>
    <cellStyle name="_Drivers Foods 2" xfId="171"/>
    <cellStyle name="_Drivers Foods_Modelo CAM versión final" xfId="172"/>
    <cellStyle name="_Drivers Foods_Modelo CAM versión final 2" xfId="173"/>
    <cellStyle name="_Drivers NB" xfId="174"/>
    <cellStyle name="_Drivers NB 2" xfId="175"/>
    <cellStyle name="_Drivers NB_Modelo CAM versión final" xfId="176"/>
    <cellStyle name="_Drivers NB_Modelo CAM versión final 2" xfId="177"/>
    <cellStyle name="_Drivers(2)" xfId="178"/>
    <cellStyle name="_Drivers(2) 2" xfId="179"/>
    <cellStyle name="_Drivers(2)_Modelo CAM versión final" xfId="180"/>
    <cellStyle name="_Drivers(2)_Modelo CAM versión final 2" xfId="181"/>
    <cellStyle name="_Drivers_Modelo CAM versión final" xfId="182"/>
    <cellStyle name="_Drivers_Modelo CAM versión final 2" xfId="183"/>
    <cellStyle name="_EE.FF." xfId="184"/>
    <cellStyle name="_EE.FF. 2" xfId="185"/>
    <cellStyle name="_EE.FF._Modelo CAM versión final" xfId="186"/>
    <cellStyle name="_EE.FF._Modelo CAM versión final 2" xfId="187"/>
    <cellStyle name="_EEFF foods" xfId="188"/>
    <cellStyle name="_EEFF foods 2" xfId="189"/>
    <cellStyle name="_EEFF foods_Modelo CAM versión final" xfId="190"/>
    <cellStyle name="_EEFF foods_Modelo CAM versión final 2" xfId="191"/>
    <cellStyle name="_Especial" xfId="192"/>
    <cellStyle name="_Especial_Historicos" xfId="193"/>
    <cellStyle name="_Especial_Historicos_Modelo CAM versión final" xfId="194"/>
    <cellStyle name="_Especial_Modelo CAM versión final" xfId="195"/>
    <cellStyle name="_Euro" xfId="196"/>
    <cellStyle name="_Euro 2" xfId="197"/>
    <cellStyle name="_Euro_Modelo CAM versión final" xfId="198"/>
    <cellStyle name="_Euro_Modelo CAM versión final 2" xfId="199"/>
    <cellStyle name="_Euroamerica" xfId="200"/>
    <cellStyle name="_Euroamerica 2" xfId="201"/>
    <cellStyle name="_Euroamerica_Backup Contract Overview" xfId="202"/>
    <cellStyle name="_Euroamerica_Backup Contract Overview 2" xfId="203"/>
    <cellStyle name="_Euroamerica_Modelo CAM versión final" xfId="204"/>
    <cellStyle name="_Euroamerica_Modelo CAM versión final 2" xfId="205"/>
    <cellStyle name="_Euroamerica_Modelo CAM versión final_Formato Comercial Junio Colombia" xfId="206"/>
    <cellStyle name="_Euroamerica_Modelo CAM versión final_Formato Comercial Junio Colombia 2" xfId="207"/>
    <cellStyle name="_Euroamerica_Modelo CAM versión final_Panel de Control Financiero - CAM Perú - Abril 2011" xfId="208"/>
    <cellStyle name="_Euroamerica_Modelo CAM versión final_Panel de Control Financiero - CAM Perú - Abril 2011 2" xfId="209"/>
    <cellStyle name="_Fleming_Preliminary_Model (Feb.08)v2" xfId="210"/>
    <cellStyle name="_Fleming_Preliminary_Model (Feb.08)v2 2" xfId="211"/>
    <cellStyle name="_Fleming_Preliminary_Model (Feb.08)v2_Backup Contract Overview" xfId="212"/>
    <cellStyle name="_Fleming_Preliminary_Model (Feb.08)v2_Backup Contract Overview 2" xfId="213"/>
    <cellStyle name="_Fleming_Preliminary_Model (Feb.08)v2_Modelo CAM versión final" xfId="214"/>
    <cellStyle name="_Fleming_Preliminary_Model (Feb.08)v2_Modelo CAM versión final 2" xfId="215"/>
    <cellStyle name="_Fleming_Preliminary_Model (Feb.08)v2_Modelo CAM versión final_Formato Comercial Junio Colombia" xfId="216"/>
    <cellStyle name="_Fleming_Preliminary_Model (Feb.08)v2_Modelo CAM versión final_Formato Comercial Junio Colombia 2" xfId="217"/>
    <cellStyle name="_Fleming_Preliminary_Model (Feb.08)v2_Modelo CAM versión final_Panel de Control Financiero - CAM Perú - Abril 2011" xfId="218"/>
    <cellStyle name="_Fleming_Preliminary_Model (Feb.08)v2_Modelo CAM versión final_Panel de Control Financiero - CAM Perú - Abril 2011 2" xfId="219"/>
    <cellStyle name="_Flujos de caja Filiales ML Proy May" xfId="220"/>
    <cellStyle name="_Flujos de caja Filiales ML Proy May 2" xfId="221"/>
    <cellStyle name="_Flujos de caja Filiales ML Proy May 2 2" xfId="222"/>
    <cellStyle name="_Flujos de caja Filiales ML Proy May 3" xfId="223"/>
    <cellStyle name="_Flujos de caja Filiales ML Proy May_Modelo CAM versión final" xfId="224"/>
    <cellStyle name="_Flujos de caja Filiales ML Proy May_Modelo CAM versión final 2" xfId="225"/>
    <cellStyle name="_Heading" xfId="226"/>
    <cellStyle name="_Heading_Backup Contract Overview" xfId="227"/>
    <cellStyle name="_Heading_Backup Contract Overview 2" xfId="228"/>
    <cellStyle name="_Heading_Backup Contract Overview_Formato Comercial Junio Colombia" xfId="229"/>
    <cellStyle name="_Heading_Backup Contract Overview_Formato Comercial Junio Colombia 2" xfId="230"/>
    <cellStyle name="_Heading_Backup Contract Overview_Panel de Control Financiero - CAM Perú - Abril 2011" xfId="231"/>
    <cellStyle name="_Heading_Backup Contract Overview_Panel de Control Financiero - CAM Perú - Abril 2011 2" xfId="232"/>
    <cellStyle name="_Heading_Modelo CAM versión final" xfId="233"/>
    <cellStyle name="_Heading_Modelo CAM versión final_II.- Perspectiva de Cliente 12 2010" xfId="234"/>
    <cellStyle name="_Highlight" xfId="235"/>
    <cellStyle name="_Highlight 2" xfId="236"/>
    <cellStyle name="_Hoja1" xfId="237"/>
    <cellStyle name="_Hoja1 2" xfId="238"/>
    <cellStyle name="_Hoja1_Modelo CAM versión final" xfId="239"/>
    <cellStyle name="_Hoja1_Modelo CAM versión final 2" xfId="240"/>
    <cellStyle name="_Listado Contratos Cam" xfId="241"/>
    <cellStyle name="_Listado Contratos Cam 2" xfId="242"/>
    <cellStyle name="_Listado Contratos Cam 2 2" xfId="243"/>
    <cellStyle name="_Listado Contratos Cam 3" xfId="244"/>
    <cellStyle name="_Listado Contratos Cam_Agosto 2011" xfId="245"/>
    <cellStyle name="_Listado Contratos Cam_Backup Contract Overview" xfId="246"/>
    <cellStyle name="_Listado Contratos Cam_Backup Contract Overview 2" xfId="247"/>
    <cellStyle name="_Listado Contratos Cam_BASE POA CAM 2011 (version 1)" xfId="248"/>
    <cellStyle name="_Listado Contratos Cam_BASE POA CAM 2011 (version 1) 2" xfId="249"/>
    <cellStyle name="_Listado Contratos Cam_BP 2011 Mensualizado ML" xfId="250"/>
    <cellStyle name="_Listado Contratos Cam_BP 2011 Mensualizado ML 2" xfId="251"/>
    <cellStyle name="_Listado Contratos Cam_BP 2011 Mensualizado ML 3" xfId="252"/>
    <cellStyle name="_Listado Contratos Cam_BP 2011 Mensualizado ML_Abril 2011" xfId="253"/>
    <cellStyle name="_Listado Contratos Cam_BP 2011 Mensualizado ML_Abril 2011 2" xfId="254"/>
    <cellStyle name="_Listado Contratos Cam_BP 2011 Mensualizado ML_Agosto 2011" xfId="255"/>
    <cellStyle name="_Listado Contratos Cam_BP 2011 Mensualizado ML_consolidado plantilla agosto" xfId="256"/>
    <cellStyle name="_Listado Contratos Cam_BP 2011 Mensualizado ML_Información plantilla directorio (JB 09 06 2011)" xfId="257"/>
    <cellStyle name="_Listado Contratos Cam_BP 2011 Mensualizado ML_Información plantilla directorio CONSOLIDADO" xfId="258"/>
    <cellStyle name="_Listado Contratos Cam_BP 2011 Mensualizado ML_Informaicón plantilla directorio" xfId="259"/>
    <cellStyle name="_Listado Contratos Cam_BP 2011 Mensualizado ML_Informaicón plantilla directorio Mayo 2011" xfId="260"/>
    <cellStyle name="_Listado Contratos Cam_BP 2011 Mensualizado ML_Informaicón plantilla directorio Mayo 2011 2" xfId="261"/>
    <cellStyle name="_Listado Contratos Cam_BP 2011 Mensualizado ML_PC Abril 2011 Perú" xfId="262"/>
    <cellStyle name="_Listado Contratos Cam_BP 2011 Mensualizado ML_PC Abril 2011 Perú 2" xfId="263"/>
    <cellStyle name="_Listado Contratos Cam_BP 2011 Mensualizado ML_PC Abril 2011 Perú_Informaicón plantilla directorio" xfId="264"/>
    <cellStyle name="_Listado Contratos Cam_BP 2011 Mensualizado ML_PC Abril 2011 Perú_PC Mayo 2011 Perú" xfId="265"/>
    <cellStyle name="_Listado Contratos Cam_BP 2011 Mensualizado ML_PC Mayo 2011 Brasil" xfId="266"/>
    <cellStyle name="_Listado Contratos Cam_BP 2011 Mensualizado ML_PC Mayo 2011 Brasil 2" xfId="267"/>
    <cellStyle name="_Listado Contratos Cam_BP 2011 Mensualizado ML_PC Mayo 2011 Chile" xfId="268"/>
    <cellStyle name="_Listado Contratos Cam_BP 2011 Mensualizado ML_PC Mayo 2011 Chile 2" xfId="269"/>
    <cellStyle name="_Listado Contratos Cam_BP 2011 Mensualizado ML_PC Mayo 2011 Perú" xfId="270"/>
    <cellStyle name="_Listado Contratos Cam_BP 2011 Mensualizado ML_PC Mayo 2011 Perú 2" xfId="271"/>
    <cellStyle name="_Listado Contratos Cam_BP 2011 Mensualizado ML_PLANTILLA DE INFORMACION PC JULIO (2) LMR EXIST" xfId="272"/>
    <cellStyle name="_Listado Contratos Cam_BP 2011 Mensualizado ML_PLANTILLA DE INFORMACION PC JULIO (2) LMR EXIST 2" xfId="273"/>
    <cellStyle name="_Listado Contratos Cam_Modelo CAM versión final" xfId="274"/>
    <cellStyle name="_Listado Contratos Cam_Modelo CAM versión final 2" xfId="275"/>
    <cellStyle name="_Listado Contratos Cam_Modelo CAM versión final_Formato Comercial Junio Colombia" xfId="276"/>
    <cellStyle name="_Listado Contratos Cam_Modelo CAM versión final_Formato Comercial Junio Colombia 2" xfId="277"/>
    <cellStyle name="_Listado Contratos Cam_Modelo CAM versión final_Panel de Control Financiero - CAM Perú - Abril 2011" xfId="278"/>
    <cellStyle name="_Listado Contratos Cam_Modelo CAM versión final_Panel de Control Financiero - CAM Perú - Abril 2011 2" xfId="279"/>
    <cellStyle name="_Listado Contratos Cam_POA BP2011" xfId="280"/>
    <cellStyle name="_Listado Contratos Cam_POA-PM 2011-2019 Cam Consolidado con Ind" xfId="281"/>
    <cellStyle name="_Listado Contratos Cam_POA-PM 2011-2019 Cam Consolidado con Ind 2" xfId="282"/>
    <cellStyle name="_Modelo ANSM v.11" xfId="283"/>
    <cellStyle name="_Modelo ANSM v.11 2" xfId="284"/>
    <cellStyle name="_Modelo ANSM v.11_Backup Contract Overview" xfId="285"/>
    <cellStyle name="_Modelo ANSM v.11_Backup Contract Overview 2" xfId="286"/>
    <cellStyle name="_Modelo ANSM v.11_Backup Contract Overview_consolidado plantilla agosto" xfId="287"/>
    <cellStyle name="_Modelo ANSM v.11_Backup Contract Overview_Flujo de caja" xfId="288"/>
    <cellStyle name="_Modelo ANSM v.11_Backup Contract Overview_Formato POA 2012 Brasil" xfId="289"/>
    <cellStyle name="_Modelo ANSM v.11_Backup Contract Overview_Formato POA 2012 consorcios envio Gilbert" xfId="290"/>
    <cellStyle name="_Modelo ANSM v.11_Backup Contract Overview_Formato POA 2012 Perú" xfId="291"/>
    <cellStyle name="_Modelo ANSM v.11_Backup Contract Overview_PL2012 POA - Consorcios (2)" xfId="292"/>
    <cellStyle name="_Modelo ANSM v.11_consolidado plantilla agosto" xfId="293"/>
    <cellStyle name="_Modelo ANSM v.11_Flujo de caja" xfId="294"/>
    <cellStyle name="_Modelo ANSM v.11_Formato POA 2012 Brasil" xfId="295"/>
    <cellStyle name="_Modelo ANSM v.11_Formato POA 2012 consorcios envio Gilbert" xfId="296"/>
    <cellStyle name="_Modelo ANSM v.11_Formato POA 2012 Perú" xfId="297"/>
    <cellStyle name="_Modelo ANSM v.11_Modelo CAM versión final" xfId="298"/>
    <cellStyle name="_Modelo ANSM v.11_Modelo CAM versión final 2" xfId="299"/>
    <cellStyle name="_Modelo ANSM v.11_Modelo CAM versión final_consolidado plantilla agosto" xfId="300"/>
    <cellStyle name="_Modelo ANSM v.11_Modelo CAM versión final_Flujo de caja" xfId="301"/>
    <cellStyle name="_Modelo ANSM v.11_Modelo CAM versión final_Formato POA 2012 Brasil" xfId="302"/>
    <cellStyle name="_Modelo ANSM v.11_Modelo CAM versión final_Formato POA 2012 consorcios envio Gilbert" xfId="303"/>
    <cellStyle name="_Modelo ANSM v.11_Modelo CAM versión final_Formato POA 2012 Perú" xfId="304"/>
    <cellStyle name="_Modelo ANSM v.11_Modelo CAM versión final_II.- Perspectiva de Cliente 12 2010" xfId="305"/>
    <cellStyle name="_Modelo ANSM v.11_Modelo CAM versión final_II.- Perspectiva de Cliente 12 2010 2" xfId="306"/>
    <cellStyle name="_Modelo ANSM v.11_Modelo CAM versión final_II.- Perspectiva de Cliente 12 2010_consolidado plantilla agosto" xfId="307"/>
    <cellStyle name="_Modelo ANSM v.11_Modelo CAM versión final_II.- Perspectiva de Cliente 12 2010_Flujo de caja" xfId="308"/>
    <cellStyle name="_Modelo ANSM v.11_Modelo CAM versión final_II.- Perspectiva de Cliente 12 2010_Formato POA 2012 Brasil" xfId="309"/>
    <cellStyle name="_Modelo ANSM v.11_Modelo CAM versión final_II.- Perspectiva de Cliente 12 2010_Formato POA 2012 consorcios envio Gilbert" xfId="310"/>
    <cellStyle name="_Modelo ANSM v.11_Modelo CAM versión final_II.- Perspectiva de Cliente 12 2010_Formato POA 2012 Perú" xfId="311"/>
    <cellStyle name="_Modelo ANSM v.11_Modelo CAM versión final_II.- Perspectiva de Cliente 12 2010_PL2012 POA - Consorcios (2)" xfId="312"/>
    <cellStyle name="_Modelo ANSM v.11_Modelo CAM versión final_PL2012 POA - Consorcios (2)" xfId="313"/>
    <cellStyle name="_Modelo ANSM v.11_PL2012 POA - Consorcios (2)" xfId="314"/>
    <cellStyle name="_Modelo ANSM v.5" xfId="315"/>
    <cellStyle name="_Modelo ANSM v.5 2" xfId="316"/>
    <cellStyle name="_Modelo ANSM v.5_Backup Contract Overview" xfId="317"/>
    <cellStyle name="_Modelo ANSM v.5_Backup Contract Overview 2" xfId="318"/>
    <cellStyle name="_Modelo ANSM v.5_Backup Contract Overview_consolidado plantilla agosto" xfId="319"/>
    <cellStyle name="_Modelo ANSM v.5_Backup Contract Overview_Flujo de caja" xfId="320"/>
    <cellStyle name="_Modelo ANSM v.5_Backup Contract Overview_Formato POA 2012 Brasil" xfId="321"/>
    <cellStyle name="_Modelo ANSM v.5_Backup Contract Overview_Formato POA 2012 consorcios envio Gilbert" xfId="322"/>
    <cellStyle name="_Modelo ANSM v.5_Backup Contract Overview_Formato POA 2012 Perú" xfId="323"/>
    <cellStyle name="_Modelo ANSM v.5_Backup Contract Overview_PL2012 POA - Consorcios (2)" xfId="324"/>
    <cellStyle name="_Modelo ANSM v.5_consolidado plantilla agosto" xfId="325"/>
    <cellStyle name="_Modelo ANSM v.5_Flujo de caja" xfId="326"/>
    <cellStyle name="_Modelo ANSM v.5_Formato POA 2012 Brasil" xfId="327"/>
    <cellStyle name="_Modelo ANSM v.5_Formato POA 2012 consorcios envio Gilbert" xfId="328"/>
    <cellStyle name="_Modelo ANSM v.5_Formato POA 2012 Perú" xfId="329"/>
    <cellStyle name="_Modelo ANSM v.5_Modelo CAM versión final" xfId="330"/>
    <cellStyle name="_Modelo ANSM v.5_Modelo CAM versión final 2" xfId="331"/>
    <cellStyle name="_Modelo ANSM v.5_Modelo CAM versión final_consolidado plantilla agosto" xfId="332"/>
    <cellStyle name="_Modelo ANSM v.5_Modelo CAM versión final_Flujo de caja" xfId="333"/>
    <cellStyle name="_Modelo ANSM v.5_Modelo CAM versión final_Formato POA 2012 Brasil" xfId="334"/>
    <cellStyle name="_Modelo ANSM v.5_Modelo CAM versión final_Formato POA 2012 consorcios envio Gilbert" xfId="335"/>
    <cellStyle name="_Modelo ANSM v.5_Modelo CAM versión final_Formato POA 2012 Perú" xfId="336"/>
    <cellStyle name="_Modelo ANSM v.5_Modelo CAM versión final_II.- Perspectiva de Cliente 12 2010" xfId="337"/>
    <cellStyle name="_Modelo ANSM v.5_Modelo CAM versión final_II.- Perspectiva de Cliente 12 2010 2" xfId="338"/>
    <cellStyle name="_Modelo ANSM v.5_Modelo CAM versión final_II.- Perspectiva de Cliente 12 2010_consolidado plantilla agosto" xfId="339"/>
    <cellStyle name="_Modelo ANSM v.5_Modelo CAM versión final_II.- Perspectiva de Cliente 12 2010_Flujo de caja" xfId="340"/>
    <cellStyle name="_Modelo ANSM v.5_Modelo CAM versión final_II.- Perspectiva de Cliente 12 2010_Formato POA 2012 Brasil" xfId="341"/>
    <cellStyle name="_Modelo ANSM v.5_Modelo CAM versión final_II.- Perspectiva de Cliente 12 2010_Formato POA 2012 consorcios envio Gilbert" xfId="342"/>
    <cellStyle name="_Modelo ANSM v.5_Modelo CAM versión final_II.- Perspectiva de Cliente 12 2010_Formato POA 2012 Perú" xfId="343"/>
    <cellStyle name="_Modelo ANSM v.5_Modelo CAM versión final_II.- Perspectiva de Cliente 12 2010_PL2012 POA - Consorcios (2)" xfId="344"/>
    <cellStyle name="_Modelo ANSM v.5_Modelo CAM versión final_PL2012 POA - Consorcios (2)" xfId="345"/>
    <cellStyle name="_Modelo ANSM v.5_PL2012 POA - Consorcios (2)" xfId="346"/>
    <cellStyle name="_Modelo ANSM v.8" xfId="347"/>
    <cellStyle name="_Modelo ANSM v.8 2" xfId="348"/>
    <cellStyle name="_Modelo ANSM v.8_Backup Contract Overview" xfId="349"/>
    <cellStyle name="_Modelo ANSM v.8_Backup Contract Overview 2" xfId="350"/>
    <cellStyle name="_Modelo ANSM v.8_Backup Contract Overview_consolidado plantilla agosto" xfId="351"/>
    <cellStyle name="_Modelo ANSM v.8_Backup Contract Overview_Flujo de caja" xfId="352"/>
    <cellStyle name="_Modelo ANSM v.8_Backup Contract Overview_Formato POA 2012 Brasil" xfId="353"/>
    <cellStyle name="_Modelo ANSM v.8_Backup Contract Overview_Formato POA 2012 consorcios envio Gilbert" xfId="354"/>
    <cellStyle name="_Modelo ANSM v.8_Backup Contract Overview_Formato POA 2012 Perú" xfId="355"/>
    <cellStyle name="_Modelo ANSM v.8_Backup Contract Overview_PL2012 POA - Consorcios (2)" xfId="356"/>
    <cellStyle name="_Modelo ANSM v.8_consolidado plantilla agosto" xfId="357"/>
    <cellStyle name="_Modelo ANSM v.8_Flujo de caja" xfId="358"/>
    <cellStyle name="_Modelo ANSM v.8_Formato POA 2012 Brasil" xfId="359"/>
    <cellStyle name="_Modelo ANSM v.8_Formato POA 2012 consorcios envio Gilbert" xfId="360"/>
    <cellStyle name="_Modelo ANSM v.8_Formato POA 2012 Perú" xfId="361"/>
    <cellStyle name="_Modelo ANSM v.8_Modelo CAM versión final" xfId="362"/>
    <cellStyle name="_Modelo ANSM v.8_Modelo CAM versión final 2" xfId="363"/>
    <cellStyle name="_Modelo ANSM v.8_Modelo CAM versión final_consolidado plantilla agosto" xfId="364"/>
    <cellStyle name="_Modelo ANSM v.8_Modelo CAM versión final_Flujo de caja" xfId="365"/>
    <cellStyle name="_Modelo ANSM v.8_Modelo CAM versión final_Formato POA 2012 Brasil" xfId="366"/>
    <cellStyle name="_Modelo ANSM v.8_Modelo CAM versión final_Formato POA 2012 consorcios envio Gilbert" xfId="367"/>
    <cellStyle name="_Modelo ANSM v.8_Modelo CAM versión final_Formato POA 2012 Perú" xfId="368"/>
    <cellStyle name="_Modelo ANSM v.8_Modelo CAM versión final_II.- Perspectiva de Cliente 12 2010" xfId="369"/>
    <cellStyle name="_Modelo ANSM v.8_Modelo CAM versión final_II.- Perspectiva de Cliente 12 2010 2" xfId="370"/>
    <cellStyle name="_Modelo ANSM v.8_Modelo CAM versión final_II.- Perspectiva de Cliente 12 2010_consolidado plantilla agosto" xfId="371"/>
    <cellStyle name="_Modelo ANSM v.8_Modelo CAM versión final_II.- Perspectiva de Cliente 12 2010_Flujo de caja" xfId="372"/>
    <cellStyle name="_Modelo ANSM v.8_Modelo CAM versión final_II.- Perspectiva de Cliente 12 2010_Formato POA 2012 Brasil" xfId="373"/>
    <cellStyle name="_Modelo ANSM v.8_Modelo CAM versión final_II.- Perspectiva de Cliente 12 2010_Formato POA 2012 consorcios envio Gilbert" xfId="374"/>
    <cellStyle name="_Modelo ANSM v.8_Modelo CAM versión final_II.- Perspectiva de Cliente 12 2010_Formato POA 2012 Perú" xfId="375"/>
    <cellStyle name="_Modelo ANSM v.8_Modelo CAM versión final_II.- Perspectiva de Cliente 12 2010_PL2012 POA - Consorcios (2)" xfId="376"/>
    <cellStyle name="_Modelo ANSM v.8_Modelo CAM versión final_PL2012 POA - Consorcios (2)" xfId="377"/>
    <cellStyle name="_Modelo ANSM v.8_PL2012 POA - Consorcios (2)" xfId="378"/>
    <cellStyle name="_Modelo ariztía v9" xfId="379"/>
    <cellStyle name="_Modelo ariztía v9 2" xfId="380"/>
    <cellStyle name="_Modelo ariztía v9_Backup Contract Overview" xfId="381"/>
    <cellStyle name="_Modelo ariztía v9_Backup Contract Overview 2" xfId="382"/>
    <cellStyle name="_Modelo ariztía v9_Backup Contract Overview_consolidado plantilla agosto" xfId="383"/>
    <cellStyle name="_Modelo ariztía v9_Backup Contract Overview_Flujo de caja" xfId="384"/>
    <cellStyle name="_Modelo ariztía v9_Backup Contract Overview_Formato POA 2012 Brasil" xfId="385"/>
    <cellStyle name="_Modelo ariztía v9_Backup Contract Overview_Formato POA 2012 consorcios envio Gilbert" xfId="386"/>
    <cellStyle name="_Modelo ariztía v9_Backup Contract Overview_Formato POA 2012 Perú" xfId="387"/>
    <cellStyle name="_Modelo ariztía v9_Backup Contract Overview_PL2012 POA - Consorcios (2)" xfId="388"/>
    <cellStyle name="_Modelo ariztía v9_consolidado plantilla agosto" xfId="389"/>
    <cellStyle name="_Modelo ariztía v9_Flujo de caja" xfId="390"/>
    <cellStyle name="_Modelo ariztía v9_Formato POA 2012 Brasil" xfId="391"/>
    <cellStyle name="_Modelo ariztía v9_Formato POA 2012 consorcios envio Gilbert" xfId="392"/>
    <cellStyle name="_Modelo ariztía v9_Formato POA 2012 Perú" xfId="393"/>
    <cellStyle name="_Modelo ariztía v9_Modelo CAM versión final" xfId="394"/>
    <cellStyle name="_Modelo ariztía v9_Modelo CAM versión final 2" xfId="395"/>
    <cellStyle name="_Modelo ariztía v9_Modelo CAM versión final_consolidado plantilla agosto" xfId="396"/>
    <cellStyle name="_Modelo ariztía v9_Modelo CAM versión final_Flujo de caja" xfId="397"/>
    <cellStyle name="_Modelo ariztía v9_Modelo CAM versión final_Formato POA 2012 Brasil" xfId="398"/>
    <cellStyle name="_Modelo ariztía v9_Modelo CAM versión final_Formato POA 2012 consorcios envio Gilbert" xfId="399"/>
    <cellStyle name="_Modelo ariztía v9_Modelo CAM versión final_Formato POA 2012 Perú" xfId="400"/>
    <cellStyle name="_Modelo ariztía v9_Modelo CAM versión final_II.- Perspectiva de Cliente 12 2010" xfId="401"/>
    <cellStyle name="_Modelo ariztía v9_Modelo CAM versión final_II.- Perspectiva de Cliente 12 2010 2" xfId="402"/>
    <cellStyle name="_Modelo ariztía v9_Modelo CAM versión final_II.- Perspectiva de Cliente 12 2010_consolidado plantilla agosto" xfId="403"/>
    <cellStyle name="_Modelo ariztía v9_Modelo CAM versión final_II.- Perspectiva de Cliente 12 2010_Flujo de caja" xfId="404"/>
    <cellStyle name="_Modelo ariztía v9_Modelo CAM versión final_II.- Perspectiva de Cliente 12 2010_Formato POA 2012 Brasil" xfId="405"/>
    <cellStyle name="_Modelo ariztía v9_Modelo CAM versión final_II.- Perspectiva de Cliente 12 2010_Formato POA 2012 consorcios envio Gilbert" xfId="406"/>
    <cellStyle name="_Modelo ariztía v9_Modelo CAM versión final_II.- Perspectiva de Cliente 12 2010_Formato POA 2012 Perú" xfId="407"/>
    <cellStyle name="_Modelo ariztía v9_Modelo CAM versión final_II.- Perspectiva de Cliente 12 2010_PL2012 POA - Consorcios (2)" xfId="408"/>
    <cellStyle name="_Modelo ariztía v9_Modelo CAM versión final_PL2012 POA - Consorcios (2)" xfId="409"/>
    <cellStyle name="_Modelo ariztía v9_PL2012 POA - Consorcios (2)" xfId="410"/>
    <cellStyle name="_Modelo Fanasav13 (Spanish)" xfId="411"/>
    <cellStyle name="_Modelo Fanasav13 (Spanish) 2" xfId="412"/>
    <cellStyle name="_Modelo Forus v7" xfId="413"/>
    <cellStyle name="_Multiple" xfId="414"/>
    <cellStyle name="_Multiple 2" xfId="415"/>
    <cellStyle name="_Multiple_Euroamerica" xfId="416"/>
    <cellStyle name="_Multiple_Euroamerica 2" xfId="417"/>
    <cellStyle name="_Multiple_Euroamerica_Modelo CAM versión final" xfId="418"/>
    <cellStyle name="_Multiple_Euroamerica_Modelo CAM versión final 2" xfId="419"/>
    <cellStyle name="_Multiple_Fleming_Preliminary_Model (Feb.08)v2" xfId="420"/>
    <cellStyle name="_Multiple_Fleming_Preliminary_Model (Feb.08)v2 2" xfId="421"/>
    <cellStyle name="_Multiple_Fleming_Preliminary_Model (Feb.08)v2_Modelo CAM versión final" xfId="422"/>
    <cellStyle name="_Multiple_Fleming_Preliminary_Model (Feb.08)v2_Modelo CAM versión final 2" xfId="423"/>
    <cellStyle name="_Multiple_Modelo CAM versión final" xfId="424"/>
    <cellStyle name="_Multiple_Modelo CAM versión final 2" xfId="425"/>
    <cellStyle name="_MultipleSpace" xfId="426"/>
    <cellStyle name="_MultipleSpace 2" xfId="427"/>
    <cellStyle name="_MultipleSpace_Euroamerica" xfId="428"/>
    <cellStyle name="_MultipleSpace_Euroamerica 2" xfId="429"/>
    <cellStyle name="_MultipleSpace_Euroamerica_Modelo CAM versión final" xfId="430"/>
    <cellStyle name="_MultipleSpace_Euroamerica_Modelo CAM versión final 2" xfId="431"/>
    <cellStyle name="_MultipleSpace_Fleming_Preliminary_Model (Feb.08)v2" xfId="432"/>
    <cellStyle name="_MultipleSpace_Fleming_Preliminary_Model (Feb.08)v2 2" xfId="433"/>
    <cellStyle name="_MultipleSpace_Fleming_Preliminary_Model (Feb.08)v2_Modelo CAM versión final" xfId="434"/>
    <cellStyle name="_MultipleSpace_Fleming_Preliminary_Model (Feb.08)v2_Modelo CAM versión final 2" xfId="435"/>
    <cellStyle name="_MultipleSpace_Modelo CAM versión final" xfId="436"/>
    <cellStyle name="_MultipleSpace_Modelo CAM versión final 2" xfId="437"/>
    <cellStyle name="_Múltiplos Comparables SCG" xfId="438"/>
    <cellStyle name="_Múltiplos Comparables SCG 2" xfId="439"/>
    <cellStyle name="_Múltiplos Comparables SCG_Backup Contract Overview" xfId="440"/>
    <cellStyle name="_Múltiplos Comparables SCG_Backup Contract Overview 2" xfId="441"/>
    <cellStyle name="_Múltiplos Comparables SCG_Backup Contract Overview_consolidado plantilla agosto" xfId="442"/>
    <cellStyle name="_Múltiplos Comparables SCG_Backup Contract Overview_Flujo de caja" xfId="443"/>
    <cellStyle name="_Múltiplos Comparables SCG_Backup Contract Overview_Formato POA 2012 Brasil" xfId="444"/>
    <cellStyle name="_Múltiplos Comparables SCG_Backup Contract Overview_Formato POA 2012 consorcios envio Gilbert" xfId="445"/>
    <cellStyle name="_Múltiplos Comparables SCG_Backup Contract Overview_Formato POA 2012 Perú" xfId="446"/>
    <cellStyle name="_Múltiplos Comparables SCG_Backup Contract Overview_PL2012 POA - Consorcios (2)" xfId="447"/>
    <cellStyle name="_Múltiplos Comparables SCG_consolidado plantilla agosto" xfId="448"/>
    <cellStyle name="_Múltiplos Comparables SCG_Flujo de caja" xfId="449"/>
    <cellStyle name="_Múltiplos Comparables SCG_Formato POA 2012 Brasil" xfId="450"/>
    <cellStyle name="_Múltiplos Comparables SCG_Formato POA 2012 consorcios envio Gilbert" xfId="451"/>
    <cellStyle name="_Múltiplos Comparables SCG_Formato POA 2012 Perú" xfId="452"/>
    <cellStyle name="_Múltiplos Comparables SCG_Modelo CAM versión final" xfId="453"/>
    <cellStyle name="_Múltiplos Comparables SCG_Modelo CAM versión final 2" xfId="454"/>
    <cellStyle name="_Múltiplos Comparables SCG_Modelo CAM versión final_consolidado plantilla agosto" xfId="455"/>
    <cellStyle name="_Múltiplos Comparables SCG_Modelo CAM versión final_Flujo de caja" xfId="456"/>
    <cellStyle name="_Múltiplos Comparables SCG_Modelo CAM versión final_Formato POA 2012 Brasil" xfId="457"/>
    <cellStyle name="_Múltiplos Comparables SCG_Modelo CAM versión final_Formato POA 2012 consorcios envio Gilbert" xfId="458"/>
    <cellStyle name="_Múltiplos Comparables SCG_Modelo CAM versión final_Formato POA 2012 Perú" xfId="459"/>
    <cellStyle name="_Múltiplos Comparables SCG_Modelo CAM versión final_II.- Perspectiva de Cliente 12 2010" xfId="460"/>
    <cellStyle name="_Múltiplos Comparables SCG_Modelo CAM versión final_II.- Perspectiva de Cliente 12 2010 2" xfId="461"/>
    <cellStyle name="_Múltiplos Comparables SCG_Modelo CAM versión final_II.- Perspectiva de Cliente 12 2010_consolidado plantilla agosto" xfId="462"/>
    <cellStyle name="_Múltiplos Comparables SCG_Modelo CAM versión final_II.- Perspectiva de Cliente 12 2010_Flujo de caja" xfId="463"/>
    <cellStyle name="_Múltiplos Comparables SCG_Modelo CAM versión final_II.- Perspectiva de Cliente 12 2010_Formato POA 2012 Brasil" xfId="464"/>
    <cellStyle name="_Múltiplos Comparables SCG_Modelo CAM versión final_II.- Perspectiva de Cliente 12 2010_Formato POA 2012 consorcios envio Gilbert" xfId="465"/>
    <cellStyle name="_Múltiplos Comparables SCG_Modelo CAM versión final_II.- Perspectiva de Cliente 12 2010_Formato POA 2012 Perú" xfId="466"/>
    <cellStyle name="_Múltiplos Comparables SCG_Modelo CAM versión final_II.- Perspectiva de Cliente 12 2010_PL2012 POA - Consorcios (2)" xfId="467"/>
    <cellStyle name="_Múltiplos Comparables SCG_Modelo CAM versión final_PL2012 POA - Consorcios (2)" xfId="468"/>
    <cellStyle name="_Múltiplos Comparables SCG_PL2012 POA - Consorcios (2)" xfId="469"/>
    <cellStyle name="_Other Companies - v3" xfId="470"/>
    <cellStyle name="_Other Companies - v3 2" xfId="471"/>
    <cellStyle name="_Other Companies - v3_Backup Contract Overview" xfId="472"/>
    <cellStyle name="_Other Companies - v3_Backup Contract Overview 2" xfId="473"/>
    <cellStyle name="_Other Companies - v3_Modelo CAM versión final" xfId="474"/>
    <cellStyle name="_Other Companies - v3_Modelo CAM versión final 2" xfId="475"/>
    <cellStyle name="_Other Companies - v3_Modelo CAM versión final_Formato Comercial Junio Colombia" xfId="476"/>
    <cellStyle name="_Other Companies - v3_Modelo CAM versión final_Formato Comercial Junio Colombia 2" xfId="477"/>
    <cellStyle name="_Other Companies - v3_Modelo CAM versión final_Panel de Control Financiero - CAM Perú - Abril 2011" xfId="478"/>
    <cellStyle name="_Other Companies - v3_Modelo CAM versión final_Panel de Control Financiero - CAM Perú - Abril 2011 2" xfId="479"/>
    <cellStyle name="_PC Agosto 2011 Perú" xfId="480"/>
    <cellStyle name="_Percent" xfId="481"/>
    <cellStyle name="_Percent 2" xfId="482"/>
    <cellStyle name="_Percent_Modelo CAM versión final" xfId="483"/>
    <cellStyle name="_Percent_Modelo CAM versión final 2" xfId="484"/>
    <cellStyle name="_PercentSpace" xfId="485"/>
    <cellStyle name="_PercentSpace 2" xfId="486"/>
    <cellStyle name="_PercentSpace_Modelo CAM versión final" xfId="487"/>
    <cellStyle name="_PercentSpace_Modelo CAM versión final 2" xfId="488"/>
    <cellStyle name="_Proyección Chile Caja 0406" xfId="489"/>
    <cellStyle name="_Proyección Chile Caja 0406 2" xfId="490"/>
    <cellStyle name="_Proyección Chile Caja 0406 2 2" xfId="491"/>
    <cellStyle name="_Proyección Chile Caja 0406 3" xfId="492"/>
    <cellStyle name="_Proyección Chile Caja 0406_Modelo CAM versión final" xfId="493"/>
    <cellStyle name="_Proyección Chile Caja 0406_Modelo CAM versión final 2" xfId="494"/>
    <cellStyle name="_Resultados Historicos" xfId="495"/>
    <cellStyle name="_Resultados Historicos 2" xfId="496"/>
    <cellStyle name="_Resultados Historicos_consolidado plantilla agosto" xfId="497"/>
    <cellStyle name="_Resultados Historicos_Flujo de caja" xfId="498"/>
    <cellStyle name="_Resultados Historicos_Formato POA 2012 Brasil" xfId="499"/>
    <cellStyle name="_Resultados Historicos_Formato POA 2012 consorcios envio Gilbert" xfId="500"/>
    <cellStyle name="_Resultados Historicos_Formato POA 2012 Perú" xfId="501"/>
    <cellStyle name="_Resultados Historicos_I.- Perspectiva de Valor 12 2010" xfId="502"/>
    <cellStyle name="_Resultados Historicos_I.- Perspectiva de Valor 12 2010 2" xfId="503"/>
    <cellStyle name="_Resultados Historicos_I.- Perspectiva de Valor 12 2010_consolidado plantilla agosto" xfId="504"/>
    <cellStyle name="_Resultados Historicos_I.- Perspectiva de Valor 12 2010_Flujo de caja" xfId="505"/>
    <cellStyle name="_Resultados Historicos_I.- Perspectiva de Valor 12 2010_Formato POA 2012 Brasil" xfId="506"/>
    <cellStyle name="_Resultados Historicos_I.- Perspectiva de Valor 12 2010_Formato POA 2012 consorcios envio Gilbert" xfId="507"/>
    <cellStyle name="_Resultados Historicos_I.- Perspectiva de Valor 12 2010_Formato POA 2012 Perú" xfId="508"/>
    <cellStyle name="_Resultados Historicos_I.- Perspectiva de Valor 12 2010_PL2012 POA - Consorcios (2)" xfId="509"/>
    <cellStyle name="_Resultados Historicos_PL2012 POA - Consorcios (2)" xfId="510"/>
    <cellStyle name="_Resumen Backlog Abril 2011 - C&amp;L" xfId="511"/>
    <cellStyle name="_Retail Comps 2" xfId="512"/>
    <cellStyle name="_Retail Comps 2 2" xfId="513"/>
    <cellStyle name="_Retail Comps 2_Backup Contract Overview" xfId="514"/>
    <cellStyle name="_Retail Comps 2_Backup Contract Overview 2" xfId="515"/>
    <cellStyle name="_Retail Comps 2_Modelo CAM versión final" xfId="516"/>
    <cellStyle name="_Retail Comps 2_Modelo CAM versión final 2" xfId="517"/>
    <cellStyle name="_SubHeading" xfId="518"/>
    <cellStyle name="_SubHeading_Backup Contract Overview" xfId="519"/>
    <cellStyle name="_SubHeading_Backup Contract Overview 2" xfId="520"/>
    <cellStyle name="_SubHeading_Backup Contract Overview_Formato Comercial Junio Colombia" xfId="521"/>
    <cellStyle name="_SubHeading_Backup Contract Overview_Formato Comercial Junio Colombia 2" xfId="522"/>
    <cellStyle name="_SubHeading_Backup Contract Overview_Panel de Control Financiero - CAM Perú - Abril 2011" xfId="523"/>
    <cellStyle name="_SubHeading_Backup Contract Overview_Panel de Control Financiero - CAM Perú - Abril 2011 2" xfId="524"/>
    <cellStyle name="_SubHeading_Modelo CAM versión final" xfId="525"/>
    <cellStyle name="_SubHeading_Modelo CAM versión final_II.- Perspectiva de Cliente 12 2010" xfId="526"/>
    <cellStyle name="_Table" xfId="527"/>
    <cellStyle name="_Table_Backup Contract Overview" xfId="528"/>
    <cellStyle name="_Table_Backup Contract Overview 2" xfId="529"/>
    <cellStyle name="_Table_Backup Contract Overview_Formato Comercial Junio Colombia" xfId="530"/>
    <cellStyle name="_Table_Backup Contract Overview_Formato Comercial Junio Colombia 2" xfId="531"/>
    <cellStyle name="_Table_Backup Contract Overview_Panel de Control Financiero - CAM Perú - Abril 2011" xfId="532"/>
    <cellStyle name="_Table_Backup Contract Overview_Panel de Control Financiero - CAM Perú - Abril 2011 2" xfId="533"/>
    <cellStyle name="_Table_Modelo CAM versión final" xfId="534"/>
    <cellStyle name="_Table_Modelo CAM versión final_II.- Perspectiva de Cliente 12 2010" xfId="535"/>
    <cellStyle name="_TableHead" xfId="536"/>
    <cellStyle name="_TableHead_Backup Contract Overview" xfId="537"/>
    <cellStyle name="_TableHead_Modelo CAM versión final" xfId="538"/>
    <cellStyle name="_TableHead_Modelo CAM versión final_II.- Perspectiva de Cliente 12 2010" xfId="539"/>
    <cellStyle name="_TableRowHead" xfId="540"/>
    <cellStyle name="_TableRowHead_Backup Contract Overview" xfId="541"/>
    <cellStyle name="_TableRowHead_Modelo CAM versión final" xfId="542"/>
    <cellStyle name="_TableRowHead_Modelo CAM versión final_II.- Perspectiva de Cliente 12 2010" xfId="543"/>
    <cellStyle name="_TableSuperHead" xfId="544"/>
    <cellStyle name="_TableSuperHead_Backup Contract Overview" xfId="545"/>
    <cellStyle name="_TableSuperHead_Backup Contract Overview 2" xfId="546"/>
    <cellStyle name="_TableSuperHead_Backup Contract Overview_Formato Comercial Junio Colombia" xfId="547"/>
    <cellStyle name="_TableSuperHead_Backup Contract Overview_Formato Comercial Junio Colombia 2" xfId="548"/>
    <cellStyle name="_TableSuperHead_Backup Contract Overview_Panel de Control Financiero - CAM Perú - Abril 2011" xfId="549"/>
    <cellStyle name="_TableSuperHead_Backup Contract Overview_Panel de Control Financiero - CAM Perú - Abril 2011 2" xfId="550"/>
    <cellStyle name="_TableSuperHead_Modelo CAM versión final" xfId="551"/>
    <cellStyle name="_TableSuperHead_Modelo CAM versión final_II.- Perspectiva de Cliente 12 2010" xfId="552"/>
    <cellStyle name="_Ultra Financials" xfId="553"/>
    <cellStyle name="_Ultra Financials 2" xfId="554"/>
    <cellStyle name="_Ultra Financials_Backup Contract Overview" xfId="555"/>
    <cellStyle name="_Ultra Financials_Backup Contract Overview 2" xfId="556"/>
    <cellStyle name="_Ultra Financials_Modelo CAM versión final" xfId="557"/>
    <cellStyle name="_Ultra Financials_Modelo CAM versión final 2" xfId="558"/>
    <cellStyle name="_Ultra Financials_Modelo CAM versión final_Formato Comercial Junio Colombia" xfId="559"/>
    <cellStyle name="_Ultra Financials_Modelo CAM versión final_Formato Comercial Junio Colombia 2" xfId="560"/>
    <cellStyle name="_Ultra Financials_Modelo CAM versión final_Panel de Control Financiero - CAM Perú - Abril 2011" xfId="561"/>
    <cellStyle name="_Ultra Financials_Modelo CAM versión final_Panel de Control Financiero - CAM Perú - Abril 2011 2" xfId="562"/>
    <cellStyle name="_UPA 3 LICENCIAS SW v2" xfId="563"/>
    <cellStyle name="_UPA 3 LICENCIAS SW v2 2" xfId="564"/>
    <cellStyle name="_UPA 3 LICENCIAS SW v2 2 2" xfId="565"/>
    <cellStyle name="_UPA 3 LICENCIAS SW v2 3" xfId="566"/>
    <cellStyle name="_UPA A DIC 2011" xfId="567"/>
    <cellStyle name="_UPA3 Final_09052006" xfId="568"/>
    <cellStyle name="_WACC" xfId="569"/>
    <cellStyle name="_WACC 2" xfId="570"/>
    <cellStyle name="_WACC_Backup Contract Overview" xfId="571"/>
    <cellStyle name="_WACC_Backup Contract Overview 2" xfId="572"/>
    <cellStyle name="_WACC_Modelo CAM versión final" xfId="573"/>
    <cellStyle name="_WACC_Modelo CAM versión final 2" xfId="574"/>
    <cellStyle name="_WACC_Modelo CAM versión final_Formato Comercial Junio Colombia" xfId="575"/>
    <cellStyle name="_WACC_Modelo CAM versión final_Formato Comercial Junio Colombia 2" xfId="576"/>
    <cellStyle name="_WACC_Modelo CAM versión final_Panel de Control Financiero - CAM Perú - Abril 2011" xfId="577"/>
    <cellStyle name="_WACC_Modelo CAM versión final_Panel de Control Financiero - CAM Perú - Abril 2011 2" xfId="578"/>
    <cellStyle name="=C:\WINNT35\SYSTEM32\COMMAND.COM" xfId="579"/>
    <cellStyle name="=C:\WINNT35\SYSTEM32\COMMAND.COM 2" xfId="580"/>
    <cellStyle name="0.0x" xfId="581"/>
    <cellStyle name="20% - Accent1" xfId="582"/>
    <cellStyle name="20% - Accent2" xfId="583"/>
    <cellStyle name="20% - Accent3" xfId="584"/>
    <cellStyle name="20% - Accent4" xfId="585"/>
    <cellStyle name="20% - Accent5" xfId="586"/>
    <cellStyle name="20% - Accent6" xfId="587"/>
    <cellStyle name="20% - Accent6 2" xfId="588"/>
    <cellStyle name="20% - Accent6 3" xfId="589"/>
    <cellStyle name="20% - Accent6_DETALLE POA CUENTAS NOMINA 2012" xfId="590"/>
    <cellStyle name="20% - akcent 1" xfId="591"/>
    <cellStyle name="20% - akcent 2" xfId="592"/>
    <cellStyle name="20% - akcent 3" xfId="593"/>
    <cellStyle name="20% - akcent 4" xfId="594"/>
    <cellStyle name="20% - akcent 5" xfId="595"/>
    <cellStyle name="20% - akcent 6" xfId="596"/>
    <cellStyle name="20% - akcent 6 2" xfId="597"/>
    <cellStyle name="20% - akcent 6 3" xfId="598"/>
    <cellStyle name="20% - akcent 6_DETALLE POA CUENTAS NOMINA 2012" xfId="599"/>
    <cellStyle name="20% - Ênfase1" xfId="600"/>
    <cellStyle name="20% - Ênfase2" xfId="601"/>
    <cellStyle name="20% - Ênfase3" xfId="602"/>
    <cellStyle name="20% - Ênfase4" xfId="603"/>
    <cellStyle name="20% - Ênfase5" xfId="604"/>
    <cellStyle name="20% - Ênfase6" xfId="605"/>
    <cellStyle name="20% - Ênfase6 2" xfId="606"/>
    <cellStyle name="20% - Ênfase6 3" xfId="607"/>
    <cellStyle name="20% - Ênfase6_DETALLE POA CUENTAS NOMINA 2012" xfId="608"/>
    <cellStyle name="20% - Énfasis1 2" xfId="609"/>
    <cellStyle name="20% - Énfasis2 2" xfId="610"/>
    <cellStyle name="20% - Énfasis3 2" xfId="611"/>
    <cellStyle name="20% - Énfasis4 2" xfId="612"/>
    <cellStyle name="20% - Énfasis5 2" xfId="613"/>
    <cellStyle name="20% - Énfasis6 2" xfId="614"/>
    <cellStyle name="20% - Énfasis6 3" xfId="615"/>
    <cellStyle name="40% - Accent1" xfId="616"/>
    <cellStyle name="40% - Accent2" xfId="617"/>
    <cellStyle name="40% - Accent3" xfId="618"/>
    <cellStyle name="40% - Accent4" xfId="619"/>
    <cellStyle name="40% - Accent5" xfId="620"/>
    <cellStyle name="40% - Accent6" xfId="621"/>
    <cellStyle name="40% - akcent 1" xfId="622"/>
    <cellStyle name="40% - akcent 2" xfId="623"/>
    <cellStyle name="40% - akcent 3" xfId="624"/>
    <cellStyle name="40% - akcent 4" xfId="625"/>
    <cellStyle name="40% - akcent 5" xfId="626"/>
    <cellStyle name="40% - akcent 6" xfId="627"/>
    <cellStyle name="40% - Ênfase1" xfId="628"/>
    <cellStyle name="40% - Ênfase2" xfId="629"/>
    <cellStyle name="40% - Ênfase3" xfId="630"/>
    <cellStyle name="40% - Ênfase4" xfId="631"/>
    <cellStyle name="40% - Ênfase5" xfId="632"/>
    <cellStyle name="40% - Ênfase6" xfId="633"/>
    <cellStyle name="40% - Énfasis1 2" xfId="634"/>
    <cellStyle name="40% - Énfasis2 2" xfId="635"/>
    <cellStyle name="40% - Énfasis3 2" xfId="636"/>
    <cellStyle name="40% - Énfasis4 2" xfId="637"/>
    <cellStyle name="40% - Énfasis5 2" xfId="638"/>
    <cellStyle name="40% - Énfasis6 2" xfId="639"/>
    <cellStyle name="60% - Accent1" xfId="640"/>
    <cellStyle name="60% - Accent2" xfId="641"/>
    <cellStyle name="60% - Accent3" xfId="642"/>
    <cellStyle name="60% - Accent4" xfId="643"/>
    <cellStyle name="60% - Accent5" xfId="644"/>
    <cellStyle name="60% - Accent6" xfId="645"/>
    <cellStyle name="60% - akcent 1" xfId="646"/>
    <cellStyle name="60% - akcent 2" xfId="647"/>
    <cellStyle name="60% - akcent 3" xfId="648"/>
    <cellStyle name="60% - akcent 4" xfId="649"/>
    <cellStyle name="60% - akcent 5" xfId="650"/>
    <cellStyle name="60% - akcent 6" xfId="651"/>
    <cellStyle name="60% - Ênfase1" xfId="652"/>
    <cellStyle name="60% - Ênfase2" xfId="653"/>
    <cellStyle name="60% - Ênfase3" xfId="654"/>
    <cellStyle name="60% - Ênfase4" xfId="655"/>
    <cellStyle name="60% - Ênfase5" xfId="656"/>
    <cellStyle name="60% - Ênfase6" xfId="657"/>
    <cellStyle name="60% - Énfasis1 2" xfId="658"/>
    <cellStyle name="60% - Énfasis2 2" xfId="659"/>
    <cellStyle name="60% - Énfasis3 2" xfId="660"/>
    <cellStyle name="60% - Énfasis4 2" xfId="661"/>
    <cellStyle name="60% - Énfasis5 2" xfId="662"/>
    <cellStyle name="60% - Énfasis6 2" xfId="663"/>
    <cellStyle name="A3 297 x 420 mm" xfId="664"/>
    <cellStyle name="A3 297 x 420 mm 2" xfId="665"/>
    <cellStyle name="A3 297 x 420 mm 2 2" xfId="666"/>
    <cellStyle name="A3 297 x 420 mm 3" xfId="667"/>
    <cellStyle name="A3 297 x 420 mm 3 2" xfId="668"/>
    <cellStyle name="A3 297 x 420 mm 4" xfId="669"/>
    <cellStyle name="A3 297 x 420 mm_Aactivaciones" xfId="670"/>
    <cellStyle name="Accent1" xfId="671"/>
    <cellStyle name="Accent2" xfId="672"/>
    <cellStyle name="Accent3" xfId="673"/>
    <cellStyle name="Accent4" xfId="674"/>
    <cellStyle name="Accent5" xfId="675"/>
    <cellStyle name="Accent6" xfId="676"/>
    <cellStyle name="Adjustable" xfId="677"/>
    <cellStyle name="AFE" xfId="678"/>
    <cellStyle name="AFE 2" xfId="679"/>
    <cellStyle name="Akcent 1" xfId="680"/>
    <cellStyle name="Akcent 2" xfId="681"/>
    <cellStyle name="Akcent 3" xfId="682"/>
    <cellStyle name="Akcent 4" xfId="683"/>
    <cellStyle name="Akcent 5" xfId="684"/>
    <cellStyle name="Akcent 6" xfId="685"/>
    <cellStyle name="ANCLAS,REZONES Y SUS PARTES,DE FUNDICION,DE HIERRO O DE ACERO" xfId="686"/>
    <cellStyle name="ANCLAS,REZONES Y SUS PARTES,DE FUNDICION,DE HIERRO O DE ACERO 2" xfId="687"/>
    <cellStyle name="Anderson" xfId="688"/>
    <cellStyle name="Anderson 2" xfId="689"/>
    <cellStyle name="Andre's Title" xfId="690"/>
    <cellStyle name="ARIAL" xfId="691"/>
    <cellStyle name="Arial 10" xfId="692"/>
    <cellStyle name="Arial 10 2" xfId="693"/>
    <cellStyle name="Arial 12" xfId="694"/>
    <cellStyle name="Arial Normal" xfId="695"/>
    <cellStyle name="ARIAL_Backup Contract Overview" xfId="696"/>
    <cellStyle name="Array" xfId="697"/>
    <cellStyle name="Array Enter" xfId="698"/>
    <cellStyle name="Azul" xfId="699"/>
    <cellStyle name="Azul(%)" xfId="700"/>
    <cellStyle name="AZUL_Bal (2)" xfId="701"/>
    <cellStyle name="b - Line" xfId="702"/>
    <cellStyle name="b - Line - Dotted" xfId="703"/>
    <cellStyle name="Bad" xfId="704"/>
    <cellStyle name="Balance" xfId="705"/>
    <cellStyle name="BalanceSheet" xfId="706"/>
    <cellStyle name="Best" xfId="707"/>
    <cellStyle name="Best 2" xfId="708"/>
    <cellStyle name="Blue" xfId="709"/>
    <cellStyle name="bluenodec" xfId="710"/>
    <cellStyle name="bluepercent" xfId="711"/>
    <cellStyle name="bluepercent 2" xfId="712"/>
    <cellStyle name="Body" xfId="713"/>
    <cellStyle name="Body 2" xfId="714"/>
    <cellStyle name="Body 3" xfId="715"/>
    <cellStyle name="Bom" xfId="716"/>
    <cellStyle name="Border" xfId="717"/>
    <cellStyle name="Border 2" xfId="718"/>
    <cellStyle name="Bottom Edge" xfId="719"/>
    <cellStyle name="Bottom Edge 2" xfId="720"/>
    <cellStyle name="Brand Default" xfId="721"/>
    <cellStyle name="Brand Subtitle with Underline 2" xfId="722"/>
    <cellStyle name="British Pound" xfId="723"/>
    <cellStyle name="bstitutes]_x000d__x000a_; The following mappings take Word for MS-DOS names, PostScript names, and TrueType_x000d__x000a_; names into account" xfId="724"/>
    <cellStyle name="bstitutes]_x000d__x000a_; The following mappings take Word for MS-DOS names, PostScript names, and TrueType_x000d__x000a_; names into account 2" xfId="725"/>
    <cellStyle name="Buena 2" xfId="726"/>
    <cellStyle name="Business Description" xfId="727"/>
    <cellStyle name="Business Description 2" xfId="728"/>
    <cellStyle name="Cabecera 1" xfId="729"/>
    <cellStyle name="Cabecera 2" xfId="730"/>
    <cellStyle name="Calc Currency (0)" xfId="731"/>
    <cellStyle name="Calculation" xfId="732"/>
    <cellStyle name="Calculation 2" xfId="733"/>
    <cellStyle name="Cálculo 2" xfId="734"/>
    <cellStyle name="Cálculo 3" xfId="735"/>
    <cellStyle name="Cambiar to&amp;do" xfId="736"/>
    <cellStyle name="Cancel" xfId="737"/>
    <cellStyle name="Cancel 2" xfId="738"/>
    <cellStyle name="Cancel 2 2" xfId="739"/>
    <cellStyle name="Cancel 2 2 2" xfId="740"/>
    <cellStyle name="Cancel 2 3" xfId="741"/>
    <cellStyle name="Cancel 3" xfId="742"/>
    <cellStyle name="Cancel 3 2" xfId="743"/>
    <cellStyle name="Cancel 4" xfId="744"/>
    <cellStyle name="Cancel 5" xfId="745"/>
    <cellStyle name="Cancel_Agosto 2011" xfId="746"/>
    <cellStyle name="Case" xfId="747"/>
    <cellStyle name="Cash Flow Statement" xfId="748"/>
    <cellStyle name="CashFlow" xfId="749"/>
    <cellStyle name="CashFlow 2" xfId="750"/>
    <cellStyle name="CECISU - Estilo2" xfId="751"/>
    <cellStyle name="CECITI - Estilo1" xfId="752"/>
    <cellStyle name="Celda de comprobación 2" xfId="753"/>
    <cellStyle name="Celda vinculada 2" xfId="754"/>
    <cellStyle name="Célula de Verificação" xfId="755"/>
    <cellStyle name="Célula Vinculada" xfId="756"/>
    <cellStyle name="Cents" xfId="757"/>
    <cellStyle name="Cents 2" xfId="758"/>
    <cellStyle name="Check" xfId="759"/>
    <cellStyle name="Check Cell" xfId="760"/>
    <cellStyle name="Check_Modelo CAM versión final" xfId="761"/>
    <cellStyle name="Co. Names" xfId="762"/>
    <cellStyle name="Co. Names - Bold" xfId="763"/>
    <cellStyle name="Co. Names_Blend" xfId="764"/>
    <cellStyle name="Colhead_left" xfId="765"/>
    <cellStyle name="colheadleft" xfId="766"/>
    <cellStyle name="colheadright" xfId="767"/>
    <cellStyle name="Collegamento ipertestuale visitato_01PAROLE VALUTAZIONE" xfId="768"/>
    <cellStyle name="Collegamento ipertestuale_01PAROLE VALUTAZIONE" xfId="769"/>
    <cellStyle name="Column_Title" xfId="770"/>
    <cellStyle name="Coma1" xfId="771"/>
    <cellStyle name="Comma" xfId="772"/>
    <cellStyle name="Comma  - Style1" xfId="773"/>
    <cellStyle name="Comma  - Style2" xfId="774"/>
    <cellStyle name="Comma  - Style3" xfId="775"/>
    <cellStyle name="Comma  - Style4" xfId="776"/>
    <cellStyle name="Comma  - Style5" xfId="777"/>
    <cellStyle name="Comma  - Style6" xfId="778"/>
    <cellStyle name="Comma  - Style7" xfId="779"/>
    <cellStyle name="Comma  - Style8" xfId="780"/>
    <cellStyle name="Comma (0)" xfId="781"/>
    <cellStyle name="Comma [0]" xfId="782"/>
    <cellStyle name="Comma [0] 2" xfId="783"/>
    <cellStyle name="Comma [1]" xfId="784"/>
    <cellStyle name="Comma [1] 2" xfId="785"/>
    <cellStyle name="Comma 0" xfId="786"/>
    <cellStyle name="Comma 0*" xfId="787"/>
    <cellStyle name="Comma 0_$ M-cap" xfId="788"/>
    <cellStyle name="Comma 2" xfId="789"/>
    <cellStyle name="Comma 2*" xfId="790"/>
    <cellStyle name="Comma 2_(13) Japan" xfId="791"/>
    <cellStyle name="comma 3" xfId="792"/>
    <cellStyle name="Comma 3*" xfId="793"/>
    <cellStyle name="comma 3_Backup Contract Overview" xfId="794"/>
    <cellStyle name="Comma Cents" xfId="795"/>
    <cellStyle name="Comma Cents 2" xfId="796"/>
    <cellStyle name="Comma*" xfId="797"/>
    <cellStyle name="Comma_ SG&amp;A Bridge " xfId="798"/>
    <cellStyle name="Comma0" xfId="799"/>
    <cellStyle name="Comma0 - Modelo1" xfId="800"/>
    <cellStyle name="Comma0 - Style1" xfId="801"/>
    <cellStyle name="Comma0 - Style1 2" xfId="802"/>
    <cellStyle name="Comma0 - Style1 3" xfId="803"/>
    <cellStyle name="Comma0 - Style2" xfId="804"/>
    <cellStyle name="Comma0 2" xfId="805"/>
    <cellStyle name="Comma0 3" xfId="806"/>
    <cellStyle name="Comma0 4" xfId="807"/>
    <cellStyle name="Comma0 5" xfId="808"/>
    <cellStyle name="Comma0_Analisis Balance GMT 2002 ver 3" xfId="809"/>
    <cellStyle name="Comma1" xfId="810"/>
    <cellStyle name="Comma1 - Modelo2" xfId="811"/>
    <cellStyle name="Comma1 - Style1" xfId="812"/>
    <cellStyle name="Comma1 - Style2" xfId="813"/>
    <cellStyle name="Comma1 2" xfId="814"/>
    <cellStyle name="Comma1 3" xfId="815"/>
    <cellStyle name="Comma1_Backup Contract Overview" xfId="816"/>
    <cellStyle name="comment" xfId="817"/>
    <cellStyle name="Copied" xfId="818"/>
    <cellStyle name="COST1" xfId="819"/>
    <cellStyle name="COST1 2" xfId="820"/>
    <cellStyle name="Cover Date" xfId="821"/>
    <cellStyle name="Cover Subtitle" xfId="822"/>
    <cellStyle name="Cover Title" xfId="823"/>
    <cellStyle name="cpmma" xfId="824"/>
    <cellStyle name="Currency [0]_ SG&amp;A Bridge " xfId="825"/>
    <cellStyle name="Currency [1]" xfId="826"/>
    <cellStyle name="Currency [1] 2" xfId="827"/>
    <cellStyle name="Currency [2]" xfId="828"/>
    <cellStyle name="Currency 0" xfId="829"/>
    <cellStyle name="currency 1" xfId="830"/>
    <cellStyle name="Currency 2" xfId="831"/>
    <cellStyle name="Currency 2*" xfId="832"/>
    <cellStyle name="Currency 2_% Change" xfId="833"/>
    <cellStyle name="Currency 3*" xfId="834"/>
    <cellStyle name="Currency*" xfId="835"/>
    <cellStyle name="Currency_ SG&amp;A Bridge " xfId="836"/>
    <cellStyle name="Currency0" xfId="837"/>
    <cellStyle name="Currency0 2" xfId="838"/>
    <cellStyle name="Currency0 2 2" xfId="839"/>
    <cellStyle name="Currency0 3" xfId="840"/>
    <cellStyle name="Currency0 4" xfId="841"/>
    <cellStyle name="Currency0 5" xfId="842"/>
    <cellStyle name="Currency0_DETALLE POA CUENTAS NOMINA 2012" xfId="843"/>
    <cellStyle name="Currency2" xfId="844"/>
    <cellStyle name="Currency2 2" xfId="845"/>
    <cellStyle name="currencyt 0" xfId="846"/>
    <cellStyle name="CUSTOM" xfId="847"/>
    <cellStyle name="Dane wej?ciowe" xfId="848"/>
    <cellStyle name="Dane wej?ciowe 2" xfId="849"/>
    <cellStyle name="Dane wejściowe" xfId="850"/>
    <cellStyle name="Dane wejściowe 2" xfId="851"/>
    <cellStyle name="Dane wyj?ciowe" xfId="852"/>
    <cellStyle name="Dane wyjściowe" xfId="853"/>
    <cellStyle name="Date" xfId="854"/>
    <cellStyle name="Date &amp; Time" xfId="855"/>
    <cellStyle name="Date [mmm-d-yyyy]" xfId="856"/>
    <cellStyle name="Date [mmm-yyyy]" xfId="857"/>
    <cellStyle name="Date 2" xfId="858"/>
    <cellStyle name="Date 3" xfId="859"/>
    <cellStyle name="Date 4" xfId="860"/>
    <cellStyle name="Date 5" xfId="861"/>
    <cellStyle name="Date Aligned" xfId="862"/>
    <cellStyle name="Date Aligned*" xfId="863"/>
    <cellStyle name="Date Aligned_(13) Japan" xfId="864"/>
    <cellStyle name="Date Day" xfId="865"/>
    <cellStyle name="Date Day 2" xfId="866"/>
    <cellStyle name="Date Year" xfId="867"/>
    <cellStyle name="Date(m.y)" xfId="868"/>
    <cellStyle name="Date_CBD - v2" xfId="869"/>
    <cellStyle name="Dates" xfId="870"/>
    <cellStyle name="Dates 2" xfId="871"/>
    <cellStyle name="DateYear" xfId="872"/>
    <cellStyle name="DateYearEstimate" xfId="873"/>
    <cellStyle name="DateYearEstimate 2" xfId="874"/>
    <cellStyle name="DateYearWholeEstimate" xfId="875"/>
    <cellStyle name="DateYearWholeEstimate 2" xfId="876"/>
    <cellStyle name="Days.0" xfId="877"/>
    <cellStyle name="Days.1" xfId="878"/>
    <cellStyle name="Detalle Cuentas" xfId="879"/>
    <cellStyle name="Detalle Cuentas 2" xfId="880"/>
    <cellStyle name="Dezimal [0]_PLDT" xfId="881"/>
    <cellStyle name="Dezimal_PLDT" xfId="882"/>
    <cellStyle name="DIA" xfId="883"/>
    <cellStyle name="DIA 2" xfId="884"/>
    <cellStyle name="Dia 3" xfId="885"/>
    <cellStyle name="Diseño" xfId="886"/>
    <cellStyle name="Diseño 2" xfId="887"/>
    <cellStyle name="Diseño 2 2" xfId="888"/>
    <cellStyle name="Diseño 3" xfId="889"/>
    <cellStyle name="Dobre" xfId="890"/>
    <cellStyle name="dolar whole" xfId="891"/>
    <cellStyle name="dollar" xfId="892"/>
    <cellStyle name="dollar 2" xfId="893"/>
    <cellStyle name="Dollar Whole" xfId="894"/>
    <cellStyle name="dollar_Backup Contract Overview" xfId="895"/>
    <cellStyle name="Dollars" xfId="896"/>
    <cellStyle name="DollarWhole" xfId="897"/>
    <cellStyle name="Dotted Line" xfId="898"/>
    <cellStyle name="Double Accounting" xfId="899"/>
    <cellStyle name="Download" xfId="900"/>
    <cellStyle name="Download 2" xfId="901"/>
    <cellStyle name="Download 2 2" xfId="902"/>
    <cellStyle name="Download 3" xfId="903"/>
    <cellStyle name="Driver" xfId="904"/>
    <cellStyle name="edwin" xfId="905"/>
    <cellStyle name="ENCABEZ1" xfId="906"/>
    <cellStyle name="ENCABEZ1 2" xfId="907"/>
    <cellStyle name="Encabez1 3" xfId="908"/>
    <cellStyle name="ENCABEZ2" xfId="909"/>
    <cellStyle name="ENCABEZ2 2" xfId="910"/>
    <cellStyle name="Encabez2 3" xfId="911"/>
    <cellStyle name="Encabezado 1" xfId="912"/>
    <cellStyle name="Encabezado 2" xfId="913"/>
    <cellStyle name="Encabezado 4 2" xfId="914"/>
    <cellStyle name="Ênfase1" xfId="915"/>
    <cellStyle name="Ênfase2" xfId="916"/>
    <cellStyle name="Ênfase3" xfId="917"/>
    <cellStyle name="Ênfase4" xfId="918"/>
    <cellStyle name="Ênfase5" xfId="919"/>
    <cellStyle name="Ênfase6" xfId="920"/>
    <cellStyle name="Énfasis1 2" xfId="921"/>
    <cellStyle name="Énfasis2 2" xfId="922"/>
    <cellStyle name="Énfasis3 2" xfId="923"/>
    <cellStyle name="Énfasis4 2" xfId="924"/>
    <cellStyle name="Énfasis5 2" xfId="925"/>
    <cellStyle name="Énfasis6 2" xfId="926"/>
    <cellStyle name="Entered" xfId="927"/>
    <cellStyle name="Entrada 2" xfId="928"/>
    <cellStyle name="Entrada 2 2" xfId="929"/>
    <cellStyle name="Entrada 3" xfId="930"/>
    <cellStyle name="Entrada 4" xfId="931"/>
    <cellStyle name="Entries" xfId="932"/>
    <cellStyle name="Error" xfId="933"/>
    <cellStyle name="Estilo 1" xfId="934"/>
    <cellStyle name="Estilo 1 2" xfId="935"/>
    <cellStyle name="Estilo 1 3" xfId="936"/>
    <cellStyle name="Estilo 1 3 2" xfId="937"/>
    <cellStyle name="Estilo 1 4" xfId="938"/>
    <cellStyle name="Estilo 1 5" xfId="939"/>
    <cellStyle name="Estilo 1_DETALLE POA CUENTAS NOMINA 2012" xfId="940"/>
    <cellStyle name="Estilo 2" xfId="941"/>
    <cellStyle name="Estilo 3" xfId="942"/>
    <cellStyle name="Estilo 3 2" xfId="943"/>
    <cellStyle name="Estilo 4" xfId="944"/>
    <cellStyle name="Estilo 4 2" xfId="945"/>
    <cellStyle name="Euro" xfId="946"/>
    <cellStyle name="Euro 10" xfId="947"/>
    <cellStyle name="Euro 2" xfId="948"/>
    <cellStyle name="Euro 2 2" xfId="949"/>
    <cellStyle name="Euro 2 2 2" xfId="950"/>
    <cellStyle name="Euro 2 3" xfId="951"/>
    <cellStyle name="Euro 2 4" xfId="952"/>
    <cellStyle name="Euro 2_DETALLE POA CUENTAS NOMINA 2012" xfId="953"/>
    <cellStyle name="Euro 3" xfId="954"/>
    <cellStyle name="Euro 3 2" xfId="955"/>
    <cellStyle name="Euro 3 2 2" xfId="956"/>
    <cellStyle name="Euro 3 3" xfId="957"/>
    <cellStyle name="Euro 3 4" xfId="958"/>
    <cellStyle name="Euro 3_DETALLE POA CUENTAS NOMINA 2012" xfId="959"/>
    <cellStyle name="Euro 4" xfId="960"/>
    <cellStyle name="Euro 4 2" xfId="961"/>
    <cellStyle name="Euro 4 2 2" xfId="962"/>
    <cellStyle name="Euro 4 3" xfId="963"/>
    <cellStyle name="Euro 4 4" xfId="964"/>
    <cellStyle name="Euro 4_DETALLE POA CUENTAS NOMINA 2012" xfId="965"/>
    <cellStyle name="Euro 5" xfId="966"/>
    <cellStyle name="Euro 5 2" xfId="967"/>
    <cellStyle name="Euro 6" xfId="968"/>
    <cellStyle name="Euro 6 2" xfId="969"/>
    <cellStyle name="Euro 7" xfId="970"/>
    <cellStyle name="Euro 8" xfId="971"/>
    <cellStyle name="Euro 9" xfId="972"/>
    <cellStyle name="Euro_aaaaa" xfId="973"/>
    <cellStyle name="Explanatory Text" xfId="974"/>
    <cellStyle name="F2" xfId="975"/>
    <cellStyle name="F3" xfId="976"/>
    <cellStyle name="F4" xfId="977"/>
    <cellStyle name="F5" xfId="978"/>
    <cellStyle name="F6" xfId="979"/>
    <cellStyle name="F7" xfId="980"/>
    <cellStyle name="F8" xfId="981"/>
    <cellStyle name="F8 - Estilo5" xfId="982"/>
    <cellStyle name="F8_Backup Contract Overview" xfId="983"/>
    <cellStyle name="Fecha" xfId="984"/>
    <cellStyle name="Fecha 2" xfId="985"/>
    <cellStyle name="Fijo" xfId="986"/>
    <cellStyle name="Fijo - Modelo2" xfId="987"/>
    <cellStyle name="Fijo 10" xfId="988"/>
    <cellStyle name="Fijo 11" xfId="989"/>
    <cellStyle name="Fijo 12" xfId="990"/>
    <cellStyle name="Fijo 13" xfId="991"/>
    <cellStyle name="Fijo 14" xfId="992"/>
    <cellStyle name="Fijo 15" xfId="993"/>
    <cellStyle name="Fijo 16" xfId="994"/>
    <cellStyle name="Fijo 17" xfId="995"/>
    <cellStyle name="Fijo 2" xfId="996"/>
    <cellStyle name="Fijo 3" xfId="997"/>
    <cellStyle name="Fijo 4" xfId="998"/>
    <cellStyle name="Fijo 5" xfId="999"/>
    <cellStyle name="Fijo 6" xfId="1000"/>
    <cellStyle name="Fijo 7" xfId="1001"/>
    <cellStyle name="Fijo 8" xfId="1002"/>
    <cellStyle name="Fijo 9" xfId="1003"/>
    <cellStyle name="Fijo_Agosto 2011" xfId="1004"/>
    <cellStyle name="FINANCIERO" xfId="1005"/>
    <cellStyle name="FINANCIERO 2" xfId="1006"/>
    <cellStyle name="Financiero 3" xfId="1007"/>
    <cellStyle name="five" xfId="1008"/>
    <cellStyle name="Fixed" xfId="1009"/>
    <cellStyle name="Fixed 2" xfId="1010"/>
    <cellStyle name="Fixed 3" xfId="1011"/>
    <cellStyle name="Fixed1 - Style1" xfId="1012"/>
    <cellStyle name="fo]_x000d__x000a_UserName=Murat Zelef_x000d__x000a_UserCompany=Bumerang_x000d__x000a__x000d__x000a_[File Paths]_x000d__x000a_WorkingDirectory=C:\EQUIS\DLWIN_x000d__x000a_DownLoader=C" xfId="1013"/>
    <cellStyle name="fo]_x000d__x000a_UserName=Murat Zelef_x000d__x000a_UserCompany=Bumerang_x000d__x000a__x000d__x000a_[File Paths]_x000d__x000a_WorkingDirectory=C:\EQUIS\DLWIN_x000d__x000a_DownLoader=C 2" xfId="1014"/>
    <cellStyle name="Footer SBILogo1" xfId="1015"/>
    <cellStyle name="Footer SBILogo2" xfId="1016"/>
    <cellStyle name="Footnote" xfId="1017"/>
    <cellStyle name="Footnote Reference" xfId="1018"/>
    <cellStyle name="Footnote_% Change" xfId="1019"/>
    <cellStyle name="Footnotes" xfId="1020"/>
    <cellStyle name="Format ($)" xfId="1021"/>
    <cellStyle name="Format (no $)" xfId="1022"/>
    <cellStyle name="four" xfId="1023"/>
    <cellStyle name="General" xfId="1024"/>
    <cellStyle name="Good" xfId="1025"/>
    <cellStyle name="Grey" xfId="1026"/>
    <cellStyle name="growth" xfId="1027"/>
    <cellStyle name="GrowthRate" xfId="1028"/>
    <cellStyle name="GrowthSeq" xfId="1029"/>
    <cellStyle name="Hard Percent" xfId="1030"/>
    <cellStyle name="head1" xfId="1031"/>
    <cellStyle name="Head12" xfId="1032"/>
    <cellStyle name="head2" xfId="1033"/>
    <cellStyle name="Header" xfId="1034"/>
    <cellStyle name="Header Draft Stamp" xfId="1035"/>
    <cellStyle name="Header_% Change" xfId="1036"/>
    <cellStyle name="Header1" xfId="1037"/>
    <cellStyle name="Header2" xfId="1038"/>
    <cellStyle name="headers" xfId="1039"/>
    <cellStyle name="Heading" xfId="1040"/>
    <cellStyle name="Heading 1" xfId="1041"/>
    <cellStyle name="Heading 1 2" xfId="1042"/>
    <cellStyle name="Heading 1 3" xfId="1043"/>
    <cellStyle name="Heading 1 Above" xfId="1044"/>
    <cellStyle name="Heading 1_Agosto 2011" xfId="1045"/>
    <cellStyle name="Heading 1+" xfId="1046"/>
    <cellStyle name="Heading 1+ 2" xfId="1047"/>
    <cellStyle name="Heading 2" xfId="1048"/>
    <cellStyle name="Heading 2 2" xfId="1049"/>
    <cellStyle name="Heading 2 3" xfId="1050"/>
    <cellStyle name="Heading 2 Below" xfId="1051"/>
    <cellStyle name="Heading 2_% Change" xfId="1052"/>
    <cellStyle name="Heading 2+" xfId="1053"/>
    <cellStyle name="Heading 2+ 2" xfId="1054"/>
    <cellStyle name="Heading 3" xfId="1055"/>
    <cellStyle name="Heading 3+" xfId="1056"/>
    <cellStyle name="Heading 4" xfId="1057"/>
    <cellStyle name="heading_Ambev Financials 07.30.02" xfId="1058"/>
    <cellStyle name="Hipervínculo 2" xfId="1059"/>
    <cellStyle name="Hipervínculo 3" xfId="1060"/>
    <cellStyle name="Income" xfId="1061"/>
    <cellStyle name="income statement" xfId="1062"/>
    <cellStyle name="Income_Backup Contract Overview" xfId="1063"/>
    <cellStyle name="IncomeStatement" xfId="1064"/>
    <cellStyle name="Incorrecto 2" xfId="1065"/>
    <cellStyle name="Incorreto" xfId="1066"/>
    <cellStyle name="Index" xfId="1067"/>
    <cellStyle name="Infor. accio." xfId="1068"/>
    <cellStyle name="Input" xfId="1069"/>
    <cellStyle name="Input [yellow]" xfId="1070"/>
    <cellStyle name="Input 10" xfId="1071"/>
    <cellStyle name="Input 11" xfId="1072"/>
    <cellStyle name="Input 12" xfId="1073"/>
    <cellStyle name="Input 13" xfId="1074"/>
    <cellStyle name="Input 14" xfId="1075"/>
    <cellStyle name="Input 15" xfId="1076"/>
    <cellStyle name="Input 16" xfId="1077"/>
    <cellStyle name="Input 17" xfId="1078"/>
    <cellStyle name="Input 18" xfId="1079"/>
    <cellStyle name="Input 19" xfId="1080"/>
    <cellStyle name="Input 2" xfId="1081"/>
    <cellStyle name="Input 2 2" xfId="1082"/>
    <cellStyle name="Input 3" xfId="1083"/>
    <cellStyle name="Input 4" xfId="1084"/>
    <cellStyle name="Input 5" xfId="1085"/>
    <cellStyle name="Input 6" xfId="1086"/>
    <cellStyle name="Input 7" xfId="1087"/>
    <cellStyle name="Input 8" xfId="1088"/>
    <cellStyle name="Input 9" xfId="1089"/>
    <cellStyle name="Input Currency" xfId="1090"/>
    <cellStyle name="Input Currency 2" xfId="1091"/>
    <cellStyle name="Input Currency_AT&amp;T Analysis" xfId="1092"/>
    <cellStyle name="Input Multiple" xfId="1093"/>
    <cellStyle name="Input Multiple 2" xfId="1094"/>
    <cellStyle name="Input Percent" xfId="1095"/>
    <cellStyle name="Input_$cell" xfId="1096"/>
    <cellStyle name="Input0" xfId="1097"/>
    <cellStyle name="InputCurrency" xfId="1098"/>
    <cellStyle name="InputCurrency 2" xfId="1099"/>
    <cellStyle name="InputCurrency2" xfId="1100"/>
    <cellStyle name="InputCurrency2 2" xfId="1101"/>
    <cellStyle name="InputMultiple1" xfId="1102"/>
    <cellStyle name="InputMultiple1 2" xfId="1103"/>
    <cellStyle name="InputNormal" xfId="1104"/>
    <cellStyle name="InputNormal 2" xfId="1105"/>
    <cellStyle name="InputPercent1" xfId="1106"/>
    <cellStyle name="InputPercent1 2" xfId="1107"/>
    <cellStyle name="Item Descriptions" xfId="1108"/>
    <cellStyle name="Item Descriptions - Bold" xfId="1109"/>
    <cellStyle name="Item Descriptions - Bold 2" xfId="1110"/>
    <cellStyle name="Item Descriptions 2" xfId="1111"/>
    <cellStyle name="Item Descriptions 3" xfId="1112"/>
    <cellStyle name="Item Descriptions_6079BX" xfId="1113"/>
    <cellStyle name="joy" xfId="1114"/>
    <cellStyle name="Komórka po??czona" xfId="1115"/>
    <cellStyle name="Komórka połączona" xfId="1116"/>
    <cellStyle name="Komórka zaznaczona" xfId="1117"/>
    <cellStyle name="KP_Normal" xfId="1118"/>
    <cellStyle name="LFM" xfId="1119"/>
    <cellStyle name="Line" xfId="1120"/>
    <cellStyle name="Linked Cell" xfId="1121"/>
    <cellStyle name="MacroCode" xfId="1122"/>
    <cellStyle name="magrins" xfId="1123"/>
    <cellStyle name="Margins" xfId="1124"/>
    <cellStyle name="mariaelena" xfId="1125"/>
    <cellStyle name="mariaelena 2" xfId="1126"/>
    <cellStyle name="mariaelenal" xfId="1127"/>
    <cellStyle name="mariaelenal 2" xfId="1128"/>
    <cellStyle name="Migliaia (0)_01PAROLE VALUTAZIONE" xfId="1129"/>
    <cellStyle name="Migliaia [0]_Riepilogo IAS CAMBI per Contabilità 31 12 06 inviato Final" xfId="1130"/>
    <cellStyle name="Migliaia_01PAROLE VALUTAZIONE" xfId="1131"/>
    <cellStyle name="Mike" xfId="1132"/>
    <cellStyle name="Mil.0" xfId="1133"/>
    <cellStyle name="Mil.0$" xfId="1134"/>
    <cellStyle name="Mil.0_Backup Contract Overview" xfId="1135"/>
    <cellStyle name="Mil.1" xfId="1136"/>
    <cellStyle name="Mil.1$" xfId="1137"/>
    <cellStyle name="Mil.1_Backup Contract Overview" xfId="1138"/>
    <cellStyle name="Millares" xfId="1" builtinId="3"/>
    <cellStyle name="Millares [0] 2" xfId="1139"/>
    <cellStyle name="Millares [0] 2 2" xfId="1140"/>
    <cellStyle name="Millares [0] 2 3" xfId="1141"/>
    <cellStyle name="Millares [0] 2 4" xfId="1142"/>
    <cellStyle name="Millares [0] 3" xfId="1143"/>
    <cellStyle name="Millares [0] 3 2" xfId="1144"/>
    <cellStyle name="Millares [0] 4" xfId="1145"/>
    <cellStyle name="Millares [0] 5" xfId="1146"/>
    <cellStyle name="Millares [0] 6" xfId="1147"/>
    <cellStyle name="Millares [0] 7" xfId="1148"/>
    <cellStyle name="Millares 10" xfId="1149"/>
    <cellStyle name="Millares 10 2" xfId="1150"/>
    <cellStyle name="Millares 11" xfId="1151"/>
    <cellStyle name="Millares 12" xfId="1152"/>
    <cellStyle name="Millares 12 2" xfId="1153"/>
    <cellStyle name="Millares 13" xfId="1154"/>
    <cellStyle name="Millares 13 2" xfId="1155"/>
    <cellStyle name="Millares 14" xfId="1156"/>
    <cellStyle name="Millares 15" xfId="1157"/>
    <cellStyle name="Millares 15 2" xfId="1158"/>
    <cellStyle name="Millares 15 3" xfId="1159"/>
    <cellStyle name="Millares 16" xfId="1160"/>
    <cellStyle name="Millares 17" xfId="1161"/>
    <cellStyle name="Millares 18" xfId="1162"/>
    <cellStyle name="Millares 19" xfId="1163"/>
    <cellStyle name="Millares 2" xfId="1164"/>
    <cellStyle name="Millares 2 2" xfId="1165"/>
    <cellStyle name="Millares 2 2 2" xfId="1166"/>
    <cellStyle name="Millares 2 3" xfId="1167"/>
    <cellStyle name="Millares 2 3 2" xfId="1168"/>
    <cellStyle name="Millares 2 4" xfId="1169"/>
    <cellStyle name="Millares 2 4 2" xfId="1170"/>
    <cellStyle name="Millares 2 5" xfId="1171"/>
    <cellStyle name="Millares 2 6" xfId="1172"/>
    <cellStyle name="Millares 2 7" xfId="1173"/>
    <cellStyle name="Millares 2 8" xfId="1174"/>
    <cellStyle name="Millares 2_Aactivaciones" xfId="1175"/>
    <cellStyle name="Millares 20" xfId="1176"/>
    <cellStyle name="Millares 21" xfId="1177"/>
    <cellStyle name="Millares 22" xfId="1178"/>
    <cellStyle name="Millares 23" xfId="1179"/>
    <cellStyle name="Millares 24" xfId="1180"/>
    <cellStyle name="Millares 25" xfId="1181"/>
    <cellStyle name="Millares 26" xfId="1182"/>
    <cellStyle name="Millares 27" xfId="1183"/>
    <cellStyle name="Millares 28" xfId="1184"/>
    <cellStyle name="Millares 29" xfId="1185"/>
    <cellStyle name="Millares 3" xfId="1186"/>
    <cellStyle name="Millares 3 2" xfId="1187"/>
    <cellStyle name="Millares 3 2 2" xfId="1188"/>
    <cellStyle name="Millares 3 3" xfId="1189"/>
    <cellStyle name="Millares 3 4" xfId="1190"/>
    <cellStyle name="Millares 3 5" xfId="1191"/>
    <cellStyle name="Millares 3_DETALLE POA CUENTAS NOMINA 2012" xfId="1192"/>
    <cellStyle name="Millares 30" xfId="1193"/>
    <cellStyle name="Millares 4" xfId="1194"/>
    <cellStyle name="Millares 4 2" xfId="1195"/>
    <cellStyle name="Millares 4 2 2" xfId="1196"/>
    <cellStyle name="Millares 4 3" xfId="1197"/>
    <cellStyle name="Millares 4 4" xfId="1198"/>
    <cellStyle name="Millares 4_DETALLE POA CUENTAS NOMINA 2012" xfId="1199"/>
    <cellStyle name="Millares 5" xfId="1200"/>
    <cellStyle name="Millares 5 2" xfId="1201"/>
    <cellStyle name="Millares 5 3" xfId="1202"/>
    <cellStyle name="Millares 5 4" xfId="1203"/>
    <cellStyle name="Millares 5_DETALLE POA CUENTAS NOMINA 2012" xfId="1204"/>
    <cellStyle name="Millares 6" xfId="1205"/>
    <cellStyle name="Millares 6 2" xfId="1206"/>
    <cellStyle name="Millares 6 3" xfId="1207"/>
    <cellStyle name="Millares 6_DETALLE POA CUENTAS NOMINA 2012" xfId="1208"/>
    <cellStyle name="Millares 7" xfId="1209"/>
    <cellStyle name="Millares 7 2" xfId="1210"/>
    <cellStyle name="Millares 7 2 2" xfId="1211"/>
    <cellStyle name="Millares 7 3" xfId="1212"/>
    <cellStyle name="Millares 8" xfId="1213"/>
    <cellStyle name="Millares 9" xfId="1214"/>
    <cellStyle name="Millares 9 2" xfId="1215"/>
    <cellStyle name="Millares 9 3" xfId="1216"/>
    <cellStyle name="Milliers [0]_Precios Sist Elec  L2 SUR  AY(1)" xfId="1217"/>
    <cellStyle name="Milliers_Precios Sist Elec  L2 SUR  AY(1)" xfId="1218"/>
    <cellStyle name="Millones" xfId="1219"/>
    <cellStyle name="Millones 2" xfId="1220"/>
    <cellStyle name="Moeda [0]_Avance_agosto_2.xls Gráfico 16" xfId="1221"/>
    <cellStyle name="Moeda_Avance_agosto_2.xls Gráfico 16" xfId="1222"/>
    <cellStyle name="Mon?da_DEMJUL97" xfId="1223"/>
    <cellStyle name="Moneda" xfId="2" builtinId="4"/>
    <cellStyle name="Moneda 2" xfId="1225"/>
    <cellStyle name="Moneda 2 2" xfId="1226"/>
    <cellStyle name="Moneda 2 2 2" xfId="1227"/>
    <cellStyle name="Moneda 2 3" xfId="1228"/>
    <cellStyle name="Moneda 3" xfId="1229"/>
    <cellStyle name="Monétaire [0]_Precios Sist Elec  L2 SUR  AY(1)" xfId="1230"/>
    <cellStyle name="Monétaire_Precios Sist Elec  L2 SUR  AY(1)" xfId="1231"/>
    <cellStyle name="Monetario" xfId="1232"/>
    <cellStyle name="Monetario 2" xfId="1233"/>
    <cellStyle name="Monetario 3" xfId="1234"/>
    <cellStyle name="Monetario 4" xfId="1235"/>
    <cellStyle name="Monetario0" xfId="1236"/>
    <cellStyle name="Monetario0 2" xfId="1237"/>
    <cellStyle name="Monᛥda_DEMJUL97" xfId="1224"/>
    <cellStyle name="Multiple" xfId="1238"/>
    <cellStyle name="Multiple [0]" xfId="1239"/>
    <cellStyle name="Multiple [0] 2" xfId="1240"/>
    <cellStyle name="Multiple [1]" xfId="1241"/>
    <cellStyle name="Multiple [1] 2" xfId="1242"/>
    <cellStyle name="Multiple Without" xfId="1243"/>
    <cellStyle name="Multiple_3Q 05_vFinal" xfId="1244"/>
    <cellStyle name="Multiple1" xfId="1245"/>
    <cellStyle name="MultipleBelow" xfId="1246"/>
    <cellStyle name="mystyle" xfId="1247"/>
    <cellStyle name="mystyle 2" xfId="1248"/>
    <cellStyle name="mystyle01" xfId="1249"/>
    <cellStyle name="mystyle01 2" xfId="1250"/>
    <cellStyle name="Nag?ówek 1" xfId="1251"/>
    <cellStyle name="Nag?ówek 2" xfId="1252"/>
    <cellStyle name="Nag?ówek 3" xfId="1253"/>
    <cellStyle name="Nag?ówek 4" xfId="1254"/>
    <cellStyle name="Nagłówek 1" xfId="1255"/>
    <cellStyle name="Nagłówek 2" xfId="1256"/>
    <cellStyle name="Nagłówek 3" xfId="1257"/>
    <cellStyle name="Nagłówek 4" xfId="1258"/>
    <cellStyle name="name" xfId="1259"/>
    <cellStyle name="Neutra" xfId="1260"/>
    <cellStyle name="Neutral 2" xfId="1261"/>
    <cellStyle name="Neutralne" xfId="1262"/>
    <cellStyle name="no dec" xfId="1263"/>
    <cellStyle name="no dec 2" xfId="1264"/>
    <cellStyle name="no dec 3" xfId="1265"/>
    <cellStyle name="No-definido" xfId="1266"/>
    <cellStyle name="Noríal_silicon_object_tcsi" xfId="1267"/>
    <cellStyle name="Normal" xfId="0" builtinId="0"/>
    <cellStyle name="Normal - Style1" xfId="1268"/>
    <cellStyle name="Normal - Style1 2" xfId="1269"/>
    <cellStyle name="Normal - Style1 3" xfId="1270"/>
    <cellStyle name="Normal [1]" xfId="1271"/>
    <cellStyle name="Normal [1] 2" xfId="1272"/>
    <cellStyle name="Normal 0" xfId="1273"/>
    <cellStyle name="Normal 10" xfId="1274"/>
    <cellStyle name="Normal 10 2" xfId="1275"/>
    <cellStyle name="Normal 10 3" xfId="1276"/>
    <cellStyle name="Normal 10_DETALLE POA CUENTAS NOMINA 2012" xfId="1277"/>
    <cellStyle name="Normal 11" xfId="3"/>
    <cellStyle name="Normal 12" xfId="1278"/>
    <cellStyle name="Normal 13" xfId="1279"/>
    <cellStyle name="Normal 14" xfId="1280"/>
    <cellStyle name="Normal 15" xfId="1281"/>
    <cellStyle name="Normal 16" xfId="1282"/>
    <cellStyle name="Normal 17" xfId="1283"/>
    <cellStyle name="Normal 17 2" xfId="1284"/>
    <cellStyle name="Normal 17 2 2" xfId="1285"/>
    <cellStyle name="Normal 17 3" xfId="1286"/>
    <cellStyle name="Normal 18" xfId="1287"/>
    <cellStyle name="Normal 19" xfId="1288"/>
    <cellStyle name="Normal 19 2" xfId="1289"/>
    <cellStyle name="Normal 19 3" xfId="1290"/>
    <cellStyle name="Normal 2" xfId="1291"/>
    <cellStyle name="Normal 2 2" xfId="1292"/>
    <cellStyle name="Normal 2 3" xfId="1293"/>
    <cellStyle name="Normal 2 3 2" xfId="1294"/>
    <cellStyle name="Normal 2 4" xfId="1295"/>
    <cellStyle name="Normal 2 4 2" xfId="1296"/>
    <cellStyle name="Normal 2 5" xfId="1297"/>
    <cellStyle name="Normal 2 5 2" xfId="1298"/>
    <cellStyle name="Normal 2 6" xfId="1299"/>
    <cellStyle name="Normal 2 7" xfId="1300"/>
    <cellStyle name="Normal 2_08 EEFF CAM7" xfId="1301"/>
    <cellStyle name="Normal 20" xfId="1302"/>
    <cellStyle name="Normal 20 2" xfId="1303"/>
    <cellStyle name="Normal 21" xfId="1304"/>
    <cellStyle name="Normal 22" xfId="1305"/>
    <cellStyle name="Normal 22 2" xfId="1306"/>
    <cellStyle name="Normal 23" xfId="1307"/>
    <cellStyle name="Normal 23 2" xfId="1308"/>
    <cellStyle name="Normal 24" xfId="1309"/>
    <cellStyle name="Normal 24 2" xfId="1310"/>
    <cellStyle name="Normal 25" xfId="1311"/>
    <cellStyle name="Normal 25 2" xfId="1312"/>
    <cellStyle name="Normal 26" xfId="1313"/>
    <cellStyle name="Normal 27" xfId="1314"/>
    <cellStyle name="Normal 27 2" xfId="1315"/>
    <cellStyle name="Normal 28" xfId="1316"/>
    <cellStyle name="Normal 29" xfId="1317"/>
    <cellStyle name="Normal 29 2" xfId="1318"/>
    <cellStyle name="Normal 3" xfId="1319"/>
    <cellStyle name="Normal 3 2" xfId="1320"/>
    <cellStyle name="Normal 3 2 2" xfId="1321"/>
    <cellStyle name="Normal 3 3" xfId="1322"/>
    <cellStyle name="Normal 3 4" xfId="1323"/>
    <cellStyle name="Normal 3 5" xfId="1324"/>
    <cellStyle name="Normal 3_DETALLE POA CUENTAS NOMINA 2012" xfId="1325"/>
    <cellStyle name="Normal 30" xfId="1326"/>
    <cellStyle name="Normal 30 2" xfId="1327"/>
    <cellStyle name="Normal 31" xfId="1328"/>
    <cellStyle name="Normal 32" xfId="1329"/>
    <cellStyle name="Normal 33" xfId="1330"/>
    <cellStyle name="Normal 34" xfId="1331"/>
    <cellStyle name="Normal 35" xfId="1332"/>
    <cellStyle name="Normal 36" xfId="1333"/>
    <cellStyle name="Normal 37" xfId="1334"/>
    <cellStyle name="Normal 38" xfId="1335"/>
    <cellStyle name="Normal 39" xfId="1336"/>
    <cellStyle name="Normal 4" xfId="1337"/>
    <cellStyle name="Normal 4 2" xfId="1338"/>
    <cellStyle name="Normal 4 2 2" xfId="1339"/>
    <cellStyle name="Normal 4 3" xfId="1340"/>
    <cellStyle name="Normal 40" xfId="1341"/>
    <cellStyle name="Normal 41" xfId="1342"/>
    <cellStyle name="Normal 42" xfId="1343"/>
    <cellStyle name="Normal 43" xfId="1344"/>
    <cellStyle name="Normal 44" xfId="1345"/>
    <cellStyle name="Normal 5" xfId="1346"/>
    <cellStyle name="Normal 5 2" xfId="1347"/>
    <cellStyle name="Normal 5 2 2" xfId="1348"/>
    <cellStyle name="Normal 5 3" xfId="1349"/>
    <cellStyle name="Normal 5 4" xfId="1350"/>
    <cellStyle name="Normal 5_DETALLE POA CUENTAS NOMINA 2012" xfId="1351"/>
    <cellStyle name="Normal 6" xfId="1352"/>
    <cellStyle name="Normal 7" xfId="1353"/>
    <cellStyle name="Normal 7 2" xfId="1354"/>
    <cellStyle name="Normal 7 2 2" xfId="1355"/>
    <cellStyle name="Normal 7 3" xfId="1356"/>
    <cellStyle name="Normal 7_DETALLE POA CUENTAS NOMINA 2012" xfId="1357"/>
    <cellStyle name="Normal 8" xfId="1358"/>
    <cellStyle name="Normal 8 2" xfId="1359"/>
    <cellStyle name="Normal 8 2 2" xfId="1360"/>
    <cellStyle name="Normal 8 3" xfId="1361"/>
    <cellStyle name="Normal 8_DETALLE POA CUENTAS NOMINA 2012" xfId="1362"/>
    <cellStyle name="Normal 9" xfId="1363"/>
    <cellStyle name="Normal 9 2" xfId="1364"/>
    <cellStyle name="Normal 9_DETALLE POA CUENTAS NOMINA 2012" xfId="1365"/>
    <cellStyle name="Normal FECU" xfId="1366"/>
    <cellStyle name="Normal0" xfId="1367"/>
    <cellStyle name="Normal1" xfId="1368"/>
    <cellStyle name="Normal1 2" xfId="1369"/>
    <cellStyle name="Normal2" xfId="1370"/>
    <cellStyle name="Normal2 2" xfId="1371"/>
    <cellStyle name="NormalCurrency" xfId="1372"/>
    <cellStyle name="Normale_01C&amp;C offer 25 06 03" xfId="1373"/>
    <cellStyle name="NormalGB" xfId="1374"/>
    <cellStyle name="Normal-HelBold" xfId="1375"/>
    <cellStyle name="Normal-HelUnderline" xfId="1376"/>
    <cellStyle name="Normal-Helvetica" xfId="1377"/>
    <cellStyle name="NormalMarialena" xfId="1378"/>
    <cellStyle name="NormalMarialena 2" xfId="1379"/>
    <cellStyle name="NormalMultiple" xfId="1380"/>
    <cellStyle name="NormalX" xfId="1381"/>
    <cellStyle name="Nota" xfId="1382"/>
    <cellStyle name="Nota 2" xfId="1383"/>
    <cellStyle name="Nota 2 2" xfId="1384"/>
    <cellStyle name="Nota 3" xfId="1385"/>
    <cellStyle name="Notas 2" xfId="1386"/>
    <cellStyle name="Notas 3" xfId="1387"/>
    <cellStyle name="Note" xfId="1388"/>
    <cellStyle name="Number" xfId="1389"/>
    <cellStyle name="Number 2" xfId="1390"/>
    <cellStyle name="Numbers" xfId="1391"/>
    <cellStyle name="Numbers - Bold" xfId="1392"/>
    <cellStyle name="Numbers - Bold - Italic" xfId="1393"/>
    <cellStyle name="Numbers - Bold - Italic 2" xfId="1394"/>
    <cellStyle name="Numbers - Bold_Blend" xfId="1395"/>
    <cellStyle name="Numbers - Large" xfId="1396"/>
    <cellStyle name="Numbers_6079BX" xfId="1397"/>
    <cellStyle name="Obliczenia" xfId="1398"/>
    <cellStyle name="Obliczenia 2" xfId="1399"/>
    <cellStyle name="Œ…‹æØ‚è [0.00]_PRODUCT DETAIL Q1" xfId="1400"/>
    <cellStyle name="Œ…‹æØ‚è_PRODUCT DETAIL Q1" xfId="1401"/>
    <cellStyle name="OLIVA" xfId="1402"/>
    <cellStyle name="onedec" xfId="1403"/>
    <cellStyle name="onedec 2" xfId="1404"/>
    <cellStyle name="Output" xfId="1405"/>
    <cellStyle name="Page Number" xfId="1406"/>
    <cellStyle name="Page Title" xfId="1407"/>
    <cellStyle name="PageSubTitle" xfId="1408"/>
    <cellStyle name="PageTitle" xfId="1409"/>
    <cellStyle name="pb_table_format_plain" xfId="1410"/>
    <cellStyle name="PE/LTGR" xfId="1411"/>
    <cellStyle name="pecent" xfId="1412"/>
    <cellStyle name="Penetration" xfId="1413"/>
    <cellStyle name="Percent" xfId="1414"/>
    <cellStyle name="Percent (0)" xfId="1415"/>
    <cellStyle name="Percent (0) 2" xfId="1416"/>
    <cellStyle name="Percent (0) 2 2" xfId="1417"/>
    <cellStyle name="Percent (0) 3" xfId="1418"/>
    <cellStyle name="Percent (0) 4" xfId="1419"/>
    <cellStyle name="Percent [0]" xfId="1420"/>
    <cellStyle name="Percent [0] 2" xfId="1421"/>
    <cellStyle name="Percent [1]" xfId="1422"/>
    <cellStyle name="Percent [1] 2" xfId="1423"/>
    <cellStyle name="Percent [2]" xfId="1424"/>
    <cellStyle name="Percent Comma" xfId="1425"/>
    <cellStyle name="Percent w/ decimals" xfId="1426"/>
    <cellStyle name="Percent w/ decimals 2" xfId="1427"/>
    <cellStyle name="Percent*" xfId="1428"/>
    <cellStyle name="Percent_argentina" xfId="1429"/>
    <cellStyle name="Percent1" xfId="1430"/>
    <cellStyle name="Percent1 2" xfId="1431"/>
    <cellStyle name="Percentage" xfId="1432"/>
    <cellStyle name="Percentage 2" xfId="1433"/>
    <cellStyle name="PercentPresentation" xfId="1434"/>
    <cellStyle name="PerShare" xfId="1435"/>
    <cellStyle name="POPS" xfId="1436"/>
    <cellStyle name="Porcen - Modelo1" xfId="1437"/>
    <cellStyle name="Porcen - Modelo2" xfId="1438"/>
    <cellStyle name="Porcentagem 10" xfId="1439"/>
    <cellStyle name="Porcentagem 11" xfId="1440"/>
    <cellStyle name="Porcentagem 12" xfId="1441"/>
    <cellStyle name="Porcentagem 13" xfId="1442"/>
    <cellStyle name="Porcentagem 14" xfId="1443"/>
    <cellStyle name="Porcentagem 15" xfId="1444"/>
    <cellStyle name="Porcentagem 16" xfId="1445"/>
    <cellStyle name="Porcentagem 3" xfId="1446"/>
    <cellStyle name="Porcentagem 4" xfId="1447"/>
    <cellStyle name="Porcentagem 5" xfId="1448"/>
    <cellStyle name="Porcentagem 6" xfId="1449"/>
    <cellStyle name="Porcentagem 7" xfId="1450"/>
    <cellStyle name="Porcentagem 8" xfId="1451"/>
    <cellStyle name="Porcentagem 9" xfId="1452"/>
    <cellStyle name="Porcentaje" xfId="1453"/>
    <cellStyle name="Porcentaje 2" xfId="1454"/>
    <cellStyle name="Porcentaje 2 2" xfId="1455"/>
    <cellStyle name="Porcentaje 2 3" xfId="1456"/>
    <cellStyle name="Porcentaje 3" xfId="1457"/>
    <cellStyle name="Porcentaje 3 2" xfId="1458"/>
    <cellStyle name="Porcentaje 4" xfId="1459"/>
    <cellStyle name="Porcentaje 5" xfId="1460"/>
    <cellStyle name="Porcentual" xfId="1811" builtinId="5"/>
    <cellStyle name="Porcentual 2" xfId="1461"/>
    <cellStyle name="Porcentual 2 2" xfId="1462"/>
    <cellStyle name="Porcentual 2 2 2" xfId="1463"/>
    <cellStyle name="Porcentual 2 2 2 2" xfId="1464"/>
    <cellStyle name="Porcentual 2 2 3" xfId="1465"/>
    <cellStyle name="Porcentual 2 3" xfId="1466"/>
    <cellStyle name="Porcentual 2 3 2" xfId="1467"/>
    <cellStyle name="Porcentual 2 4" xfId="1468"/>
    <cellStyle name="Porcentual 3" xfId="1469"/>
    <cellStyle name="Porcentual 3 2" xfId="1470"/>
    <cellStyle name="Porcentual 3 2 2" xfId="1471"/>
    <cellStyle name="Porcentual 3 3" xfId="1472"/>
    <cellStyle name="Porcentual 4" xfId="1473"/>
    <cellStyle name="Porcentual 4 2" xfId="1474"/>
    <cellStyle name="Porcentual 4 2 2" xfId="1475"/>
    <cellStyle name="Porcentual 4 3" xfId="1476"/>
    <cellStyle name="Porcentual 5" xfId="4"/>
    <cellStyle name="Porcentual 5 2" xfId="1477"/>
    <cellStyle name="Porcentual 5 3" xfId="1478"/>
    <cellStyle name="Porcentual 5 4" xfId="1479"/>
    <cellStyle name="Porcentual 6" xfId="1480"/>
    <cellStyle name="Porcentual 6 2" xfId="1481"/>
    <cellStyle name="Porcentual 7" xfId="1482"/>
    <cellStyle name="Presenta" xfId="1483"/>
    <cellStyle name="Presentation" xfId="1484"/>
    <cellStyle name="PresentationMargins" xfId="1485"/>
    <cellStyle name="PresentationTitle" xfId="1486"/>
    <cellStyle name="PresentationTitle 2" xfId="1487"/>
    <cellStyle name="PresentationZero" xfId="1488"/>
    <cellStyle name="Price" xfId="1489"/>
    <cellStyle name="PriceDecimal" xfId="1490"/>
    <cellStyle name="producto" xfId="1491"/>
    <cellStyle name="PSChar" xfId="1492"/>
    <cellStyle name="PSDate" xfId="1493"/>
    <cellStyle name="PSDec" xfId="1494"/>
    <cellStyle name="PSHeading" xfId="1495"/>
    <cellStyle name="PSInt" xfId="1496"/>
    <cellStyle name="PSSpacer" xfId="1497"/>
    <cellStyle name="Punto" xfId="1498"/>
    <cellStyle name="Punto 2" xfId="1499"/>
    <cellStyle name="Punto0" xfId="1500"/>
    <cellStyle name="Punto0 - Estilo6" xfId="1501"/>
    <cellStyle name="Punto0 - Modelo3" xfId="1502"/>
    <cellStyle name="Punto0 2" xfId="1503"/>
    <cellStyle name="Punto0 3" xfId="1504"/>
    <cellStyle name="Punto0_Backup Contract Overview" xfId="1505"/>
    <cellStyle name="Punto1 - Modelo1" xfId="1506"/>
    <cellStyle name="QvB" xfId="1507"/>
    <cellStyle name="r" xfId="1508"/>
    <cellStyle name="r_Backup Contract Overview" xfId="1509"/>
    <cellStyle name="r_Modelo CAM versión final" xfId="1510"/>
    <cellStyle name="r_Modelo CAM versión final_II.- Perspectiva de Cliente 12 2010" xfId="1511"/>
    <cellStyle name="Ratio" xfId="1512"/>
    <cellStyle name="Ratio Comma" xfId="1513"/>
    <cellStyle name="Ratio_bigtexmodel14" xfId="1514"/>
    <cellStyle name="Real (00)" xfId="1515"/>
    <cellStyle name="Real (00) 2" xfId="1516"/>
    <cellStyle name="Red Text" xfId="1517"/>
    <cellStyle name="Report" xfId="1518"/>
    <cellStyle name="Report 2" xfId="1519"/>
    <cellStyle name="Resumen" xfId="1520"/>
    <cellStyle name="Resumen 2" xfId="1521"/>
    <cellStyle name="RevList" xfId="1522"/>
    <cellStyle name="Right" xfId="1523"/>
    <cellStyle name="RM" xfId="1524"/>
    <cellStyle name="Row#Left" xfId="1525"/>
    <cellStyle name="Row#Right" xfId="1526"/>
    <cellStyle name="Saída" xfId="1527"/>
    <cellStyle name="Salida 2" xfId="1528"/>
    <cellStyle name="Salomon Logo" xfId="1529"/>
    <cellStyle name="SAPBEXaggData" xfId="1530"/>
    <cellStyle name="SAPBEXaggDataEmph" xfId="1531"/>
    <cellStyle name="SAPBEXaggItem" xfId="1532"/>
    <cellStyle name="SAPBEXaggItem 2" xfId="1533"/>
    <cellStyle name="SAPBEXaggItem 3" xfId="1534"/>
    <cellStyle name="SAPBEXaggItem_DETALLE POA CUENTAS NOMINA 2012" xfId="1535"/>
    <cellStyle name="SAPBEXaggItemX" xfId="1536"/>
    <cellStyle name="SAPBEXchaText" xfId="1537"/>
    <cellStyle name="SAPBEXchaText 2" xfId="1538"/>
    <cellStyle name="SAPBEXchaText 3" xfId="1539"/>
    <cellStyle name="SAPBEXchaText_DETALLE POA CUENTAS NOMINA 2012" xfId="1540"/>
    <cellStyle name="SAPBEXexcBad7" xfId="1541"/>
    <cellStyle name="SAPBEXexcBad8" xfId="1542"/>
    <cellStyle name="SAPBEXexcBad9" xfId="1543"/>
    <cellStyle name="SAPBEXexcCritical4" xfId="1544"/>
    <cellStyle name="SAPBEXexcCritical5" xfId="1545"/>
    <cellStyle name="SAPBEXexcCritical6" xfId="1546"/>
    <cellStyle name="SAPBEXexcGood1" xfId="1547"/>
    <cellStyle name="SAPBEXexcGood2" xfId="1548"/>
    <cellStyle name="SAPBEXexcGood3" xfId="1549"/>
    <cellStyle name="SAPBEXfilterDrill" xfId="1550"/>
    <cellStyle name="SAPBEXfilterDrill 2" xfId="1551"/>
    <cellStyle name="SAPBEXfilterDrill 3" xfId="1552"/>
    <cellStyle name="SAPBEXfilterDrill_DETALLE POA CUENTAS NOMINA 2012" xfId="1553"/>
    <cellStyle name="SAPBEXfilterItem" xfId="1554"/>
    <cellStyle name="SAPBEXfilterItem 2" xfId="1555"/>
    <cellStyle name="SAPBEXfilterItem 3" xfId="1556"/>
    <cellStyle name="SAPBEXfilterItem_DETALLE POA CUENTAS NOMINA 2012" xfId="1557"/>
    <cellStyle name="SAPBEXfilterText" xfId="1558"/>
    <cellStyle name="SAPBEXfilterText 2" xfId="1559"/>
    <cellStyle name="SAPBEXfilterText 3" xfId="1560"/>
    <cellStyle name="SAPBEXfilterText_DETALLE POA CUENTAS NOMINA 2012" xfId="1561"/>
    <cellStyle name="SAPBEXformats" xfId="1562"/>
    <cellStyle name="SAPBEXheaderItem" xfId="1563"/>
    <cellStyle name="SAPBEXheaderItem 2" xfId="1564"/>
    <cellStyle name="SAPBEXheaderItem 3" xfId="1565"/>
    <cellStyle name="SAPBEXheaderItem_DETALLE POA CUENTAS NOMINA 2012" xfId="1566"/>
    <cellStyle name="SAPBEXheaderText" xfId="1567"/>
    <cellStyle name="SAPBEXheaderText 2" xfId="1568"/>
    <cellStyle name="SAPBEXheaderText 3" xfId="1569"/>
    <cellStyle name="SAPBEXheaderText_DETALLE POA CUENTAS NOMINA 2012" xfId="1570"/>
    <cellStyle name="SAPBEXHLevel0" xfId="1571"/>
    <cellStyle name="SAPBEXHLevel0 2" xfId="1572"/>
    <cellStyle name="SAPBEXHLevel0 3" xfId="1573"/>
    <cellStyle name="SAPBEXHLevel0_DETALLE POA CUENTAS NOMINA 2012" xfId="1574"/>
    <cellStyle name="SAPBEXHLevel0X" xfId="1575"/>
    <cellStyle name="SAPBEXHLevel0X 2" xfId="1576"/>
    <cellStyle name="SAPBEXHLevel0X 2 2" xfId="1577"/>
    <cellStyle name="SAPBEXHLevel0X 3" xfId="1578"/>
    <cellStyle name="SAPBEXHLevel0X 4" xfId="1579"/>
    <cellStyle name="SAPBEXHLevel0X_DETALLE POA CUENTAS NOMINA 2012" xfId="1580"/>
    <cellStyle name="SAPBEXHLevel1" xfId="1581"/>
    <cellStyle name="SAPBEXHLevel1 2" xfId="1582"/>
    <cellStyle name="SAPBEXHLevel1 3" xfId="1583"/>
    <cellStyle name="SAPBEXHLevel1_DETALLE POA CUENTAS NOMINA 2012" xfId="1584"/>
    <cellStyle name="SAPBEXHLevel1X" xfId="1585"/>
    <cellStyle name="SAPBEXHLevel1X 2" xfId="1586"/>
    <cellStyle name="SAPBEXHLevel1X 2 2" xfId="1587"/>
    <cellStyle name="SAPBEXHLevel1X 3" xfId="1588"/>
    <cellStyle name="SAPBEXHLevel1X 4" xfId="1589"/>
    <cellStyle name="SAPBEXHLevel1X_DETALLE POA CUENTAS NOMINA 2012" xfId="1590"/>
    <cellStyle name="SAPBEXHLevel2" xfId="1591"/>
    <cellStyle name="SAPBEXHLevel2 2" xfId="1592"/>
    <cellStyle name="SAPBEXHLevel2 2 2" xfId="1593"/>
    <cellStyle name="SAPBEXHLevel2 3" xfId="1594"/>
    <cellStyle name="SAPBEXHLevel2 4" xfId="1595"/>
    <cellStyle name="SAPBEXHLevel2_DETALLE POA CUENTAS NOMINA 2012" xfId="1596"/>
    <cellStyle name="SAPBEXHLevel2X" xfId="1597"/>
    <cellStyle name="SAPBEXHLevel2X 2" xfId="1598"/>
    <cellStyle name="SAPBEXHLevel2X 2 2" xfId="1599"/>
    <cellStyle name="SAPBEXHLevel2X 3" xfId="1600"/>
    <cellStyle name="SAPBEXHLevel2X 4" xfId="1601"/>
    <cellStyle name="SAPBEXHLevel2X_DETALLE POA CUENTAS NOMINA 2012" xfId="1602"/>
    <cellStyle name="SAPBEXHLevel3" xfId="1603"/>
    <cellStyle name="SAPBEXHLevel3 2" xfId="1604"/>
    <cellStyle name="SAPBEXHLevel3 2 2" xfId="1605"/>
    <cellStyle name="SAPBEXHLevel3 3" xfId="1606"/>
    <cellStyle name="SAPBEXHLevel3 4" xfId="1607"/>
    <cellStyle name="SAPBEXHLevel3_DETALLE POA CUENTAS NOMINA 2012" xfId="1608"/>
    <cellStyle name="SAPBEXHLevel3X" xfId="1609"/>
    <cellStyle name="SAPBEXHLevel3X 2" xfId="1610"/>
    <cellStyle name="SAPBEXHLevel3X 2 2" xfId="1611"/>
    <cellStyle name="SAPBEXHLevel3X 3" xfId="1612"/>
    <cellStyle name="SAPBEXHLevel3X 4" xfId="1613"/>
    <cellStyle name="SAPBEXHLevel3X_DETALLE POA CUENTAS NOMINA 2012" xfId="1614"/>
    <cellStyle name="SAPBEXresData" xfId="1615"/>
    <cellStyle name="SAPBEXresDataEmph" xfId="1616"/>
    <cellStyle name="SAPBEXresItem" xfId="1617"/>
    <cellStyle name="SAPBEXresItem 2" xfId="1618"/>
    <cellStyle name="SAPBEXresItem 3" xfId="1619"/>
    <cellStyle name="SAPBEXresItem_DETALLE POA CUENTAS NOMINA 2012" xfId="1620"/>
    <cellStyle name="SAPBEXresItemX" xfId="1621"/>
    <cellStyle name="SAPBEXresItemX 2" xfId="1622"/>
    <cellStyle name="SAPBEXresItemX 3" xfId="1623"/>
    <cellStyle name="SAPBEXresItemX_DETALLE POA CUENTAS NOMINA 2012" xfId="1624"/>
    <cellStyle name="SAPBEXstdData" xfId="1625"/>
    <cellStyle name="SAPBEXstdDataEmph" xfId="1626"/>
    <cellStyle name="SAPBEXstdItem" xfId="1627"/>
    <cellStyle name="SAPBEXstdItem 2" xfId="1628"/>
    <cellStyle name="SAPBEXstdItem 3" xfId="1629"/>
    <cellStyle name="SAPBEXstdItem_DETALLE POA CUENTAS NOMINA 2012" xfId="1630"/>
    <cellStyle name="SAPBEXstdItemX" xfId="1631"/>
    <cellStyle name="SAPBEXtitle" xfId="1632"/>
    <cellStyle name="SAPBEXundefined" xfId="1633"/>
    <cellStyle name="SB_Normal" xfId="1634"/>
    <cellStyle name="Section" xfId="1635"/>
    <cellStyle name="Sectionhead" xfId="1636"/>
    <cellStyle name="Separador de milhares [0]_Avance_agosto_2.xls Gráfico 16" xfId="1638"/>
    <cellStyle name="Separador de milhares 2" xfId="1639"/>
    <cellStyle name="Separador de milhares 3" xfId="1640"/>
    <cellStyle name="Separador de milhares_Ajuste - Investimentos - Incentivo Fiscal" xfId="1641"/>
    <cellStyle name="Separador de milꚌares_8905-3" xfId="1637"/>
    <cellStyle name="Shares" xfId="1642"/>
    <cellStyle name="Sing" xfId="1643"/>
    <cellStyle name="Single Accounting" xfId="1644"/>
    <cellStyle name="Sr Nts" xfId="1645"/>
    <cellStyle name="Sr Nts 2" xfId="1646"/>
    <cellStyle name="Standard_amsterdam4" xfId="1647"/>
    <cellStyle name="std" xfId="1648"/>
    <cellStyle name="Std Number" xfId="1649"/>
    <cellStyle name="std_Backup Contract Overview" xfId="1650"/>
    <cellStyle name="Stock Comma" xfId="1651"/>
    <cellStyle name="Stock Comma 2" xfId="1652"/>
    <cellStyle name="Stock Price" xfId="1653"/>
    <cellStyle name="StockPrice" xfId="1654"/>
    <cellStyle name="StockPrice 2" xfId="1655"/>
    <cellStyle name="Style 1" xfId="1656"/>
    <cellStyle name="Style 1 2" xfId="1657"/>
    <cellStyle name="Style 2" xfId="1658"/>
    <cellStyle name="Style 2 2" xfId="1659"/>
    <cellStyle name="style1 - Style1" xfId="1660"/>
    <cellStyle name="style2 - Style2" xfId="1661"/>
    <cellStyle name="style3 - Style3" xfId="1662"/>
    <cellStyle name="style4 - Style4" xfId="1663"/>
    <cellStyle name="SubDollar" xfId="1664"/>
    <cellStyle name="SubGrowth" xfId="1665"/>
    <cellStyle name="SubGrowthRate" xfId="1666"/>
    <cellStyle name="Subhead" xfId="1667"/>
    <cellStyle name="SubMargins" xfId="1668"/>
    <cellStyle name="SubPenetration" xfId="1669"/>
    <cellStyle name="Subscribers" xfId="1670"/>
    <cellStyle name="Subtotal" xfId="1671"/>
    <cellStyle name="SubVariable" xfId="1672"/>
    <cellStyle name="SubVariable 2" xfId="1673"/>
    <cellStyle name="Suma" xfId="1674"/>
    <cellStyle name="t" xfId="1675"/>
    <cellStyle name="t_Backup Contract Overview" xfId="1676"/>
    <cellStyle name="t_Modelo CAM versión final" xfId="1677"/>
    <cellStyle name="Table Head" xfId="1678"/>
    <cellStyle name="Table Head Aligned" xfId="1679"/>
    <cellStyle name="Table Head Blue" xfId="1680"/>
    <cellStyle name="Table Head Green" xfId="1681"/>
    <cellStyle name="Table Head_% Change" xfId="1682"/>
    <cellStyle name="Table Heading" xfId="1683"/>
    <cellStyle name="Table Source" xfId="1684"/>
    <cellStyle name="Table Text" xfId="1685"/>
    <cellStyle name="Table Title" xfId="1686"/>
    <cellStyle name="Table Units" xfId="1687"/>
    <cellStyle name="Table Units 2" xfId="1688"/>
    <cellStyle name="Table_Header" xfId="1689"/>
    <cellStyle name="TableBody" xfId="1690"/>
    <cellStyle name="TableBodyR" xfId="1691"/>
    <cellStyle name="TableColHeads" xfId="1692"/>
    <cellStyle name="TableColHeads 2" xfId="1693"/>
    <cellStyle name="Tekst obja?nienia" xfId="1694"/>
    <cellStyle name="Tekst objaśnienia" xfId="1695"/>
    <cellStyle name="Tekst ostrze?enia" xfId="1696"/>
    <cellStyle name="Tekst ostrzeżenia" xfId="1697"/>
    <cellStyle name="Test" xfId="1698"/>
    <cellStyle name="Text" xfId="1699"/>
    <cellStyle name="Text 1" xfId="1700"/>
    <cellStyle name="Text 2" xfId="1701"/>
    <cellStyle name="Text 3" xfId="1702"/>
    <cellStyle name="Text Head" xfId="1703"/>
    <cellStyle name="Text Head 1" xfId="1704"/>
    <cellStyle name="Text Head 2" xfId="1705"/>
    <cellStyle name="Text Head_PCS Valuation vbb" xfId="1706"/>
    <cellStyle name="Text Indent 1" xfId="1707"/>
    <cellStyle name="Text Indent 2" xfId="1708"/>
    <cellStyle name="Texto de advertencia 2" xfId="1709"/>
    <cellStyle name="Texto de Aviso" xfId="1710"/>
    <cellStyle name="Texto explicativo 2" xfId="1711"/>
    <cellStyle name="Thou.0" xfId="1712"/>
    <cellStyle name="Thou.0$" xfId="1713"/>
    <cellStyle name="Thou.0_Backup Contract Overview" xfId="1714"/>
    <cellStyle name="Thou.1" xfId="1715"/>
    <cellStyle name="Thou.1$" xfId="1716"/>
    <cellStyle name="Thou.1_Backup Contract Overview" xfId="1717"/>
    <cellStyle name="Ticker" xfId="1718"/>
    <cellStyle name="Tickmark" xfId="1719"/>
    <cellStyle name="Time Strip" xfId="1720"/>
    <cellStyle name="Time Strip 2" xfId="1721"/>
    <cellStyle name="Times 10" xfId="1722"/>
    <cellStyle name="Times 12" xfId="1723"/>
    <cellStyle name="Title" xfId="1724"/>
    <cellStyle name="Title - PROJECT" xfId="1725"/>
    <cellStyle name="Title - Underline" xfId="1726"/>
    <cellStyle name="Title II" xfId="1727"/>
    <cellStyle name="Title II 2" xfId="1728"/>
    <cellStyle name="Title_12-Month Prices" xfId="1729"/>
    <cellStyle name="title1" xfId="1730"/>
    <cellStyle name="title1 2" xfId="1731"/>
    <cellStyle name="Title12" xfId="1732"/>
    <cellStyle name="Title14" xfId="1733"/>
    <cellStyle name="title2" xfId="1734"/>
    <cellStyle name="TitleII" xfId="1735"/>
    <cellStyle name="TitleII 2" xfId="1736"/>
    <cellStyle name="Titles - Col. Headings" xfId="1737"/>
    <cellStyle name="Titles - Other" xfId="1738"/>
    <cellStyle name="TitleSub" xfId="1739"/>
    <cellStyle name="TitleSub 2" xfId="1740"/>
    <cellStyle name="Título 1 2" xfId="1741"/>
    <cellStyle name="Título 2 2" xfId="1742"/>
    <cellStyle name="Título 3 2" xfId="1743"/>
    <cellStyle name="Título 4" xfId="1744"/>
    <cellStyle name="Título 5" xfId="1745"/>
    <cellStyle name="TOC 1" xfId="1746"/>
    <cellStyle name="TOC 2" xfId="1747"/>
    <cellStyle name="tom" xfId="1748"/>
    <cellStyle name="Top Edge" xfId="1749"/>
    <cellStyle name="TopGrey" xfId="1750"/>
    <cellStyle name="Total 2" xfId="1751"/>
    <cellStyle name="Total 3" xfId="1752"/>
    <cellStyle name="Total Currency" xfId="1753"/>
    <cellStyle name="Total Normal" xfId="1754"/>
    <cellStyle name="Total1 - Style1" xfId="1755"/>
    <cellStyle name="TotalCurrency" xfId="1756"/>
    <cellStyle name="TotalCurrency 2" xfId="1757"/>
    <cellStyle name="triple space" xfId="1758"/>
    <cellStyle name="TwoDecimal" xfId="1759"/>
    <cellStyle name="Tytu?" xfId="1760"/>
    <cellStyle name="Tytuł" xfId="1761"/>
    <cellStyle name="ubordinated Debt" xfId="1762"/>
    <cellStyle name="ubordinated Debt 2" xfId="1763"/>
    <cellStyle name="Underline_Double" xfId="1764"/>
    <cellStyle name="UndrlnDbl" xfId="1765"/>
    <cellStyle name="UndrlnSngl" xfId="1766"/>
    <cellStyle name="UnitPrice" xfId="1767"/>
    <cellStyle name="Units" xfId="1768"/>
    <cellStyle name="Upload Only" xfId="1769"/>
    <cellStyle name="Upload Only 2" xfId="1770"/>
    <cellStyle name="Uwaga" xfId="1771"/>
    <cellStyle name="Validation" xfId="1772"/>
    <cellStyle name="Valuation" xfId="1773"/>
    <cellStyle name="Valuation Bold" xfId="1774"/>
    <cellStyle name="Valuation Bold 2" xfId="1775"/>
    <cellStyle name="Valuation_Backup Contract Overview" xfId="1776"/>
    <cellStyle name="Valuta (0)_%conferiteDEBITO" xfId="1777"/>
    <cellStyle name="Valuta_01PAROLE VALUTAZIONE" xfId="1778"/>
    <cellStyle name="Währung [0]_PLDT" xfId="1779"/>
    <cellStyle name="Währung_PLDT" xfId="1780"/>
    <cellStyle name="Warning Text" xfId="1781"/>
    <cellStyle name="WhiteCells" xfId="1782"/>
    <cellStyle name="WhiteCells 2" xfId="1783"/>
    <cellStyle name="Whole.0" xfId="1784"/>
    <cellStyle name="Whole.0$" xfId="1785"/>
    <cellStyle name="Whole.0_Backup Contract Overview" xfId="1786"/>
    <cellStyle name="Whole.1" xfId="1787"/>
    <cellStyle name="Whole.1$" xfId="1788"/>
    <cellStyle name="Whole.1_Backup Contract Overview" xfId="1789"/>
    <cellStyle name="Whole.2" xfId="1790"/>
    <cellStyle name="Whole.2$" xfId="1791"/>
    <cellStyle name="Whole.2_Backup Contract Overview" xfId="1792"/>
    <cellStyle name="Whole.3" xfId="1793"/>
    <cellStyle name="Whole.3$" xfId="1794"/>
    <cellStyle name="Whole.3_Backup Contract Overview" xfId="1795"/>
    <cellStyle name="WholeNumber" xfId="1796"/>
    <cellStyle name="WingDing" xfId="1797"/>
    <cellStyle name="x.0" xfId="1798"/>
    <cellStyle name="x.1" xfId="1799"/>
    <cellStyle name="x.2" xfId="1800"/>
    <cellStyle name="year" xfId="1801"/>
    <cellStyle name="Yen" xfId="1802"/>
    <cellStyle name="Yrs.0" xfId="1803"/>
    <cellStyle name="Yrs.1" xfId="1804"/>
    <cellStyle name="Z?e" xfId="1805"/>
    <cellStyle name="zFooter" xfId="1806"/>
    <cellStyle name="Złe" xfId="1807"/>
    <cellStyle name="zSBILogoHead2" xfId="1808"/>
    <cellStyle name="桁区切り_0008011" xfId="1809"/>
    <cellStyle name="標準_0008011" xfId="1810"/>
  </cellStyles>
  <dxfs count="70">
    <dxf>
      <numFmt numFmtId="3" formatCode="#,##0"/>
    </dxf>
    <dxf>
      <numFmt numFmtId="3" formatCode="#,##0"/>
    </dxf>
    <dxf>
      <numFmt numFmtId="333" formatCode="0_ ;[Red]\-0\ "/>
    </dxf>
    <dxf>
      <numFmt numFmtId="334" formatCode="#,##0_ ;[Red]\-#,##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34" formatCode="#,##0_ ;[Red]\-#,##0\ "/>
    </dxf>
    <dxf>
      <numFmt numFmtId="334" formatCode="#,##0_ ;[Red]\-#,##0\ "/>
    </dxf>
    <dxf>
      <numFmt numFmtId="3" formatCode="#,##0"/>
    </dxf>
    <dxf>
      <numFmt numFmtId="3" formatCode="#,##0"/>
    </dxf>
    <dxf>
      <numFmt numFmtId="3" formatCode="#,##0"/>
    </dxf>
    <dxf>
      <fill>
        <patternFill patternType="none">
          <bgColor auto="1"/>
        </patternFill>
      </fill>
    </dxf>
    <dxf>
      <fill>
        <patternFill patternType="none">
          <bgColor auto="1"/>
        </patternFill>
      </fill>
    </dxf>
    <dxf>
      <numFmt numFmtId="182" formatCode="_-* #,##0_-;\-* #,##0_-;_-* &quot;-&quot;??_-;_-@_-"/>
    </dxf>
    <dxf>
      <numFmt numFmtId="182" formatCode="_-* #,##0_-;\-* #,##0_-;_-* &quot;-&quot;??_-;_-@_-"/>
    </dxf>
    <dxf>
      <numFmt numFmtId="182" formatCode="_-* #,##0_-;\-* #,##0_-;_-* &quot;-&quot;??_-;_-@_-"/>
    </dxf>
    <dxf>
      <fill>
        <patternFill patternType="solid">
          <bgColor rgb="FFFFFF00"/>
        </patternFill>
      </fill>
    </dxf>
    <dxf>
      <fill>
        <patternFill patternType="solid">
          <bgColor rgb="FFFFFF00"/>
        </patternFill>
      </fill>
    </dxf>
    <dxf>
      <numFmt numFmtId="182" formatCode="_-* #,##0_-;\-* #,##0_-;_-* &quot;-&quot;??_-;_-@_-"/>
    </dxf>
    <dxf>
      <numFmt numFmtId="182" formatCode="_-* #,##0_-;\-* #,##0_-;_-* &quot;-&quot;??_-;_-@_-"/>
    </dxf>
    <dxf>
      <numFmt numFmtId="182" formatCode="_-* #,##0_-;\-* #,##0_-;_-* &quot;-&quot;??_-;_-@_-"/>
    </dxf>
    <dxf>
      <numFmt numFmtId="182" formatCode="_-* #,##0_-;\-* #,##0_-;_-* &quot;-&quot;??_-;_-@_-"/>
    </dxf>
    <dxf>
      <fill>
        <patternFill patternType="solid">
          <bgColor rgb="FFFFFF00"/>
        </patternFill>
      </fill>
    </dxf>
    <dxf>
      <fill>
        <patternFill patternType="solid">
          <bgColor rgb="FFFFFF00"/>
        </patternFill>
      </fill>
    </dxf>
    <dxf>
      <numFmt numFmtId="182" formatCode="_-* #,##0_-;\-* #,##0_-;_-* &quot;-&quot;??_-;_-@_-"/>
    </dxf>
    <dxf>
      <numFmt numFmtId="182" formatCode="_-* #,##0_-;\-* #,##0_-;_-* &quot;-&quot;??_-;_-@_-"/>
    </dxf>
    <dxf>
      <numFmt numFmtId="182" formatCode="_-* #,##0_-;\-* #,##0_-;_-* &quot;-&quot;??_-;_-@_-"/>
    </dxf>
    <dxf>
      <fill>
        <patternFill patternType="none">
          <bgColor auto="1"/>
        </patternFill>
      </fill>
    </dxf>
    <dxf>
      <fill>
        <patternFill patternType="none">
          <bgColor auto="1"/>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34" formatCode="#,##0_ ;[Red]\-#,##0\ "/>
    </dxf>
    <dxf>
      <numFmt numFmtId="333" formatCode="0_ ;[Red]\-0\ "/>
    </dxf>
    <dxf>
      <numFmt numFmtId="3" formatCode="#,##0"/>
    </dxf>
    <dxf>
      <numFmt numFmtId="3" formatCode="#,##0"/>
    </dxf>
    <dxf>
      <numFmt numFmtId="3" formatCode="#,##0"/>
    </dxf>
    <dxf>
      <numFmt numFmtId="3" formatCode="#,##0"/>
    </dxf>
    <dxf>
      <numFmt numFmtId="3" formatCode="#,##0"/>
    </dxf>
    <dxf>
      <numFmt numFmtId="334" formatCode="#,##0_ ;[Red]\-#,##0\ "/>
    </dxf>
    <dxf>
      <numFmt numFmtId="334" formatCode="#,##0_ ;[Red]\-#,##0\ "/>
    </dxf>
    <dxf>
      <numFmt numFmtId="3" formatCode="#,##0"/>
    </dxf>
    <dxf>
      <numFmt numFmtId="3" formatCode="#,##0"/>
    </dxf>
    <dxf>
      <numFmt numFmtId="3" formatCode="#,##0"/>
    </dxf>
    <dxf>
      <numFmt numFmtId="3" formatCode="#,##0"/>
    </dxf>
    <dxf>
      <numFmt numFmtId="3" formatCode="#,##0"/>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pivotCacheDefinition" Target="pivotCache/pivotCacheDefinition1.xml"/><Relationship Id="rId42"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pivotCacheDefinition" Target="pivotCache/pivotCacheDefinition5.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41"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pivotCacheDefinition" Target="pivotCache/pivotCacheDefinition4.xml"/><Relationship Id="rId40" Type="http://schemas.openxmlformats.org/officeDocument/2006/relationships/pivotCacheDefinition" Target="pivotCache/pivotCacheDefinition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pivotCacheDefinition" Target="pivotCache/pivotCacheDefinition3.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pivotCacheDefinition" Target="pivotCache/pivotCacheDefinition2.xml"/><Relationship Id="rId43"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CL"/>
  <c:chart>
    <c:title>
      <c:tx>
        <c:rich>
          <a:bodyPr/>
          <a:lstStyle/>
          <a:p>
            <a:pPr>
              <a:defRPr>
                <a:solidFill>
                  <a:srgbClr val="002060"/>
                </a:solidFill>
              </a:defRPr>
            </a:pPr>
            <a:r>
              <a:rPr lang="es-CL">
                <a:solidFill>
                  <a:srgbClr val="002060"/>
                </a:solidFill>
              </a:rPr>
              <a:t>Evolutivo  gastos Generales TI</a:t>
            </a:r>
            <a:r>
              <a:rPr lang="es-CL" baseline="0">
                <a:solidFill>
                  <a:srgbClr val="002060"/>
                </a:solidFill>
              </a:rPr>
              <a:t> </a:t>
            </a:r>
            <a:r>
              <a:rPr lang="es-CL">
                <a:solidFill>
                  <a:srgbClr val="002060"/>
                </a:solidFill>
              </a:rPr>
              <a:t>2014</a:t>
            </a:r>
          </a:p>
        </c:rich>
      </c:tx>
      <c:layout/>
    </c:title>
    <c:plotArea>
      <c:layout/>
      <c:barChart>
        <c:barDir val="col"/>
        <c:grouping val="clustered"/>
        <c:ser>
          <c:idx val="0"/>
          <c:order val="0"/>
          <c:tx>
            <c:strRef>
              <c:f>'Gastos Generales_2014 mensu '!$D$66</c:f>
              <c:strCache>
                <c:ptCount val="1"/>
                <c:pt idx="0">
                  <c:v>Real   gasto 2014  TI</c:v>
                </c:pt>
              </c:strCache>
            </c:strRef>
          </c:tx>
          <c:spPr>
            <a:solidFill>
              <a:srgbClr val="FF0000"/>
            </a:solidFill>
            <a:ln>
              <a:solidFill>
                <a:srgbClr val="FF0000"/>
              </a:solidFill>
            </a:ln>
          </c:spPr>
          <c:cat>
            <c:strRef>
              <c:f>'Gastos Generales_2014 mensu '!$D$67:$D$77</c:f>
              <c:strCache>
                <c:ptCount val="11"/>
                <c:pt idx="0">
                  <c:v>COMUNICACIONES</c:v>
                </c:pt>
                <c:pt idx="1">
                  <c:v>COSTO DE OFICINA</c:v>
                </c:pt>
                <c:pt idx="2">
                  <c:v>Depreciación / Amortización</c:v>
                </c:pt>
                <c:pt idx="3">
                  <c:v>DESARROLLO HUMANO</c:v>
                </c:pt>
                <c:pt idx="4">
                  <c:v>GASTOS DE VIAJES POR NEGOCIO</c:v>
                </c:pt>
                <c:pt idx="5">
                  <c:v>Remuneraciones</c:v>
                </c:pt>
                <c:pt idx="6">
                  <c:v>SOPORTE INFORMÁTICO</c:v>
                </c:pt>
                <c:pt idx="7">
                  <c:v>MOVILIDAD</c:v>
                </c:pt>
                <c:pt idx="8">
                  <c:v>GASTOS GENERALES DIVERSOS</c:v>
                </c:pt>
                <c:pt idx="9">
                  <c:v>Gasto General</c:v>
                </c:pt>
                <c:pt idx="10">
                  <c:v>Transporte</c:v>
                </c:pt>
              </c:strCache>
            </c:strRef>
          </c:cat>
          <c:val>
            <c:numRef>
              <c:f>'Gastos Generales_2014 mensu '!$K$67:$K$77</c:f>
              <c:numCache>
                <c:formatCode>#,##0</c:formatCode>
                <c:ptCount val="11"/>
                <c:pt idx="0">
                  <c:v>10198631</c:v>
                </c:pt>
                <c:pt idx="1">
                  <c:v>4115630</c:v>
                </c:pt>
                <c:pt idx="2">
                  <c:v>3958034</c:v>
                </c:pt>
                <c:pt idx="3">
                  <c:v>0</c:v>
                </c:pt>
                <c:pt idx="4">
                  <c:v>174266</c:v>
                </c:pt>
                <c:pt idx="5">
                  <c:v>6762074</c:v>
                </c:pt>
                <c:pt idx="6">
                  <c:v>17278814</c:v>
                </c:pt>
                <c:pt idx="7">
                  <c:v>0</c:v>
                </c:pt>
                <c:pt idx="8">
                  <c:v>0</c:v>
                </c:pt>
                <c:pt idx="9">
                  <c:v>100217</c:v>
                </c:pt>
                <c:pt idx="10">
                  <c:v>26724</c:v>
                </c:pt>
              </c:numCache>
            </c:numRef>
          </c:val>
        </c:ser>
        <c:ser>
          <c:idx val="1"/>
          <c:order val="1"/>
          <c:tx>
            <c:strRef>
              <c:f>'Gastos Generales_2014 mensu '!$D$81</c:f>
              <c:strCache>
                <c:ptCount val="1"/>
                <c:pt idx="0">
                  <c:v>Ppto 2014  gasto TI</c:v>
                </c:pt>
              </c:strCache>
            </c:strRef>
          </c:tx>
          <c:spPr>
            <a:solidFill>
              <a:schemeClr val="tx2">
                <a:lumMod val="75000"/>
              </a:schemeClr>
            </a:solidFill>
            <a:ln>
              <a:solidFill>
                <a:srgbClr val="002060"/>
              </a:solidFill>
            </a:ln>
          </c:spPr>
          <c:cat>
            <c:strRef>
              <c:f>'Gastos Generales_2014 mensu '!$D$67:$D$77</c:f>
              <c:strCache>
                <c:ptCount val="11"/>
                <c:pt idx="0">
                  <c:v>COMUNICACIONES</c:v>
                </c:pt>
                <c:pt idx="1">
                  <c:v>COSTO DE OFICINA</c:v>
                </c:pt>
                <c:pt idx="2">
                  <c:v>Depreciación / Amortización</c:v>
                </c:pt>
                <c:pt idx="3">
                  <c:v>DESARROLLO HUMANO</c:v>
                </c:pt>
                <c:pt idx="4">
                  <c:v>GASTOS DE VIAJES POR NEGOCIO</c:v>
                </c:pt>
                <c:pt idx="5">
                  <c:v>Remuneraciones</c:v>
                </c:pt>
                <c:pt idx="6">
                  <c:v>SOPORTE INFORMÁTICO</c:v>
                </c:pt>
                <c:pt idx="7">
                  <c:v>MOVILIDAD</c:v>
                </c:pt>
                <c:pt idx="8">
                  <c:v>GASTOS GENERALES DIVERSOS</c:v>
                </c:pt>
                <c:pt idx="9">
                  <c:v>Gasto General</c:v>
                </c:pt>
                <c:pt idx="10">
                  <c:v>Transporte</c:v>
                </c:pt>
              </c:strCache>
            </c:strRef>
          </c:cat>
          <c:val>
            <c:numRef>
              <c:f>'Gastos Generales_2014 mensu '!$K$82:$K$92</c:f>
              <c:numCache>
                <c:formatCode>#,##0</c:formatCode>
                <c:ptCount val="11"/>
                <c:pt idx="0">
                  <c:v>4425680</c:v>
                </c:pt>
                <c:pt idx="1">
                  <c:v>1737570.7696148118</c:v>
                </c:pt>
                <c:pt idx="2">
                  <c:v>79785.952442480309</c:v>
                </c:pt>
                <c:pt idx="3">
                  <c:v>0</c:v>
                </c:pt>
                <c:pt idx="4">
                  <c:v>0</c:v>
                </c:pt>
                <c:pt idx="5">
                  <c:v>5476485.3581386209</c:v>
                </c:pt>
                <c:pt idx="6">
                  <c:v>13471500</c:v>
                </c:pt>
                <c:pt idx="7">
                  <c:v>0</c:v>
                </c:pt>
                <c:pt idx="8">
                  <c:v>0</c:v>
                </c:pt>
                <c:pt idx="9">
                  <c:v>0</c:v>
                </c:pt>
                <c:pt idx="10">
                  <c:v>0</c:v>
                </c:pt>
              </c:numCache>
            </c:numRef>
          </c:val>
        </c:ser>
        <c:gapWidth val="75"/>
        <c:axId val="75044736"/>
        <c:axId val="75073024"/>
      </c:barChart>
      <c:catAx>
        <c:axId val="75044736"/>
        <c:scaling>
          <c:orientation val="minMax"/>
        </c:scaling>
        <c:axPos val="b"/>
        <c:majorTickMark val="none"/>
        <c:tickLblPos val="nextTo"/>
        <c:txPr>
          <a:bodyPr/>
          <a:lstStyle/>
          <a:p>
            <a:pPr>
              <a:defRPr sz="900"/>
            </a:pPr>
            <a:endParaRPr lang="es-CL"/>
          </a:p>
        </c:txPr>
        <c:crossAx val="75073024"/>
        <c:crosses val="autoZero"/>
        <c:auto val="1"/>
        <c:lblAlgn val="ctr"/>
        <c:lblOffset val="100"/>
      </c:catAx>
      <c:valAx>
        <c:axId val="75073024"/>
        <c:scaling>
          <c:orientation val="minMax"/>
        </c:scaling>
        <c:axPos val="l"/>
        <c:numFmt formatCode="#,##0" sourceLinked="1"/>
        <c:majorTickMark val="none"/>
        <c:tickLblPos val="nextTo"/>
        <c:crossAx val="75044736"/>
        <c:crosses val="autoZero"/>
        <c:crossBetween val="between"/>
      </c:valAx>
      <c:spPr>
        <a:noFill/>
        <a:ln>
          <a:noFill/>
        </a:ln>
      </c:spPr>
    </c:plotArea>
    <c:legend>
      <c:legendPos val="b"/>
      <c:layout/>
      <c:txPr>
        <a:bodyPr/>
        <a:lstStyle/>
        <a:p>
          <a:pPr>
            <a:defRPr b="1"/>
          </a:pPr>
          <a:endParaRPr lang="es-CL"/>
        </a:p>
      </c:txPr>
    </c:legend>
    <c:plotVisOnly val="1"/>
    <c:dispBlanksAs val="gap"/>
  </c:chart>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CL"/>
  <c:chart>
    <c:title>
      <c:tx>
        <c:rich>
          <a:bodyPr/>
          <a:lstStyle/>
          <a:p>
            <a:pPr>
              <a:defRPr>
                <a:solidFill>
                  <a:srgbClr val="002060"/>
                </a:solidFill>
              </a:defRPr>
            </a:pPr>
            <a:r>
              <a:rPr lang="es-CL">
                <a:solidFill>
                  <a:srgbClr val="002060"/>
                </a:solidFill>
              </a:rPr>
              <a:t>Gastos</a:t>
            </a:r>
            <a:r>
              <a:rPr lang="es-CL" baseline="0">
                <a:solidFill>
                  <a:srgbClr val="002060"/>
                </a:solidFill>
              </a:rPr>
              <a:t> Generales Acumulado TI 2014</a:t>
            </a:r>
            <a:endParaRPr lang="es-CL">
              <a:solidFill>
                <a:srgbClr val="002060"/>
              </a:solidFill>
            </a:endParaRPr>
          </a:p>
        </c:rich>
      </c:tx>
      <c:layout/>
    </c:title>
    <c:plotArea>
      <c:layout>
        <c:manualLayout>
          <c:layoutTarget val="inner"/>
          <c:xMode val="edge"/>
          <c:yMode val="edge"/>
          <c:x val="7.8703228211756904E-2"/>
          <c:y val="0.11906538856555994"/>
          <c:w val="0.89258987751395469"/>
          <c:h val="0.74098915896382622"/>
        </c:manualLayout>
      </c:layout>
      <c:lineChart>
        <c:grouping val="standard"/>
        <c:ser>
          <c:idx val="0"/>
          <c:order val="0"/>
          <c:tx>
            <c:strRef>
              <c:f>'Gastos Generales 2014 acumulado'!$C$72</c:f>
              <c:strCache>
                <c:ptCount val="1"/>
                <c:pt idx="0">
                  <c:v>Presupuesto</c:v>
                </c:pt>
              </c:strCache>
            </c:strRef>
          </c:tx>
          <c:marker>
            <c:symbol val="none"/>
          </c:marker>
          <c:dLbls>
            <c:txPr>
              <a:bodyPr/>
              <a:lstStyle/>
              <a:p>
                <a:pPr>
                  <a:defRPr sz="1400">
                    <a:solidFill>
                      <a:srgbClr val="0070C0"/>
                    </a:solidFill>
                  </a:defRPr>
                </a:pPr>
                <a:endParaRPr lang="es-CL"/>
              </a:p>
            </c:txPr>
            <c:dLblPos val="t"/>
            <c:showVal val="1"/>
          </c:dLbls>
          <c:cat>
            <c:strRef>
              <c:f>'Gastos Generales 2014 acumulado'!$D$71:$O$71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'Gastos Generales 2014 acumulado'!$D$72:$O$72</c:f>
              <c:numCache>
                <c:formatCode>#,###</c:formatCode>
                <c:ptCount val="12"/>
                <c:pt idx="0">
                  <c:v>22515.539489286817</c:v>
                </c:pt>
                <c:pt idx="1">
                  <c:v>46598.807633594479</c:v>
                </c:pt>
                <c:pt idx="2">
                  <c:v>70691.675777902157</c:v>
                </c:pt>
                <c:pt idx="3">
                  <c:v>94774.943922209815</c:v>
                </c:pt>
                <c:pt idx="4">
                  <c:v>118777.93301808111</c:v>
                </c:pt>
                <c:pt idx="5">
                  <c:v>142871.6011623888</c:v>
                </c:pt>
                <c:pt idx="6">
                  <c:v>168062.6232425847</c:v>
                </c:pt>
                <c:pt idx="7">
                  <c:v>192145.89138689236</c:v>
                </c:pt>
                <c:pt idx="8">
                  <c:v>216237.15953120007</c:v>
                </c:pt>
                <c:pt idx="9">
                  <c:v>240320.42767550767</c:v>
                </c:pt>
                <c:pt idx="10">
                  <c:v>264546.5538198154</c:v>
                </c:pt>
                <c:pt idx="11">
                  <c:v>288637.82196412305</c:v>
                </c:pt>
              </c:numCache>
            </c:numRef>
          </c:val>
        </c:ser>
        <c:ser>
          <c:idx val="1"/>
          <c:order val="1"/>
          <c:tx>
            <c:strRef>
              <c:f>'Gastos Generales 2014 acumulado'!$C$73</c:f>
              <c:strCache>
                <c:ptCount val="1"/>
                <c:pt idx="0">
                  <c:v>Real</c:v>
                </c:pt>
              </c:strCache>
            </c:strRef>
          </c:tx>
          <c:marker>
            <c:symbol val="none"/>
          </c:marker>
          <c:dPt>
            <c:idx val="1"/>
            <c:spPr>
              <a:ln>
                <a:solidFill>
                  <a:srgbClr val="FF0000"/>
                </a:solidFill>
              </a:ln>
            </c:spPr>
          </c:dPt>
          <c:dLbls>
            <c:dLbl>
              <c:idx val="0"/>
              <c:spPr/>
              <c:txPr>
                <a:bodyPr/>
                <a:lstStyle/>
                <a:p>
                  <a:pPr>
                    <a:defRPr sz="1400" b="1">
                      <a:solidFill>
                        <a:srgbClr val="FF0000"/>
                      </a:solidFill>
                    </a:defRPr>
                  </a:pPr>
                  <a:endParaRPr lang="es-CL"/>
                </a:p>
              </c:txPr>
            </c:dLbl>
            <c:dLbl>
              <c:idx val="1"/>
              <c:spPr/>
              <c:txPr>
                <a:bodyPr/>
                <a:lstStyle/>
                <a:p>
                  <a:pPr>
                    <a:defRPr sz="1400" b="1">
                      <a:solidFill>
                        <a:srgbClr val="FF0000"/>
                      </a:solidFill>
                    </a:defRPr>
                  </a:pPr>
                  <a:endParaRPr lang="es-CL"/>
                </a:p>
              </c:txPr>
            </c:dLbl>
            <c:dLbl>
              <c:idx val="2"/>
              <c:spPr/>
              <c:txPr>
                <a:bodyPr/>
                <a:lstStyle/>
                <a:p>
                  <a:pPr>
                    <a:defRPr sz="1400" b="1">
                      <a:solidFill>
                        <a:srgbClr val="FF0000"/>
                      </a:solidFill>
                    </a:defRPr>
                  </a:pPr>
                  <a:endParaRPr lang="es-CL"/>
                </a:p>
              </c:txPr>
            </c:dLbl>
            <c:dLbl>
              <c:idx val="3"/>
              <c:layout>
                <c:manualLayout>
                  <c:x val="-2.7636971655344737E-2"/>
                  <c:y val="5.3753737304576221E-2"/>
                </c:manualLayout>
              </c:layout>
              <c:spPr/>
              <c:txPr>
                <a:bodyPr/>
                <a:lstStyle/>
                <a:p>
                  <a:pPr>
                    <a:defRPr sz="1400" b="1">
                      <a:solidFill>
                        <a:srgbClr val="FF0000"/>
                      </a:solidFill>
                    </a:defRPr>
                  </a:pPr>
                  <a:endParaRPr lang="es-CL"/>
                </a:p>
              </c:txPr>
              <c:dLblPos val="r"/>
              <c:showVal val="1"/>
            </c:dLbl>
            <c:dLbl>
              <c:idx val="4"/>
              <c:layout>
                <c:manualLayout>
                  <c:x val="-4.9538085112921515E-2"/>
                  <c:y val="3.1344057684188055E-2"/>
                </c:manualLayout>
              </c:layout>
              <c:spPr/>
              <c:txPr>
                <a:bodyPr/>
                <a:lstStyle/>
                <a:p>
                  <a:pPr>
                    <a:defRPr sz="1400" b="1">
                      <a:solidFill>
                        <a:srgbClr val="FF0000"/>
                      </a:solidFill>
                    </a:defRPr>
                  </a:pPr>
                  <a:endParaRPr lang="es-CL"/>
                </a:p>
              </c:txPr>
              <c:dLblPos val="r"/>
              <c:showVal val="1"/>
            </c:dLbl>
            <c:dLbl>
              <c:idx val="5"/>
              <c:layout/>
              <c:tx>
                <c:rich>
                  <a:bodyPr/>
                  <a:lstStyle/>
                  <a:p>
                    <a:r>
                      <a:rPr lang="en-US" b="1">
                        <a:solidFill>
                          <a:srgbClr val="FF0000"/>
                        </a:solidFill>
                      </a:rPr>
                      <a:t>134.476</a:t>
                    </a:r>
                  </a:p>
                </c:rich>
              </c:tx>
              <c:dLblPos val="b"/>
              <c:showVal val="1"/>
            </c:dLbl>
            <c:dLbl>
              <c:idx val="6"/>
              <c:spPr/>
              <c:txPr>
                <a:bodyPr/>
                <a:lstStyle/>
                <a:p>
                  <a:pPr>
                    <a:defRPr sz="1400" b="1">
                      <a:solidFill>
                        <a:srgbClr val="FF0000"/>
                      </a:solidFill>
                    </a:defRPr>
                  </a:pPr>
                  <a:endParaRPr lang="es-CL"/>
                </a:p>
              </c:txPr>
            </c:dLbl>
            <c:txPr>
              <a:bodyPr/>
              <a:lstStyle/>
              <a:p>
                <a:pPr>
                  <a:defRPr sz="1400">
                    <a:solidFill>
                      <a:srgbClr val="92D050"/>
                    </a:solidFill>
                  </a:defRPr>
                </a:pPr>
                <a:endParaRPr lang="es-CL"/>
              </a:p>
            </c:txPr>
            <c:dLblPos val="b"/>
            <c:showVal val="1"/>
          </c:dLbls>
          <c:cat>
            <c:strRef>
              <c:f>'Gastos Generales 2014 acumulado'!$D$71:$O$71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'Gastos Generales 2014 acumulado'!$D$73:$O$73</c:f>
              <c:numCache>
                <c:formatCode>#,###</c:formatCode>
                <c:ptCount val="12"/>
                <c:pt idx="0">
                  <c:v>26538.471000000001</c:v>
                </c:pt>
                <c:pt idx="1">
                  <c:v>50765.735000000001</c:v>
                </c:pt>
                <c:pt idx="2">
                  <c:v>76457.528999999995</c:v>
                </c:pt>
                <c:pt idx="3">
                  <c:v>88068.664000000004</c:v>
                </c:pt>
                <c:pt idx="4">
                  <c:v>103962.599</c:v>
                </c:pt>
                <c:pt idx="5">
                  <c:v>135231.09899999999</c:v>
                </c:pt>
                <c:pt idx="6">
                  <c:v>177718.54800000001</c:v>
                </c:pt>
                <c:pt idx="7">
                  <c:v>177718.54800000001</c:v>
                </c:pt>
                <c:pt idx="8">
                  <c:v>177718.54800000001</c:v>
                </c:pt>
                <c:pt idx="9">
                  <c:v>177718.54800000001</c:v>
                </c:pt>
                <c:pt idx="10">
                  <c:v>177718.54800000001</c:v>
                </c:pt>
                <c:pt idx="11">
                  <c:v>177718.54800000001</c:v>
                </c:pt>
              </c:numCache>
            </c:numRef>
          </c:val>
        </c:ser>
        <c:ser>
          <c:idx val="2"/>
          <c:order val="2"/>
          <c:tx>
            <c:strRef>
              <c:f>'Gastos Generales 2014 acumulado'!$C$74</c:f>
              <c:strCache>
                <c:ptCount val="1"/>
                <c:pt idx="0">
                  <c:v>Proyección</c:v>
                </c:pt>
              </c:strCache>
            </c:strRef>
          </c:tx>
          <c:marker>
            <c:symbol val="none"/>
          </c:marker>
          <c:dPt>
            <c:idx val="1"/>
            <c:spPr>
              <a:ln>
                <a:solidFill>
                  <a:srgbClr val="FF0000"/>
                </a:solidFill>
              </a:ln>
            </c:spPr>
          </c:dPt>
          <c:dPt>
            <c:idx val="2"/>
            <c:spPr>
              <a:ln>
                <a:solidFill>
                  <a:srgbClr val="FF0000"/>
                </a:solidFill>
              </a:ln>
            </c:spPr>
          </c:dPt>
          <c:dPt>
            <c:idx val="3"/>
            <c:spPr>
              <a:ln>
                <a:solidFill>
                  <a:srgbClr val="FF0000"/>
                </a:solidFill>
              </a:ln>
            </c:spPr>
          </c:dPt>
          <c:dPt>
            <c:idx val="4"/>
            <c:spPr>
              <a:ln>
                <a:solidFill>
                  <a:srgbClr val="FF0000"/>
                </a:solidFill>
              </a:ln>
            </c:spPr>
          </c:dPt>
          <c:dPt>
            <c:idx val="5"/>
            <c:spPr>
              <a:ln>
                <a:solidFill>
                  <a:srgbClr val="FF0000"/>
                </a:solidFill>
              </a:ln>
            </c:spPr>
          </c:dPt>
          <c:dPt>
            <c:idx val="6"/>
            <c:spPr>
              <a:ln>
                <a:solidFill>
                  <a:srgbClr val="FF0000"/>
                </a:solidFill>
              </a:ln>
            </c:spPr>
          </c:dPt>
          <c:cat>
            <c:strRef>
              <c:f>'Gastos Generales 2014 acumulado'!$D$71:$O$71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'Gastos Generales 2014 acumulado'!$D$74:$O$74</c:f>
              <c:numCache>
                <c:formatCode>#,###</c:formatCode>
                <c:ptCount val="12"/>
                <c:pt idx="0">
                  <c:v>26538.471000000001</c:v>
                </c:pt>
                <c:pt idx="1">
                  <c:v>50765.735000000001</c:v>
                </c:pt>
                <c:pt idx="2">
                  <c:v>76457.528999999995</c:v>
                </c:pt>
                <c:pt idx="3">
                  <c:v>88068.664000000004</c:v>
                </c:pt>
                <c:pt idx="4">
                  <c:v>103962.599</c:v>
                </c:pt>
                <c:pt idx="5">
                  <c:v>135231.09899999999</c:v>
                </c:pt>
                <c:pt idx="6">
                  <c:v>177718.54800000001</c:v>
                </c:pt>
                <c:pt idx="7">
                  <c:v>177718.54800000001</c:v>
                </c:pt>
                <c:pt idx="8">
                  <c:v>177718.54800000001</c:v>
                </c:pt>
                <c:pt idx="9">
                  <c:v>177718.54800000001</c:v>
                </c:pt>
                <c:pt idx="10">
                  <c:v>177718.54800000001</c:v>
                </c:pt>
                <c:pt idx="11">
                  <c:v>177718.54800000001</c:v>
                </c:pt>
              </c:numCache>
            </c:numRef>
          </c:val>
        </c:ser>
        <c:marker val="1"/>
        <c:axId val="130914560"/>
        <c:axId val="130951040"/>
      </c:lineChart>
      <c:catAx>
        <c:axId val="130914560"/>
        <c:scaling>
          <c:orientation val="minMax"/>
        </c:scaling>
        <c:axPos val="b"/>
        <c:numFmt formatCode="#,##0" sourceLinked="1"/>
        <c:majorTickMark val="none"/>
        <c:tickLblPos val="nextTo"/>
        <c:txPr>
          <a:bodyPr/>
          <a:lstStyle/>
          <a:p>
            <a:pPr>
              <a:defRPr sz="900"/>
            </a:pPr>
            <a:endParaRPr lang="es-CL"/>
          </a:p>
        </c:txPr>
        <c:crossAx val="130951040"/>
        <c:crosses val="autoZero"/>
        <c:auto val="1"/>
        <c:lblAlgn val="ctr"/>
        <c:lblOffset val="100"/>
      </c:catAx>
      <c:valAx>
        <c:axId val="130951040"/>
        <c:scaling>
          <c:orientation val="minMax"/>
        </c:scaling>
        <c:axPos val="l"/>
        <c:numFmt formatCode="#,###" sourceLinked="1"/>
        <c:majorTickMark val="none"/>
        <c:tickLblPos val="nextTo"/>
        <c:spPr>
          <a:ln w="9525">
            <a:noFill/>
          </a:ln>
        </c:spPr>
        <c:txPr>
          <a:bodyPr/>
          <a:lstStyle/>
          <a:p>
            <a:pPr>
              <a:defRPr b="1"/>
            </a:pPr>
            <a:endParaRPr lang="es-CL"/>
          </a:p>
        </c:txPr>
        <c:crossAx val="130914560"/>
        <c:crosses val="autoZero"/>
        <c:crossBetween val="between"/>
      </c:valAx>
      <c:spPr>
        <a:noFill/>
        <a:ln w="25400">
          <a:noFill/>
        </a:ln>
      </c:spPr>
    </c:plotArea>
    <c:legend>
      <c:legendPos val="b"/>
      <c:layout/>
      <c:txPr>
        <a:bodyPr/>
        <a:lstStyle/>
        <a:p>
          <a:pPr>
            <a:defRPr b="1"/>
          </a:pPr>
          <a:endParaRPr lang="es-CL"/>
        </a:p>
      </c:txPr>
    </c:legend>
    <c:plotVisOnly val="1"/>
  </c:chart>
  <c:printSettings>
    <c:headerFooter/>
    <c:pageMargins b="0.75000000000000522" l="0.70000000000000062" r="0.70000000000000062" t="0.750000000000005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CL"/>
  <c:chart>
    <c:title>
      <c:tx>
        <c:rich>
          <a:bodyPr/>
          <a:lstStyle/>
          <a:p>
            <a:pPr>
              <a:defRPr/>
            </a:pPr>
            <a:r>
              <a:rPr lang="es-CL"/>
              <a:t>Remuneración</a:t>
            </a:r>
            <a:r>
              <a:rPr lang="es-CL" baseline="0"/>
              <a:t> mes Real VS Ppto</a:t>
            </a:r>
            <a:endParaRPr lang="es-CL"/>
          </a:p>
        </c:rich>
      </c:tx>
    </c:title>
    <c:view3D>
      <c:rAngAx val="1"/>
    </c:view3D>
    <c:sideWall>
      <c:spPr>
        <a:noFill/>
        <a:ln w="25400">
          <a:noFill/>
        </a:ln>
      </c:spPr>
    </c:sideWall>
    <c:backWall>
      <c:spPr>
        <a:noFill/>
        <a:ln w="25400">
          <a:noFill/>
        </a:ln>
      </c:spPr>
    </c:backWall>
    <c:plotArea>
      <c:layout/>
      <c:bar3DChart>
        <c:barDir val="col"/>
        <c:grouping val="clustered"/>
        <c:ser>
          <c:idx val="0"/>
          <c:order val="0"/>
          <c:tx>
            <c:strRef>
              <c:f>'Gastos Generales_2014 mensu '!$C$102</c:f>
              <c:strCache>
                <c:ptCount val="1"/>
                <c:pt idx="0">
                  <c:v>Real </c:v>
                </c:pt>
              </c:strCache>
            </c:strRef>
          </c:tx>
          <c:dLbls>
            <c:dLbl>
              <c:idx val="0"/>
              <c:layout>
                <c:manualLayout>
                  <c:x val="0"/>
                  <c:y val="-6.3817672407430637E-2"/>
                </c:manualLayout>
              </c:layout>
              <c:tx>
                <c:rich>
                  <a:bodyPr/>
                  <a:lstStyle/>
                  <a:p>
                    <a:r>
                      <a:rPr lang="en-US"/>
                      <a:t>$6.762.074</a:t>
                    </a:r>
                  </a:p>
                </c:rich>
              </c:tx>
              <c:showVal val="1"/>
            </c:dLbl>
            <c:txPr>
              <a:bodyPr/>
              <a:lstStyle/>
              <a:p>
                <a:pPr>
                  <a:defRPr sz="1400" b="1"/>
                </a:pPr>
                <a:endParaRPr lang="es-CL"/>
              </a:p>
            </c:txPr>
            <c:showVal val="1"/>
          </c:dLbls>
          <c:cat>
            <c:numRef>
              <c:f>'Gastos Generales_2014 mensu '!$J$101</c:f>
              <c:numCache>
                <c:formatCode>mmm/yy</c:formatCode>
                <c:ptCount val="1"/>
                <c:pt idx="0">
                  <c:v>41821</c:v>
                </c:pt>
              </c:numCache>
            </c:numRef>
          </c:cat>
          <c:val>
            <c:numRef>
              <c:f>'Gastos Generales_2014 mensu '!$J$102</c:f>
              <c:numCache>
                <c:formatCode>#,##0</c:formatCode>
                <c:ptCount val="1"/>
                <c:pt idx="0">
                  <c:v>6762074</c:v>
                </c:pt>
              </c:numCache>
            </c:numRef>
          </c:val>
        </c:ser>
        <c:ser>
          <c:idx val="1"/>
          <c:order val="1"/>
          <c:tx>
            <c:strRef>
              <c:f>'Gastos Generales_2014 mensu '!$C$103</c:f>
              <c:strCache>
                <c:ptCount val="1"/>
                <c:pt idx="0">
                  <c:v>Ppto 2014</c:v>
                </c:pt>
              </c:strCache>
            </c:strRef>
          </c:tx>
          <c:dLbls>
            <c:dLbl>
              <c:idx val="0"/>
              <c:layout>
                <c:manualLayout>
                  <c:x val="5.0587179734855457E-2"/>
                  <c:y val="-7.1794881458359439E-2"/>
                </c:manualLayout>
              </c:layout>
              <c:tx>
                <c:rich>
                  <a:bodyPr/>
                  <a:lstStyle/>
                  <a:p>
                    <a:r>
                      <a:rPr lang="en-US"/>
                      <a:t>$5.476.485</a:t>
                    </a:r>
                  </a:p>
                </c:rich>
              </c:tx>
              <c:showVal val="1"/>
            </c:dLbl>
            <c:txPr>
              <a:bodyPr/>
              <a:lstStyle/>
              <a:p>
                <a:pPr>
                  <a:defRPr sz="1400" b="1"/>
                </a:pPr>
                <a:endParaRPr lang="es-CL"/>
              </a:p>
            </c:txPr>
            <c:showVal val="1"/>
          </c:dLbls>
          <c:cat>
            <c:numRef>
              <c:f>'Gastos Generales_2014 mensu '!$J$101</c:f>
              <c:numCache>
                <c:formatCode>mmm/yy</c:formatCode>
                <c:ptCount val="1"/>
                <c:pt idx="0">
                  <c:v>41821</c:v>
                </c:pt>
              </c:numCache>
            </c:numRef>
          </c:cat>
          <c:val>
            <c:numRef>
              <c:f>'Gastos Generales_2014 mensu '!$J$103</c:f>
              <c:numCache>
                <c:formatCode>#,##0</c:formatCode>
                <c:ptCount val="1"/>
                <c:pt idx="0">
                  <c:v>5476485.3581386199</c:v>
                </c:pt>
              </c:numCache>
            </c:numRef>
          </c:val>
        </c:ser>
        <c:shape val="cylinder"/>
        <c:axId val="136135808"/>
        <c:axId val="136137344"/>
        <c:axId val="0"/>
      </c:bar3DChart>
      <c:dateAx>
        <c:axId val="136135808"/>
        <c:scaling>
          <c:orientation val="minMax"/>
        </c:scaling>
        <c:axPos val="b"/>
        <c:numFmt formatCode="mmm/yy" sourceLinked="1"/>
        <c:majorTickMark val="none"/>
        <c:tickLblPos val="nextTo"/>
        <c:txPr>
          <a:bodyPr/>
          <a:lstStyle/>
          <a:p>
            <a:pPr>
              <a:defRPr sz="1200"/>
            </a:pPr>
            <a:endParaRPr lang="es-CL"/>
          </a:p>
        </c:txPr>
        <c:crossAx val="136137344"/>
        <c:crosses val="autoZero"/>
        <c:auto val="1"/>
        <c:lblOffset val="100"/>
      </c:dateAx>
      <c:valAx>
        <c:axId val="136137344"/>
        <c:scaling>
          <c:orientation val="minMax"/>
        </c:scaling>
        <c:axPos val="l"/>
        <c:numFmt formatCode="#,##0" sourceLinked="1"/>
        <c:majorTickMark val="none"/>
        <c:tickLblPos val="nextTo"/>
        <c:crossAx val="136135808"/>
        <c:crosses val="autoZero"/>
        <c:crossBetween val="between"/>
      </c:valAx>
    </c:plotArea>
    <c:legend>
      <c:legendPos val="r"/>
    </c:legend>
    <c:plotVisOnly val="1"/>
  </c:chart>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CL"/>
  <c:chart>
    <c:title>
      <c:tx>
        <c:rich>
          <a:bodyPr/>
          <a:lstStyle/>
          <a:p>
            <a:pPr>
              <a:defRPr/>
            </a:pPr>
            <a:r>
              <a:rPr lang="es-CL"/>
              <a:t>Remuneración</a:t>
            </a:r>
            <a:r>
              <a:rPr lang="es-CL" baseline="0"/>
              <a:t> Acumulado</a:t>
            </a:r>
            <a:endParaRPr lang="es-CL"/>
          </a:p>
        </c:rich>
      </c:tx>
    </c:title>
    <c:view3D>
      <c:rAngAx val="1"/>
    </c:view3D>
    <c:plotArea>
      <c:layout/>
      <c:bar3DChart>
        <c:barDir val="col"/>
        <c:grouping val="clustered"/>
        <c:ser>
          <c:idx val="0"/>
          <c:order val="0"/>
          <c:tx>
            <c:strRef>
              <c:f>'Gastos Generales 2014 acumulado'!$B$64</c:f>
              <c:strCache>
                <c:ptCount val="1"/>
                <c:pt idx="0">
                  <c:v>Real </c:v>
                </c:pt>
              </c:strCache>
            </c:strRef>
          </c:tx>
          <c:dLbls>
            <c:dLbl>
              <c:idx val="0"/>
              <c:layout>
                <c:manualLayout>
                  <c:x val="5.0111873771741221E-3"/>
                  <c:y val="-5.1412424804268504E-2"/>
                </c:manualLayout>
              </c:layout>
              <c:tx>
                <c:rich>
                  <a:bodyPr/>
                  <a:lstStyle/>
                  <a:p>
                    <a:r>
                      <a:rPr lang="en-US"/>
                      <a:t>$36.312.363</a:t>
                    </a:r>
                  </a:p>
                </c:rich>
              </c:tx>
              <c:showVal val="1"/>
            </c:dLbl>
            <c:txPr>
              <a:bodyPr/>
              <a:lstStyle/>
              <a:p>
                <a:pPr>
                  <a:defRPr sz="1400" b="1"/>
                </a:pPr>
                <a:endParaRPr lang="es-CL"/>
              </a:p>
            </c:txPr>
            <c:showVal val="1"/>
          </c:dLbls>
          <c:cat>
            <c:numRef>
              <c:f>'Gastos Generales 2014 acumulado'!$I$63</c:f>
              <c:numCache>
                <c:formatCode>mmm/yy</c:formatCode>
                <c:ptCount val="1"/>
                <c:pt idx="0">
                  <c:v>41821</c:v>
                </c:pt>
              </c:numCache>
            </c:numRef>
          </c:cat>
          <c:val>
            <c:numRef>
              <c:f>'Gastos Generales 2014 acumulado'!$I$64</c:f>
              <c:numCache>
                <c:formatCode>#,##0</c:formatCode>
                <c:ptCount val="1"/>
                <c:pt idx="0">
                  <c:v>36312363</c:v>
                </c:pt>
              </c:numCache>
            </c:numRef>
          </c:val>
        </c:ser>
        <c:ser>
          <c:idx val="1"/>
          <c:order val="1"/>
          <c:tx>
            <c:strRef>
              <c:f>'Gastos Generales 2014 acumulado'!$B$65</c:f>
              <c:strCache>
                <c:ptCount val="1"/>
                <c:pt idx="0">
                  <c:v>Ppto 2014</c:v>
                </c:pt>
              </c:strCache>
            </c:strRef>
          </c:tx>
          <c:dLbls>
            <c:dLbl>
              <c:idx val="0"/>
              <c:layout>
                <c:manualLayout>
                  <c:x val="6.5145435903263563E-2"/>
                  <c:y val="-6.7231632436351038E-2"/>
                </c:manualLayout>
              </c:layout>
              <c:tx>
                <c:rich>
                  <a:bodyPr/>
                  <a:lstStyle/>
                  <a:p>
                    <a:pPr>
                      <a:defRPr sz="1400" b="1"/>
                    </a:pPr>
                    <a:r>
                      <a:rPr lang="en-US" b="1"/>
                      <a:t>$35.587.456</a:t>
                    </a:r>
                  </a:p>
                </c:rich>
              </c:tx>
              <c:spPr/>
              <c:showVal val="1"/>
            </c:dLbl>
            <c:txPr>
              <a:bodyPr/>
              <a:lstStyle/>
              <a:p>
                <a:pPr>
                  <a:defRPr sz="1400"/>
                </a:pPr>
                <a:endParaRPr lang="es-CL"/>
              </a:p>
            </c:txPr>
            <c:showVal val="1"/>
          </c:dLbls>
          <c:cat>
            <c:numRef>
              <c:f>'Gastos Generales 2014 acumulado'!$I$63</c:f>
              <c:numCache>
                <c:formatCode>mmm/yy</c:formatCode>
                <c:ptCount val="1"/>
                <c:pt idx="0">
                  <c:v>41821</c:v>
                </c:pt>
              </c:numCache>
            </c:numRef>
          </c:cat>
          <c:val>
            <c:numRef>
              <c:f>'Gastos Generales 2014 acumulado'!$I$65</c:f>
              <c:numCache>
                <c:formatCode>#,##0</c:formatCode>
                <c:ptCount val="1"/>
                <c:pt idx="0">
                  <c:v>35587455.867624886</c:v>
                </c:pt>
              </c:numCache>
            </c:numRef>
          </c:val>
        </c:ser>
        <c:shape val="cylinder"/>
        <c:axId val="137255168"/>
        <c:axId val="137264512"/>
        <c:axId val="0"/>
      </c:bar3DChart>
      <c:dateAx>
        <c:axId val="137255168"/>
        <c:scaling>
          <c:orientation val="minMax"/>
        </c:scaling>
        <c:axPos val="b"/>
        <c:numFmt formatCode="mmm/yy" sourceLinked="1"/>
        <c:majorTickMark val="none"/>
        <c:tickLblPos val="nextTo"/>
        <c:txPr>
          <a:bodyPr/>
          <a:lstStyle/>
          <a:p>
            <a:pPr>
              <a:defRPr sz="1200"/>
            </a:pPr>
            <a:endParaRPr lang="es-CL"/>
          </a:p>
        </c:txPr>
        <c:crossAx val="137264512"/>
        <c:crosses val="autoZero"/>
        <c:auto val="1"/>
        <c:lblOffset val="100"/>
      </c:dateAx>
      <c:valAx>
        <c:axId val="137264512"/>
        <c:scaling>
          <c:orientation val="minMax"/>
        </c:scaling>
        <c:axPos val="l"/>
        <c:numFmt formatCode="#,##0" sourceLinked="1"/>
        <c:majorTickMark val="none"/>
        <c:tickLblPos val="nextTo"/>
        <c:crossAx val="137255168"/>
        <c:crosses val="autoZero"/>
        <c:crossBetween val="between"/>
      </c:valAx>
    </c:plotArea>
    <c:legend>
      <c:legendPos val="r"/>
    </c:legend>
    <c:plotVisOnly val="1"/>
  </c:chart>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165326</xdr:colOff>
      <xdr:row>22</xdr:row>
      <xdr:rowOff>69738</xdr:rowOff>
    </xdr:from>
    <xdr:to>
      <xdr:col>3</xdr:col>
      <xdr:colOff>3384776</xdr:colOff>
      <xdr:row>44</xdr:row>
      <xdr:rowOff>176894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636812</xdr:colOff>
      <xdr:row>22</xdr:row>
      <xdr:rowOff>68035</xdr:rowOff>
    </xdr:from>
    <xdr:to>
      <xdr:col>14</xdr:col>
      <xdr:colOff>367393</xdr:colOff>
      <xdr:row>45</xdr:row>
      <xdr:rowOff>122465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1333500</xdr:colOff>
      <xdr:row>49</xdr:row>
      <xdr:rowOff>54429</xdr:rowOff>
    </xdr:from>
    <xdr:to>
      <xdr:col>3</xdr:col>
      <xdr:colOff>2367642</xdr:colOff>
      <xdr:row>66</xdr:row>
      <xdr:rowOff>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836840</xdr:colOff>
      <xdr:row>49</xdr:row>
      <xdr:rowOff>40822</xdr:rowOff>
    </xdr:from>
    <xdr:to>
      <xdr:col>10</xdr:col>
      <xdr:colOff>13606</xdr:colOff>
      <xdr:row>66</xdr:row>
      <xdr:rowOff>13608</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28576</xdr:colOff>
      <xdr:row>19</xdr:row>
      <xdr:rowOff>0</xdr:rowOff>
    </xdr:from>
    <xdr:to>
      <xdr:col>1</xdr:col>
      <xdr:colOff>638176</xdr:colOff>
      <xdr:row>32</xdr:row>
      <xdr:rowOff>171450</xdr:rowOff>
    </xdr:to>
    <xdr:sp macro="" textlink="">
      <xdr:nvSpPr>
        <xdr:cNvPr id="2" name="1 Abrir llave"/>
        <xdr:cNvSpPr/>
      </xdr:nvSpPr>
      <xdr:spPr>
        <a:xfrm>
          <a:off x="790576" y="3619500"/>
          <a:ext cx="609600" cy="2647950"/>
        </a:xfrm>
        <a:prstGeom prst="leftBrace">
          <a:avLst/>
        </a:prstGeom>
        <a:noFill/>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s-CL"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CIENDA2\SYS\GMORALES\COYUNTU\INFOR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b\beshara\M%20&amp;%20A\Wheel\model_v53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amfserver\PyC%20Chile\Mis%20documentos\Informe_Gastos_EADII\Informe_Gastos_EADI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amfserver\PyC%20Chile\Nicol&#225;s%20Larra&#237;n\Centolla\Modelo\maswap\standard\models\EXCEL_MODS\middle%20merger%20model,%20no%20stub,%20shif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amfserver\PyC%20Chile\VACI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amfserver\PyC%20Chile\USERS\ROTH\Estee%20Lauder\Capital%20Structure%20Model%202_Morningstar.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amfserver\PyC%20Chile\Nicol&#225;s%20Larra&#237;n\Centolla\Modelo\FIG\PITCHES\FF_971113A.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Holding%20Data%201119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amfserver\PyC%20Chile\GMORALES\EXPOR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RV_GERENCIAL\PCONTROL\IMG's\JUL%2099\Consolidado\datos%20IM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amfserver\PyC%20Chile\TEMP\TEMP\Tekchem_compan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mfserver\PyC%20Chile\Nicol&#225;s%20Larra&#237;n\Centolla\Modelo\_Transactions\Financial%20Institutions\Su%20Casita\M%20&amp;%20A%20Projects\Su%20Casita%20-%20Banamex\Presentations\June%20Update\20070529%20-%20Valuation%20Backup%20(June)v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ORACLE\Plan%20de%20Cuenta%20Cam%20May-13_VF.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RESUPUESTO%202014\Distribuci&#243;n%20Edificio.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PRESUPUESTO%202014\Ppto%202014%20remuneraciones%20v5.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Ppto%20VS%20Real%20%202014%20Administraci&#243;n%20y%20Equipos%20v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pto%20VS%20Real%20%20Compras%20y%20Contratos%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correa\Informes%20&amp;%20Valorizaci&#243;n\USR\Jorge2\Empresas\Chilectra\Chilectra%2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bk-sf-r100\datagrp\CB\97\CLOROX\05-97\DIA_ST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mfserver\PyC%20Chile\Mis%20Documentos\VACI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CFA\Pif\Bilanci\Bilancio%2031-12-2005\Tassi\INPU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amfserver\PyC%20Chile\WINDOWS\TEMP\TEMP\APPSERVE\REPORTER\STANDARD.MC"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mfserver\PyC%20Chile\Nicol&#225;s%20Larra&#237;n\Centolla\Modelo\dpg\John%20D\CHARTBUILDER\CB%20Problem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amfserver\PyC%20Chile\Nicol&#225;s%20Larra&#237;n\Centolla\Modelo\DPG\JOHN_D\CHARTBUILDER\Chartbuilder%20Intro%20Part%20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os"/>
      <sheetName val="coyuntural"/>
      <sheetName val="V ertical"/>
      <sheetName val="sectorial"/>
    </sheetNames>
    <sheetDataSet>
      <sheetData sheetId="0" refreshError="1">
        <row r="112">
          <cell r="N112">
            <v>0.13113814022273901</v>
          </cell>
          <cell r="O112">
            <v>0.128388639131546</v>
          </cell>
          <cell r="P112">
            <v>0.128591455766251</v>
          </cell>
          <cell r="Q112">
            <v>0.13165024089504601</v>
          </cell>
          <cell r="R112">
            <v>0.14839861827721901</v>
          </cell>
          <cell r="S112">
            <v>0.16169649097389199</v>
          </cell>
          <cell r="T112">
            <v>0.18124819868047901</v>
          </cell>
          <cell r="U112">
            <v>0.18359556630448801</v>
          </cell>
          <cell r="V112">
            <v>0.19751549355857001</v>
          </cell>
          <cell r="W112">
            <v>0.21357199243644501</v>
          </cell>
          <cell r="X112">
            <v>0.21153628378192699</v>
          </cell>
          <cell r="Y112">
            <v>0.21411161037069101</v>
          </cell>
          <cell r="Z112">
            <v>0.23076581727947088</v>
          </cell>
          <cell r="AA112">
            <v>0.23286099696194373</v>
          </cell>
          <cell r="AB112">
            <v>0.2389944612246504</v>
          </cell>
          <cell r="AC112">
            <v>0.24799999999999978</v>
          </cell>
          <cell r="AD112">
            <v>0.2426441741859553</v>
          </cell>
          <cell r="AE112">
            <v>0.24787972243639178</v>
          </cell>
          <cell r="AF112">
            <v>0.24600094652153315</v>
          </cell>
          <cell r="AG112">
            <v>0.25845750163995862</v>
          </cell>
          <cell r="AH112">
            <v>0.292530739585245</v>
          </cell>
          <cell r="AI112">
            <v>0.30431680342490175</v>
          </cell>
          <cell r="AJ112">
            <v>0.29355545813239781</v>
          </cell>
          <cell r="AK112">
            <v>0.27328925903666179</v>
          </cell>
          <cell r="AL112">
            <v>0.24752889931311772</v>
          </cell>
          <cell r="AM112">
            <v>0.24546897185333649</v>
          </cell>
          <cell r="AN112">
            <v>0.23022345457510962</v>
          </cell>
          <cell r="AO112">
            <v>0.23100961538461506</v>
          </cell>
          <cell r="AP112">
            <v>0.24277821625887896</v>
          </cell>
          <cell r="AQ112">
            <v>0.23849243126351549</v>
          </cell>
          <cell r="AR112">
            <v>0.24020054694621695</v>
          </cell>
          <cell r="AS112">
            <v>0.23047136793506584</v>
          </cell>
          <cell r="AT112">
            <v>0.18841402811301977</v>
          </cell>
          <cell r="AU112">
            <v>0.17778993435448576</v>
          </cell>
          <cell r="AV112">
            <v>0.17826882667931954</v>
          </cell>
          <cell r="AW112">
            <v>0.18658125421443006</v>
          </cell>
          <cell r="AX112">
            <v>0.19458806150540497</v>
          </cell>
          <cell r="AY112">
            <v>0.18555525751072954</v>
          </cell>
          <cell r="AZ112">
            <v>0.18017898574743119</v>
          </cell>
          <cell r="BA112">
            <v>0.17405454663802655</v>
          </cell>
          <cell r="BB112">
            <v>0.15775435031119001</v>
          </cell>
          <cell r="BC112">
            <v>0.14461212272387125</v>
          </cell>
          <cell r="BD112">
            <v>0.13683694720078421</v>
          </cell>
          <cell r="BE112">
            <v>0.13925199709513447</v>
          </cell>
          <cell r="BF112">
            <v>0.1507168458781365</v>
          </cell>
          <cell r="BG112">
            <v>0.13434742220157947</v>
          </cell>
          <cell r="BH112">
            <v>0.1400218604383594</v>
          </cell>
          <cell r="BI112">
            <v>0.12695345797579161</v>
          </cell>
          <cell r="BJ112">
            <v>0.11651958855601174</v>
          </cell>
          <cell r="BK112">
            <v>0.12811810622772812</v>
          </cell>
          <cell r="BL112">
            <v>0.12660787507723437</v>
          </cell>
          <cell r="BM112">
            <v>0.12757110384210235</v>
          </cell>
          <cell r="BN112">
            <v>0.13192539769610545</v>
          </cell>
          <cell r="BO112">
            <v>0.12977390356851015</v>
          </cell>
          <cell r="BP112">
            <v>0.12828663793103456</v>
          </cell>
          <cell r="BQ112">
            <v>0.13614873837981412</v>
          </cell>
          <cell r="BR112">
            <v>0.12324144733426778</v>
          </cell>
          <cell r="BS112">
            <v>0.13594021906029297</v>
          </cell>
          <cell r="BT112">
            <v>0.12090629257708052</v>
          </cell>
          <cell r="BU112">
            <v>0.12233371993343778</v>
          </cell>
          <cell r="BV112">
            <v>0.13214861055175198</v>
          </cell>
          <cell r="BW112">
            <v>0.13111712795828323</v>
          </cell>
          <cell r="BX112">
            <v>0.13740838609961625</v>
          </cell>
          <cell r="BY112">
            <v>0.12720031468187631</v>
          </cell>
          <cell r="BZ112">
            <v>0.12682335837169867</v>
          </cell>
          <cell r="CA112">
            <v>0.12726045233158101</v>
          </cell>
          <cell r="CB112">
            <v>0.12296451936392705</v>
          </cell>
          <cell r="CC112">
            <v>0.11169814849448301</v>
          </cell>
          <cell r="CD112">
            <v>0.10431205804871291</v>
          </cell>
          <cell r="CE112">
            <v>8.2950346940614539E-2</v>
          </cell>
          <cell r="CF112">
            <v>8.8551748975825184E-2</v>
          </cell>
          <cell r="CG112">
            <v>8.9455002920429738E-2</v>
          </cell>
          <cell r="CH112">
            <v>8.5063808973276034E-2</v>
          </cell>
          <cell r="CI112">
            <v>8.7149253069728205E-2</v>
          </cell>
          <cell r="CJ112">
            <v>8.1620128873887587E-2</v>
          </cell>
          <cell r="CK112">
            <v>8.2878953107960784E-2</v>
          </cell>
          <cell r="CL112">
            <v>7.4187166695338203E-2</v>
          </cell>
          <cell r="CM112">
            <v>7.6360369609856482E-2</v>
          </cell>
          <cell r="CN112">
            <v>7.888246300391244E-2</v>
          </cell>
          <cell r="CO112">
            <v>8.4577532909954956E-2</v>
          </cell>
          <cell r="CP112">
            <v>8.5670042688541281E-2</v>
          </cell>
          <cell r="CQ112">
            <v>8.7663823590597101E-2</v>
          </cell>
          <cell r="CR112">
            <v>8.1927212572373787E-2</v>
          </cell>
          <cell r="CS112">
            <v>8.1986143187066984E-2</v>
          </cell>
          <cell r="CT112">
            <v>7.8108351774444529E-2</v>
          </cell>
          <cell r="CU112">
            <v>7.8246687054026376E-2</v>
          </cell>
          <cell r="CV112">
            <v>7.9473150962512618E-2</v>
          </cell>
          <cell r="CW112">
            <v>8.3826787512587986E-2</v>
          </cell>
          <cell r="CX112">
            <v>8.5959082355766991E-2</v>
          </cell>
          <cell r="CY112">
            <v>8.2548388378840043E-2</v>
          </cell>
          <cell r="CZ112">
            <v>7.6701746088053024E-2</v>
          </cell>
          <cell r="DA112">
            <v>6.3828137118039141E-2</v>
          </cell>
        </row>
        <row r="115">
          <cell r="N115">
            <v>6.15207932509549E-2</v>
          </cell>
          <cell r="O115">
            <v>9.1172578264656398E-2</v>
          </cell>
          <cell r="P115">
            <v>9.8830840140744003E-2</v>
          </cell>
          <cell r="Q115">
            <v>0.107688493335727</v>
          </cell>
          <cell r="R115">
            <v>0.124587290110716</v>
          </cell>
          <cell r="S115">
            <v>0.12945173700851001</v>
          </cell>
          <cell r="T115">
            <v>0.14694742337319</v>
          </cell>
          <cell r="U115">
            <v>0.17777840703560299</v>
          </cell>
          <cell r="V115">
            <v>0.19248652040199801</v>
          </cell>
          <cell r="W115">
            <v>0.21117049102412799</v>
          </cell>
          <cell r="X115">
            <v>0.23126752970374201</v>
          </cell>
          <cell r="Y115">
            <v>0.22796134876098301</v>
          </cell>
          <cell r="Z115">
            <v>0.23490006094555238</v>
          </cell>
          <cell r="AA115">
            <v>0.20655185760424821</v>
          </cell>
          <cell r="AB115">
            <v>0.19538602241710712</v>
          </cell>
          <cell r="AC115">
            <v>0.1906882586629102</v>
          </cell>
          <cell r="AD115">
            <v>0.17166735149517684</v>
          </cell>
          <cell r="AE115">
            <v>0.17357504541983129</v>
          </cell>
          <cell r="AF115">
            <v>0.19358610888507441</v>
          </cell>
          <cell r="AG115">
            <v>0.1965996617812055</v>
          </cell>
          <cell r="AH115">
            <v>0.23700000000000002</v>
          </cell>
          <cell r="AI115">
            <v>0.27376718238787789</v>
          </cell>
          <cell r="AJ115">
            <v>0.26520216471242442</v>
          </cell>
          <cell r="AK115">
            <v>0.25730725713763825</v>
          </cell>
          <cell r="AL115">
            <v>0.23903358146906434</v>
          </cell>
          <cell r="AM115">
            <v>0.25092428424636876</v>
          </cell>
          <cell r="AN115">
            <v>0.25620456136887759</v>
          </cell>
          <cell r="AO115">
            <v>0.24317457554083174</v>
          </cell>
          <cell r="AP115">
            <v>0.26268722602004846</v>
          </cell>
          <cell r="AQ115">
            <v>0.26969748000240573</v>
          </cell>
          <cell r="AR115">
            <v>0.24842074760938859</v>
          </cell>
          <cell r="AS115">
            <v>0.22639160087160767</v>
          </cell>
          <cell r="AT115">
            <v>0.17677689499677904</v>
          </cell>
          <cell r="AU115">
            <v>0.13900739686332325</v>
          </cell>
          <cell r="AV115">
            <v>0.15002091029659326</v>
          </cell>
          <cell r="AW115">
            <v>0.16489309132593991</v>
          </cell>
          <cell r="AX115">
            <v>0.16933096506808765</v>
          </cell>
          <cell r="AY115">
            <v>0.15458710207917314</v>
          </cell>
          <cell r="AZ115">
            <v>0.14284051222351568</v>
          </cell>
          <cell r="BA115">
            <v>0.14255910987482601</v>
          </cell>
          <cell r="BB115">
            <v>0.12441926345609078</v>
          </cell>
          <cell r="BC115">
            <v>0.10546097722750392</v>
          </cell>
          <cell r="BD115">
            <v>0.10054171180931748</v>
          </cell>
          <cell r="BE115">
            <v>0.10759289176090481</v>
          </cell>
          <cell r="BF115">
            <v>0.11199829660385396</v>
          </cell>
          <cell r="BG115">
            <v>9.2999999999999999E-2</v>
          </cell>
          <cell r="BH115">
            <v>8.1490581490581526E-2</v>
          </cell>
          <cell r="BI115">
            <v>8.8771251145271179E-2</v>
          </cell>
          <cell r="BJ115">
            <v>7.3113924050632884E-2</v>
          </cell>
          <cell r="BK115">
            <v>7.5389154542679693E-2</v>
          </cell>
          <cell r="BL115">
            <v>8.7603137414688836E-2</v>
          </cell>
          <cell r="BM115">
            <v>9.5861229458308106E-2</v>
          </cell>
          <cell r="BN115">
            <v>0.10460546205784538</v>
          </cell>
          <cell r="BO115">
            <v>9.9300000000000166E-2</v>
          </cell>
          <cell r="BP115">
            <v>8.8206339830675384E-2</v>
          </cell>
          <cell r="BQ115">
            <v>8.9459354336834052E-2</v>
          </cell>
          <cell r="BR115">
            <v>8.0325514600287251E-2</v>
          </cell>
          <cell r="BS115">
            <v>8.9132507149666251E-2</v>
          </cell>
          <cell r="BT115">
            <v>7.9609996213555467E-2</v>
          </cell>
          <cell r="BU115">
            <v>6.7227676484338472E-2</v>
          </cell>
          <cell r="BV115">
            <v>7.7663489666886854E-2</v>
          </cell>
          <cell r="BW115">
            <v>8.2876064333017974E-2</v>
          </cell>
          <cell r="BX115">
            <v>8.4667977896413005E-2</v>
          </cell>
          <cell r="BY115">
            <v>7.303526798111637E-2</v>
          </cell>
          <cell r="BZ115">
            <v>6.7512088313110175E-2</v>
          </cell>
          <cell r="CA115">
            <v>7.5957427453834159E-2</v>
          </cell>
          <cell r="CB115">
            <v>7.6442916591278998E-2</v>
          </cell>
          <cell r="CC115">
            <v>7.8097108175651631E-2</v>
          </cell>
          <cell r="CD115">
            <v>7.8961361219425763E-2</v>
          </cell>
          <cell r="CE115">
            <v>6.8708971553610443E-2</v>
          </cell>
          <cell r="CF115">
            <v>8.250767207365195E-2</v>
          </cell>
          <cell r="CG115">
            <v>7.8412475906781243E-2</v>
          </cell>
          <cell r="CH115">
            <v>8.1698774080560366E-2</v>
          </cell>
          <cell r="CI115">
            <v>8.6056264197099441E-2</v>
          </cell>
          <cell r="CJ115">
            <v>9.2047318884379559E-2</v>
          </cell>
          <cell r="CK115">
            <v>9.4030365769496083E-2</v>
          </cell>
          <cell r="CL115">
            <v>7.5121784462866437E-2</v>
          </cell>
          <cell r="CM115">
            <v>5.7152519445383909E-2</v>
          </cell>
          <cell r="CN115">
            <v>5.9584839062106099E-2</v>
          </cell>
          <cell r="CO115">
            <v>5.5219802963821341E-2</v>
          </cell>
          <cell r="CP115">
            <v>6.5544147843942469E-2</v>
          </cell>
          <cell r="CQ115">
            <v>8.1736281736281891E-2</v>
          </cell>
          <cell r="CR115">
            <v>7.9296938279604712E-2</v>
          </cell>
          <cell r="CS115">
            <v>8.1972540417580619E-2</v>
          </cell>
          <cell r="CT115">
            <v>7.9171051566421013E-2</v>
          </cell>
          <cell r="CU115">
            <v>6.6929450567130511E-2</v>
          </cell>
          <cell r="CV115">
            <v>6.1121214517276812E-2</v>
          </cell>
          <cell r="CW115">
            <v>7.1991799400725309E-2</v>
          </cell>
          <cell r="CX115">
            <v>7.9093799682034893E-2</v>
          </cell>
          <cell r="CY115">
            <v>8.8451695457453461E-2</v>
          </cell>
          <cell r="CZ115">
            <v>7.4476522842639614E-2</v>
          </cell>
          <cell r="DA115">
            <v>6.6922956221559859E-2</v>
          </cell>
        </row>
        <row r="165">
          <cell r="D165">
            <v>108.62</v>
          </cell>
          <cell r="E165">
            <v>112.76</v>
          </cell>
          <cell r="F165">
            <v>106.44</v>
          </cell>
          <cell r="G165">
            <v>97.61</v>
          </cell>
          <cell r="H165">
            <v>96.87</v>
          </cell>
          <cell r="I165">
            <v>94.24666666666667</v>
          </cell>
          <cell r="J165">
            <v>89.050833333333344</v>
          </cell>
          <cell r="K165">
            <v>84.75333333333333</v>
          </cell>
        </row>
        <row r="205">
          <cell r="A205">
            <v>104</v>
          </cell>
        </row>
        <row r="206">
          <cell r="A206">
            <v>105</v>
          </cell>
        </row>
        <row r="207">
          <cell r="A207">
            <v>106</v>
          </cell>
        </row>
        <row r="208">
          <cell r="A208">
            <v>107</v>
          </cell>
        </row>
        <row r="209">
          <cell r="A209">
            <v>108</v>
          </cell>
        </row>
        <row r="210">
          <cell r="A210">
            <v>109</v>
          </cell>
        </row>
        <row r="211">
          <cell r="A211">
            <v>110</v>
          </cell>
        </row>
        <row r="214">
          <cell r="A214">
            <v>111</v>
          </cell>
        </row>
        <row r="215">
          <cell r="A215">
            <v>112</v>
          </cell>
        </row>
      </sheetData>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amp;U SUM SHEET"/>
      <sheetName val="SUM SHEET (2)"/>
      <sheetName val="Fisumm"/>
      <sheetName val="SUM SHEET"/>
      <sheetName val="MAIN"/>
      <sheetName val="JC IRR"/>
      <sheetName val="CKH IRR"/>
      <sheetName val="CKH IRR 12_31"/>
      <sheetName val="EQ. IRR"/>
      <sheetName val="NEW EQ. IRR"/>
      <sheetName val="IRR Analysis"/>
      <sheetName val="New IRR Analysis"/>
      <sheetName val="New CapEx &amp; Depreciation"/>
      <sheetName val="DIV INC"/>
      <sheetName val="GW Amort"/>
      <sheetName val="Depreciation&amp; CapEx"/>
      <sheetName val="S&amp;U and Cap Table"/>
      <sheetName val="S&amp;U no disc nts"/>
      <sheetName val="PF Cap Sum"/>
      <sheetName val="PF Cap Sum no disc nts"/>
      <sheetName val="LBO Analysis"/>
      <sheetName val="Fee Amort."/>
      <sheetName val="DIV SUM"/>
      <sheetName val="DCF Data"/>
      <sheetName val="LTM"/>
      <sheetName val="CREDIT STATS"/>
      <sheetName val="DCF"/>
      <sheetName val="SUMMARY"/>
      <sheetName val="Developer Notes"/>
      <sheetName val="ACQUISITIONS"/>
      <sheetName val="Pre Acq. Depr."/>
      <sheetName val="ProjComps"/>
      <sheetName val="Toggles"/>
      <sheetName val="Data"/>
      <sheetName val="dPrint"/>
      <sheetName val="DropZone"/>
      <sheetName val="mProcess"/>
      <sheetName val="mdPrint"/>
      <sheetName val="mlError"/>
      <sheetName val="mGlobals"/>
      <sheetName val="mMain"/>
      <sheetName val="mToggles"/>
      <sheetName val="mcFunctions"/>
      <sheetName val="mMisc"/>
      <sheetName val="DCF_5"/>
      <sheetName val="Regulated Telecom"/>
      <sheetName val="Ponderaciones"/>
      <sheetName val="OLD_Group P&am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Línea Salchicha"/>
      <sheetName val="Mes"/>
      <sheetName val="Caratula"/>
      <sheetName val="Indice"/>
      <sheetName val="Ventas_Período"/>
      <sheetName val="Resumen Ejecutivo"/>
      <sheetName val="BASEGRAFICO"/>
      <sheetName val="Competencia"/>
      <sheetName val="Datos de Mercado"/>
      <sheetName val="Ranking"/>
      <sheetName val="Comparativo"/>
      <sheetName val="Liq. Factura"/>
      <sheetName val="Dif_Liq_Factura"/>
      <sheetName val="Hoja2"/>
      <sheetName val="Hoja1"/>
      <sheetName val="Base_Costo_Distribución"/>
      <sheetName val="Base_Liq. Factura"/>
      <sheetName val="Base_Costo_Distribución 2004"/>
      <sheetName val="Estructura Balance"/>
      <sheetName val="Precios Unitarios"/>
      <sheetName val="Base_Liq. Factura 2004"/>
      <sheetName val="Base_Costo_Distribución_2003"/>
      <sheetName val="Base_Liq. Factura_2003"/>
      <sheetName val="MP_Carnes"/>
      <sheetName val="MP_Insumos"/>
      <sheetName val="MP_Importados"/>
      <sheetName val="Res_Mes"/>
      <sheetName val="Precio_Costo_Margen_Kilos"/>
      <sheetName val="Graficos_por_linea"/>
      <sheetName val="Línea Mortadelas"/>
      <sheetName val="Línea Parrilleros"/>
      <sheetName val="Línea Jamones"/>
      <sheetName val="Línea Pates"/>
      <sheetName val="Línea Arrollados"/>
      <sheetName val="Línea Salames"/>
      <sheetName val="Línea Quesos"/>
      <sheetName val="Línea Pechugas"/>
      <sheetName val="Dotaciones"/>
      <sheetName val="Bases_Dotaciones"/>
      <sheetName val="Comparativo_EERR_Marcas"/>
      <sheetName val="EERR_Marca_Ppto"/>
      <sheetName val="EERR_Marca_Real"/>
      <sheetName val="Exportaciones"/>
      <sheetName val="Ajustes_ER°"/>
      <sheetName val="Pagos"/>
      <sheetName val="Final"/>
      <sheetName val="OTROS"/>
      <sheetName val="CREDIT STATS"/>
      <sheetName val="IPO_EDS"/>
      <sheetName val="Inversiones - OK"/>
    </sheetNames>
    <sheetDataSet>
      <sheetData sheetId="0" refreshError="1">
        <row r="9">
          <cell r="B9" t="str">
            <v>Super</v>
          </cell>
          <cell r="C9">
            <v>525144.37</v>
          </cell>
          <cell r="D9">
            <v>372695.44</v>
          </cell>
          <cell r="E9">
            <v>464817.25</v>
          </cell>
          <cell r="F9">
            <v>443383.48</v>
          </cell>
          <cell r="G9">
            <v>433305.51</v>
          </cell>
          <cell r="H9">
            <v>284731</v>
          </cell>
          <cell r="I9">
            <v>389515</v>
          </cell>
          <cell r="J9">
            <v>460389</v>
          </cell>
          <cell r="K9">
            <v>495684</v>
          </cell>
          <cell r="L9">
            <v>546781</v>
          </cell>
          <cell r="M9">
            <v>473150</v>
          </cell>
          <cell r="N9">
            <v>522655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cquiror"/>
      <sheetName val="wCodeTable"/>
      <sheetName val="dlgDecimals"/>
      <sheetName val="Model Assumptions"/>
      <sheetName val="Deal Summary"/>
      <sheetName val="Deal"/>
      <sheetName val="Target"/>
      <sheetName val="Valuation"/>
      <sheetName val="ValMatrix"/>
      <sheetName val="Sensitivities"/>
      <sheetName val="Summary"/>
      <sheetName val="Instructions"/>
      <sheetName val="#¡REF"/>
      <sheetName val="Resumen Gráfi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REF"/>
      <sheetName val="Hoja1"/>
      <sheetName val="Hoja2"/>
      <sheetName val="UPA"/>
      <sheetName val="POA Anual"/>
      <sheetName val="POA Mensual"/>
      <sheetName val="Codice COD"/>
      <sheetName val="Ppto GWh"/>
      <sheetName val="TREI"/>
      <sheetName val="ACUMULADO"/>
      <sheetName val="Reporte $"/>
      <sheetName val="Precios Medios"/>
      <sheetName val="Resumen_cierre_C1_y_C2"/>
      <sheetName val="Codice"/>
      <sheetName val="Real"/>
      <sheetName val="INICIO"/>
      <sheetName val="VACIO"/>
      <sheetName val="Ventas MWh"/>
      <sheetName val="Base"/>
      <sheetName val="CONSOLIDADO"/>
      <sheetName val="Línea Salchicha"/>
      <sheetName val="Dependencias"/>
      <sheetName val="Escobar"/>
      <sheetName val="Hoja3"/>
      <sheetName val="Update"/>
      <sheetName val="RESUM96"/>
      <sheetName val="B"/>
      <sheetName val="AcqIS"/>
      <sheetName val="AcqBS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ummary"/>
      <sheetName val="Assump"/>
      <sheetName val="OpBS"/>
      <sheetName val="BS"/>
      <sheetName val="IS"/>
      <sheetName val="Credit"/>
      <sheetName val="CF"/>
      <sheetName val="AcqIS"/>
      <sheetName val="AcqBS"/>
      <sheetName val="AcqCF"/>
      <sheetName val="Debt"/>
      <sheetName val="TargIS-Dec"/>
      <sheetName val="TargBS-Dec"/>
      <sheetName val="JUNK -----------&gt;"/>
      <sheetName val="TargCF-Dec"/>
      <sheetName val="TargIS-Jun"/>
      <sheetName val="TargBS-Jun"/>
      <sheetName val="TargCF-Jun"/>
      <sheetName val="DCF-EBITDA"/>
      <sheetName val="DCF-Perpetuity"/>
      <sheetName val="BuyBack"/>
      <sheetName val="Contribution"/>
      <sheetName val="Capital Structure Model 2_Morni"/>
      <sheetName val="Data Pull"/>
      <sheetName val="(1) Depository"/>
    </sheetNames>
    <sheetDataSet>
      <sheetData sheetId="0" refreshError="1">
        <row r="1">
          <cell r="A1" t="str">
            <v>THE TJX COMPANIES, INC.</v>
          </cell>
          <cell r="T1" t="str">
            <v>$250 Share Repurchase</v>
          </cell>
        </row>
        <row r="2">
          <cell r="A2" t="str">
            <v>Summary Earnings per Share Impact of a $250 Share Repurchase</v>
          </cell>
          <cell r="T2" t="str">
            <v/>
          </cell>
        </row>
        <row r="3">
          <cell r="A3" t="str">
            <v>($ in millions except as otherwise stated)</v>
          </cell>
          <cell r="V3">
            <v>36388.619323726853</v>
          </cell>
        </row>
        <row r="7">
          <cell r="C7" t="str">
            <v xml:space="preserve">1997 Reported EPS $ Accretion/(Dilution) </v>
          </cell>
          <cell r="P7" t="str">
            <v xml:space="preserve">1998 Reported EPS $ Accretion/(Dilution) </v>
          </cell>
        </row>
        <row r="8">
          <cell r="E8" t="str">
            <v>Target Stock Price</v>
          </cell>
          <cell r="R8" t="str">
            <v>Target Stock Price</v>
          </cell>
        </row>
        <row r="9">
          <cell r="E9">
            <v>15</v>
          </cell>
          <cell r="G9">
            <v>17</v>
          </cell>
          <cell r="I9">
            <v>19.05</v>
          </cell>
          <cell r="K9">
            <v>21</v>
          </cell>
          <cell r="M9">
            <v>23</v>
          </cell>
          <cell r="R9">
            <v>15</v>
          </cell>
          <cell r="T9">
            <v>17</v>
          </cell>
          <cell r="V9">
            <v>19.05</v>
          </cell>
          <cell r="X9">
            <v>21</v>
          </cell>
          <cell r="Z9">
            <v>23</v>
          </cell>
        </row>
        <row r="10">
          <cell r="C10">
            <v>21</v>
          </cell>
          <cell r="E10">
            <v>5.5557822151865999E-3</v>
          </cell>
          <cell r="G10">
            <v>5.5557822151865999E-3</v>
          </cell>
          <cell r="I10">
            <v>5.5557822151865999E-3</v>
          </cell>
          <cell r="K10">
            <v>5.5557822151865999E-3</v>
          </cell>
          <cell r="M10">
            <v>5.5557822151865999E-3</v>
          </cell>
          <cell r="P10">
            <v>21</v>
          </cell>
          <cell r="R10">
            <v>7.5469703169048774E-3</v>
          </cell>
          <cell r="T10">
            <v>7.5469703169048774E-3</v>
          </cell>
          <cell r="V10">
            <v>7.5469703169048774E-3</v>
          </cell>
          <cell r="X10">
            <v>7.5469703169048774E-3</v>
          </cell>
          <cell r="Z10">
            <v>7.5469703169048774E-3</v>
          </cell>
        </row>
        <row r="11">
          <cell r="C11">
            <v>23</v>
          </cell>
          <cell r="E11">
            <v>5.5557822151865999E-3</v>
          </cell>
          <cell r="G11">
            <v>5.5557822151865999E-3</v>
          </cell>
          <cell r="I11">
            <v>5.5557822151865999E-3</v>
          </cell>
          <cell r="K11">
            <v>5.5557822151865999E-3</v>
          </cell>
          <cell r="M11">
            <v>5.5557822151865999E-3</v>
          </cell>
          <cell r="P11">
            <v>23</v>
          </cell>
          <cell r="R11">
            <v>7.5469703169048774E-3</v>
          </cell>
          <cell r="T11">
            <v>7.5469703169048774E-3</v>
          </cell>
          <cell r="V11">
            <v>7.5469703169048774E-3</v>
          </cell>
          <cell r="X11">
            <v>7.5469703169048774E-3</v>
          </cell>
          <cell r="Z11">
            <v>7.5469703169048774E-3</v>
          </cell>
        </row>
        <row r="12">
          <cell r="C12">
            <v>25</v>
          </cell>
          <cell r="E12">
            <v>5.5557822151865999E-3</v>
          </cell>
          <cell r="G12">
            <v>5.5557822151865999E-3</v>
          </cell>
          <cell r="I12">
            <v>5.5557822151865999E-3</v>
          </cell>
          <cell r="K12">
            <v>5.5557822151865999E-3</v>
          </cell>
          <cell r="M12">
            <v>5.5557822151865999E-3</v>
          </cell>
          <cell r="P12">
            <v>25</v>
          </cell>
          <cell r="R12">
            <v>7.5469703169048774E-3</v>
          </cell>
          <cell r="T12">
            <v>7.5469703169048774E-3</v>
          </cell>
          <cell r="V12">
            <v>7.5469703169048774E-3</v>
          </cell>
          <cell r="X12">
            <v>7.5469703169048774E-3</v>
          </cell>
          <cell r="Z12">
            <v>7.5469703169048774E-3</v>
          </cell>
        </row>
        <row r="13">
          <cell r="C13">
            <v>27.9375</v>
          </cell>
          <cell r="E13">
            <v>5.5557822151865999E-3</v>
          </cell>
          <cell r="G13">
            <v>5.5557822151865999E-3</v>
          </cell>
          <cell r="I13">
            <v>5.5557822151865999E-3</v>
          </cell>
          <cell r="K13">
            <v>5.5557822151865999E-3</v>
          </cell>
          <cell r="M13">
            <v>5.5557822151865999E-3</v>
          </cell>
          <cell r="P13">
            <v>27.9375</v>
          </cell>
          <cell r="R13">
            <v>7.5469703169048774E-3</v>
          </cell>
          <cell r="T13">
            <v>7.5469703169048774E-3</v>
          </cell>
          <cell r="V13">
            <v>7.5469703169048774E-3</v>
          </cell>
          <cell r="X13">
            <v>7.5469703169048774E-3</v>
          </cell>
          <cell r="Z13">
            <v>7.5469703169048774E-3</v>
          </cell>
        </row>
        <row r="14">
          <cell r="C14">
            <v>29</v>
          </cell>
          <cell r="E14">
            <v>5.5557822151865999E-3</v>
          </cell>
          <cell r="G14">
            <v>5.5557822151865999E-3</v>
          </cell>
          <cell r="I14">
            <v>5.5557822151865999E-3</v>
          </cell>
          <cell r="K14">
            <v>5.5557822151865999E-3</v>
          </cell>
          <cell r="M14">
            <v>5.5557822151865999E-3</v>
          </cell>
          <cell r="P14">
            <v>29</v>
          </cell>
          <cell r="R14">
            <v>7.5469703169048774E-3</v>
          </cell>
          <cell r="T14">
            <v>7.5469703169048774E-3</v>
          </cell>
          <cell r="V14">
            <v>7.5469703169048774E-3</v>
          </cell>
          <cell r="X14">
            <v>7.5469703169048774E-3</v>
          </cell>
          <cell r="Z14">
            <v>7.5469703169048774E-3</v>
          </cell>
        </row>
        <row r="15">
          <cell r="C15">
            <v>31</v>
          </cell>
          <cell r="E15">
            <v>5.5557822151865999E-3</v>
          </cell>
          <cell r="G15">
            <v>5.5557822151865999E-3</v>
          </cell>
          <cell r="I15">
            <v>5.5557822151865999E-3</v>
          </cell>
          <cell r="K15">
            <v>5.5557822151865999E-3</v>
          </cell>
          <cell r="M15">
            <v>5.5557822151865999E-3</v>
          </cell>
          <cell r="P15">
            <v>31</v>
          </cell>
          <cell r="R15">
            <v>7.5469703169048774E-3</v>
          </cell>
          <cell r="T15">
            <v>7.5469703169048774E-3</v>
          </cell>
          <cell r="V15">
            <v>7.5469703169048774E-3</v>
          </cell>
          <cell r="X15">
            <v>7.5469703169048774E-3</v>
          </cell>
          <cell r="Z15">
            <v>7.5469703169048774E-3</v>
          </cell>
        </row>
        <row r="16">
          <cell r="C16">
            <v>33</v>
          </cell>
          <cell r="E16">
            <v>5.5557822151865999E-3</v>
          </cell>
          <cell r="G16">
            <v>5.5557822151865999E-3</v>
          </cell>
          <cell r="I16">
            <v>5.5557822151865999E-3</v>
          </cell>
          <cell r="K16">
            <v>5.5557822151865999E-3</v>
          </cell>
          <cell r="M16">
            <v>5.5557822151865999E-3</v>
          </cell>
          <cell r="P16">
            <v>33</v>
          </cell>
          <cell r="R16">
            <v>7.5469703169048774E-3</v>
          </cell>
          <cell r="T16">
            <v>7.5469703169048774E-3</v>
          </cell>
          <cell r="V16">
            <v>7.5469703169048774E-3</v>
          </cell>
          <cell r="X16">
            <v>7.5469703169048774E-3</v>
          </cell>
          <cell r="Z16">
            <v>7.5469703169048774E-3</v>
          </cell>
        </row>
        <row r="17">
          <cell r="C17">
            <v>35</v>
          </cell>
          <cell r="E17">
            <v>5.5557822151865999E-3</v>
          </cell>
          <cell r="G17">
            <v>5.5557822151865999E-3</v>
          </cell>
          <cell r="I17">
            <v>5.5557822151865999E-3</v>
          </cell>
          <cell r="K17">
            <v>5.5557822151865999E-3</v>
          </cell>
          <cell r="M17">
            <v>5.5557822151865999E-3</v>
          </cell>
          <cell r="P17">
            <v>35</v>
          </cell>
          <cell r="R17">
            <v>7.5469703169048774E-3</v>
          </cell>
          <cell r="T17">
            <v>7.5469703169048774E-3</v>
          </cell>
          <cell r="V17">
            <v>7.5469703169048774E-3</v>
          </cell>
          <cell r="X17">
            <v>7.5469703169048774E-3</v>
          </cell>
          <cell r="Z17">
            <v>7.5469703169048774E-3</v>
          </cell>
        </row>
        <row r="18">
          <cell r="C18">
            <v>37</v>
          </cell>
          <cell r="E18">
            <v>5.5557822151865999E-3</v>
          </cell>
          <cell r="G18">
            <v>5.5557822151865999E-3</v>
          </cell>
          <cell r="I18">
            <v>5.5557822151865999E-3</v>
          </cell>
          <cell r="K18">
            <v>5.5557822151865999E-3</v>
          </cell>
          <cell r="M18">
            <v>5.5557822151865999E-3</v>
          </cell>
          <cell r="P18">
            <v>37</v>
          </cell>
          <cell r="R18">
            <v>7.5469703169048774E-3</v>
          </cell>
          <cell r="T18">
            <v>7.5469703169048774E-3</v>
          </cell>
          <cell r="V18">
            <v>7.5469703169048774E-3</v>
          </cell>
          <cell r="X18">
            <v>7.5469703169048774E-3</v>
          </cell>
          <cell r="Z18">
            <v>7.5469703169048774E-3</v>
          </cell>
        </row>
        <row r="19">
          <cell r="C19">
            <v>39</v>
          </cell>
          <cell r="E19">
            <v>5.5557822151865999E-3</v>
          </cell>
          <cell r="G19">
            <v>5.5557822151865999E-3</v>
          </cell>
          <cell r="I19">
            <v>5.5557822151865999E-3</v>
          </cell>
          <cell r="K19">
            <v>5.5557822151865999E-3</v>
          </cell>
          <cell r="M19">
            <v>5.5557822151865999E-3</v>
          </cell>
          <cell r="P19">
            <v>39</v>
          </cell>
          <cell r="R19">
            <v>7.5469703169048774E-3</v>
          </cell>
          <cell r="T19">
            <v>7.5469703169048774E-3</v>
          </cell>
          <cell r="V19">
            <v>7.5469703169048774E-3</v>
          </cell>
          <cell r="X19">
            <v>7.5469703169048774E-3</v>
          </cell>
          <cell r="Z19">
            <v>7.5469703169048774E-3</v>
          </cell>
        </row>
        <row r="21">
          <cell r="C21" t="str">
            <v xml:space="preserve">1997 Reported EPS % Accretion/(Dilution) </v>
          </cell>
          <cell r="P21" t="str">
            <v>1998 Reported EPS % Accretion/(Dilution)</v>
          </cell>
        </row>
        <row r="22">
          <cell r="E22" t="str">
            <v>Target Stock Price</v>
          </cell>
          <cell r="R22" t="str">
            <v>Target Stock Price</v>
          </cell>
        </row>
        <row r="23">
          <cell r="E23">
            <v>15</v>
          </cell>
          <cell r="G23">
            <v>17</v>
          </cell>
          <cell r="I23">
            <v>19.05</v>
          </cell>
          <cell r="K23">
            <v>21</v>
          </cell>
          <cell r="M23">
            <v>23</v>
          </cell>
          <cell r="R23">
            <v>15</v>
          </cell>
          <cell r="T23">
            <v>17</v>
          </cell>
          <cell r="V23">
            <v>19.05</v>
          </cell>
          <cell r="X23">
            <v>21</v>
          </cell>
          <cell r="Z23">
            <v>23</v>
          </cell>
        </row>
        <row r="24">
          <cell r="C24">
            <v>21</v>
          </cell>
          <cell r="E24">
            <v>4.2899818780994655E-3</v>
          </cell>
          <cell r="G24">
            <v>4.2899818780994655E-3</v>
          </cell>
          <cell r="I24">
            <v>4.2899818780994655E-3</v>
          </cell>
          <cell r="K24">
            <v>4.2899818780994655E-3</v>
          </cell>
          <cell r="M24">
            <v>4.2899818780994655E-3</v>
          </cell>
          <cell r="P24">
            <v>21</v>
          </cell>
          <cell r="R24">
            <v>4.6670775996818245E-3</v>
          </cell>
          <cell r="T24">
            <v>4.6670775996818245E-3</v>
          </cell>
          <cell r="V24">
            <v>4.6670775996818245E-3</v>
          </cell>
          <cell r="X24">
            <v>4.6670775996818245E-3</v>
          </cell>
          <cell r="Z24">
            <v>4.6670775996818245E-3</v>
          </cell>
        </row>
        <row r="25">
          <cell r="C25">
            <v>23</v>
          </cell>
          <cell r="E25">
            <v>4.2899818780994655E-3</v>
          </cell>
          <cell r="G25">
            <v>4.2899818780994655E-3</v>
          </cell>
          <cell r="I25">
            <v>4.2899818780994655E-3</v>
          </cell>
          <cell r="K25">
            <v>4.2899818780994655E-3</v>
          </cell>
          <cell r="M25">
            <v>4.2899818780994655E-3</v>
          </cell>
          <cell r="P25">
            <v>23</v>
          </cell>
          <cell r="R25">
            <v>4.6670775996818245E-3</v>
          </cell>
          <cell r="T25">
            <v>4.6670775996818245E-3</v>
          </cell>
          <cell r="V25">
            <v>4.6670775996818245E-3</v>
          </cell>
          <cell r="X25">
            <v>4.6670775996818245E-3</v>
          </cell>
          <cell r="Z25">
            <v>4.6670775996818245E-3</v>
          </cell>
        </row>
        <row r="26">
          <cell r="C26">
            <v>25</v>
          </cell>
          <cell r="E26">
            <v>4.2899818780994655E-3</v>
          </cell>
          <cell r="G26">
            <v>4.2899818780994655E-3</v>
          </cell>
          <cell r="I26">
            <v>4.2899818780994655E-3</v>
          </cell>
          <cell r="K26">
            <v>4.2899818780994655E-3</v>
          </cell>
          <cell r="M26">
            <v>4.2899818780994655E-3</v>
          </cell>
          <cell r="P26">
            <v>25</v>
          </cell>
          <cell r="R26">
            <v>4.6670775996818245E-3</v>
          </cell>
          <cell r="T26">
            <v>4.6670775996818245E-3</v>
          </cell>
          <cell r="V26">
            <v>4.6670775996818245E-3</v>
          </cell>
          <cell r="X26">
            <v>4.6670775996818245E-3</v>
          </cell>
          <cell r="Z26">
            <v>4.6670775996818245E-3</v>
          </cell>
        </row>
        <row r="27">
          <cell r="C27">
            <v>27.9375</v>
          </cell>
          <cell r="E27">
            <v>4.2899818780994655E-3</v>
          </cell>
          <cell r="G27">
            <v>4.2899818780994655E-3</v>
          </cell>
          <cell r="I27">
            <v>4.2899818780994655E-3</v>
          </cell>
          <cell r="K27">
            <v>4.2899818780994655E-3</v>
          </cell>
          <cell r="M27">
            <v>4.2899818780994655E-3</v>
          </cell>
          <cell r="P27">
            <v>27.9375</v>
          </cell>
          <cell r="R27">
            <v>4.6670775996818245E-3</v>
          </cell>
          <cell r="T27">
            <v>4.6670775996818245E-3</v>
          </cell>
          <cell r="V27">
            <v>4.6670775996818245E-3</v>
          </cell>
          <cell r="X27">
            <v>4.6670775996818245E-3</v>
          </cell>
          <cell r="Z27">
            <v>4.6670775996818245E-3</v>
          </cell>
        </row>
        <row r="28">
          <cell r="C28">
            <v>29</v>
          </cell>
          <cell r="E28">
            <v>4.2899818780994655E-3</v>
          </cell>
          <cell r="G28">
            <v>4.2899818780994655E-3</v>
          </cell>
          <cell r="I28">
            <v>4.2899818780994655E-3</v>
          </cell>
          <cell r="K28">
            <v>4.2899818780994655E-3</v>
          </cell>
          <cell r="M28">
            <v>4.2899818780994655E-3</v>
          </cell>
          <cell r="P28">
            <v>29</v>
          </cell>
          <cell r="R28">
            <v>4.6670775996818245E-3</v>
          </cell>
          <cell r="T28">
            <v>4.6670775996818245E-3</v>
          </cell>
          <cell r="V28">
            <v>4.6670775996818245E-3</v>
          </cell>
          <cell r="X28">
            <v>4.6670775996818245E-3</v>
          </cell>
          <cell r="Z28">
            <v>4.6670775996818245E-3</v>
          </cell>
        </row>
        <row r="29">
          <cell r="C29">
            <v>31</v>
          </cell>
          <cell r="E29">
            <v>4.2899818780994655E-3</v>
          </cell>
          <cell r="G29">
            <v>4.2899818780994655E-3</v>
          </cell>
          <cell r="I29">
            <v>4.2899818780994655E-3</v>
          </cell>
          <cell r="K29">
            <v>4.2899818780994655E-3</v>
          </cell>
          <cell r="M29">
            <v>4.2899818780994655E-3</v>
          </cell>
          <cell r="P29">
            <v>31</v>
          </cell>
          <cell r="R29">
            <v>4.6670775996818245E-3</v>
          </cell>
          <cell r="T29">
            <v>4.6670775996818245E-3</v>
          </cell>
          <cell r="V29">
            <v>4.6670775996818245E-3</v>
          </cell>
          <cell r="X29">
            <v>4.6670775996818245E-3</v>
          </cell>
          <cell r="Z29">
            <v>4.6670775996818245E-3</v>
          </cell>
        </row>
        <row r="30">
          <cell r="C30">
            <v>33</v>
          </cell>
          <cell r="E30">
            <v>4.2899818780994655E-3</v>
          </cell>
          <cell r="G30">
            <v>4.2899818780994655E-3</v>
          </cell>
          <cell r="I30">
            <v>4.2899818780994655E-3</v>
          </cell>
          <cell r="K30">
            <v>4.2899818780994655E-3</v>
          </cell>
          <cell r="M30">
            <v>4.2899818780994655E-3</v>
          </cell>
          <cell r="P30">
            <v>33</v>
          </cell>
          <cell r="R30">
            <v>4.6670775996818245E-3</v>
          </cell>
          <cell r="T30">
            <v>4.6670775996818245E-3</v>
          </cell>
          <cell r="V30">
            <v>4.6670775996818245E-3</v>
          </cell>
          <cell r="X30">
            <v>4.6670775996818245E-3</v>
          </cell>
          <cell r="Z30">
            <v>4.6670775996818245E-3</v>
          </cell>
        </row>
        <row r="31">
          <cell r="C31">
            <v>35</v>
          </cell>
          <cell r="E31">
            <v>4.2899818780994655E-3</v>
          </cell>
          <cell r="G31">
            <v>4.2899818780994655E-3</v>
          </cell>
          <cell r="I31">
            <v>4.2899818780994655E-3</v>
          </cell>
          <cell r="K31">
            <v>4.2899818780994655E-3</v>
          </cell>
          <cell r="M31">
            <v>4.2899818780994655E-3</v>
          </cell>
          <cell r="P31">
            <v>35</v>
          </cell>
          <cell r="R31">
            <v>4.6670775996818245E-3</v>
          </cell>
          <cell r="T31">
            <v>4.6670775996818245E-3</v>
          </cell>
          <cell r="V31">
            <v>4.6670775996818245E-3</v>
          </cell>
          <cell r="X31">
            <v>4.6670775996818245E-3</v>
          </cell>
          <cell r="Z31">
            <v>4.6670775996818245E-3</v>
          </cell>
        </row>
        <row r="32">
          <cell r="C32">
            <v>37</v>
          </cell>
          <cell r="E32">
            <v>4.2899818780994655E-3</v>
          </cell>
          <cell r="G32">
            <v>4.2899818780994655E-3</v>
          </cell>
          <cell r="I32">
            <v>4.2899818780994655E-3</v>
          </cell>
          <cell r="K32">
            <v>4.2899818780994655E-3</v>
          </cell>
          <cell r="M32">
            <v>4.2899818780994655E-3</v>
          </cell>
          <cell r="P32">
            <v>37</v>
          </cell>
          <cell r="R32">
            <v>4.6670775996818245E-3</v>
          </cell>
          <cell r="T32">
            <v>4.6670775996818245E-3</v>
          </cell>
          <cell r="V32">
            <v>4.6670775996818245E-3</v>
          </cell>
          <cell r="X32">
            <v>4.6670775996818245E-3</v>
          </cell>
          <cell r="Z32">
            <v>4.6670775996818245E-3</v>
          </cell>
        </row>
        <row r="33">
          <cell r="C33">
            <v>39</v>
          </cell>
          <cell r="E33">
            <v>4.2899818780994655E-3</v>
          </cell>
          <cell r="G33">
            <v>4.2899818780994655E-3</v>
          </cell>
          <cell r="I33">
            <v>4.2899818780994655E-3</v>
          </cell>
          <cell r="K33">
            <v>4.2899818780994655E-3</v>
          </cell>
          <cell r="M33">
            <v>4.2899818780994655E-3</v>
          </cell>
          <cell r="P33">
            <v>39</v>
          </cell>
          <cell r="R33">
            <v>4.6670775996818245E-3</v>
          </cell>
          <cell r="T33">
            <v>4.6670775996818245E-3</v>
          </cell>
          <cell r="V33">
            <v>4.6670775996818245E-3</v>
          </cell>
          <cell r="X33">
            <v>4.6670775996818245E-3</v>
          </cell>
          <cell r="Z33">
            <v>4.6670775996818245E-3</v>
          </cell>
        </row>
        <row r="39">
          <cell r="A39" t="str">
            <v>THE TJX COMPANIES, INC.</v>
          </cell>
          <cell r="V39" t="str">
            <v>$250 Share Repurchase</v>
          </cell>
        </row>
        <row r="40">
          <cell r="A40" t="str">
            <v>Summary Earnings per Share Impact of a Common Stock Offering</v>
          </cell>
        </row>
        <row r="41">
          <cell r="A41" t="str">
            <v>($ in millions except as otherwise stated)</v>
          </cell>
          <cell r="V41">
            <v>36388.619323726853</v>
          </cell>
        </row>
        <row r="45">
          <cell r="C45" t="str">
            <v xml:space="preserve">1999 Reported EPS $ Accretion/(Dilution) </v>
          </cell>
          <cell r="P45" t="str">
            <v>2000 Reported EPS $ Accretion/(Dilution)</v>
          </cell>
        </row>
        <row r="46">
          <cell r="E46" t="str">
            <v>Target Stock Price</v>
          </cell>
          <cell r="R46" t="str">
            <v>Target Stock Price</v>
          </cell>
        </row>
        <row r="47">
          <cell r="E47">
            <v>15</v>
          </cell>
          <cell r="G47">
            <v>17</v>
          </cell>
          <cell r="I47">
            <v>19.05</v>
          </cell>
          <cell r="K47">
            <v>21</v>
          </cell>
          <cell r="M47">
            <v>23</v>
          </cell>
          <cell r="R47">
            <v>15</v>
          </cell>
          <cell r="T47">
            <v>17</v>
          </cell>
          <cell r="V47">
            <v>19.05</v>
          </cell>
          <cell r="X47">
            <v>21</v>
          </cell>
          <cell r="Z47">
            <v>23</v>
          </cell>
        </row>
        <row r="48">
          <cell r="C48">
            <v>21</v>
          </cell>
          <cell r="E48">
            <v>9.0872674889812544E-3</v>
          </cell>
          <cell r="G48">
            <v>9.0872674889812544E-3</v>
          </cell>
          <cell r="I48">
            <v>9.0872674889812544E-3</v>
          </cell>
          <cell r="K48">
            <v>9.0872674889812544E-3</v>
          </cell>
          <cell r="M48">
            <v>9.0872674889812544E-3</v>
          </cell>
          <cell r="P48">
            <v>21</v>
          </cell>
          <cell r="R48">
            <v>1.0904008851863711E-2</v>
          </cell>
          <cell r="T48">
            <v>1.0904008851863711E-2</v>
          </cell>
          <cell r="V48">
            <v>1.0904008851863711E-2</v>
          </cell>
          <cell r="X48">
            <v>1.0904008851863711E-2</v>
          </cell>
          <cell r="Z48">
            <v>1.0904008851863711E-2</v>
          </cell>
        </row>
        <row r="49">
          <cell r="C49">
            <v>23</v>
          </cell>
          <cell r="E49">
            <v>9.0872674889812544E-3</v>
          </cell>
          <cell r="G49">
            <v>9.0872674889812544E-3</v>
          </cell>
          <cell r="I49">
            <v>9.0872674889812544E-3</v>
          </cell>
          <cell r="K49">
            <v>9.0872674889812544E-3</v>
          </cell>
          <cell r="M49">
            <v>9.0872674889812544E-3</v>
          </cell>
          <cell r="P49">
            <v>23</v>
          </cell>
          <cell r="R49">
            <v>1.0904008851863711E-2</v>
          </cell>
          <cell r="T49">
            <v>1.0904008851863711E-2</v>
          </cell>
          <cell r="V49">
            <v>1.0904008851863711E-2</v>
          </cell>
          <cell r="X49">
            <v>1.0904008851863711E-2</v>
          </cell>
          <cell r="Z49">
            <v>1.0904008851863711E-2</v>
          </cell>
        </row>
        <row r="50">
          <cell r="C50">
            <v>25</v>
          </cell>
          <cell r="E50">
            <v>9.0872674889812544E-3</v>
          </cell>
          <cell r="G50">
            <v>9.0872674889812544E-3</v>
          </cell>
          <cell r="I50">
            <v>9.0872674889812544E-3</v>
          </cell>
          <cell r="K50">
            <v>9.0872674889812544E-3</v>
          </cell>
          <cell r="M50">
            <v>9.0872674889812544E-3</v>
          </cell>
          <cell r="P50">
            <v>25</v>
          </cell>
          <cell r="R50">
            <v>1.0904008851863711E-2</v>
          </cell>
          <cell r="T50">
            <v>1.0904008851863711E-2</v>
          </cell>
          <cell r="V50">
            <v>1.0904008851863711E-2</v>
          </cell>
          <cell r="X50">
            <v>1.0904008851863711E-2</v>
          </cell>
          <cell r="Z50">
            <v>1.0904008851863711E-2</v>
          </cell>
        </row>
        <row r="51">
          <cell r="C51">
            <v>27.9375</v>
          </cell>
          <cell r="E51">
            <v>9.0872674889812544E-3</v>
          </cell>
          <cell r="G51">
            <v>9.0872674889812544E-3</v>
          </cell>
          <cell r="I51">
            <v>9.0872674889812544E-3</v>
          </cell>
          <cell r="K51">
            <v>9.0872674889812544E-3</v>
          </cell>
          <cell r="M51">
            <v>9.0872674889812544E-3</v>
          </cell>
          <cell r="P51">
            <v>27.9375</v>
          </cell>
          <cell r="R51">
            <v>1.0904008851863711E-2</v>
          </cell>
          <cell r="T51">
            <v>1.0904008851863711E-2</v>
          </cell>
          <cell r="V51">
            <v>1.0904008851863711E-2</v>
          </cell>
          <cell r="X51">
            <v>1.0904008851863711E-2</v>
          </cell>
          <cell r="Z51">
            <v>1.0904008851863711E-2</v>
          </cell>
        </row>
        <row r="52">
          <cell r="C52">
            <v>29</v>
          </cell>
          <cell r="E52">
            <v>9.0872674889812544E-3</v>
          </cell>
          <cell r="G52">
            <v>9.0872674889812544E-3</v>
          </cell>
          <cell r="I52">
            <v>9.0872674889812544E-3</v>
          </cell>
          <cell r="K52">
            <v>9.0872674889812544E-3</v>
          </cell>
          <cell r="M52">
            <v>9.0872674889812544E-3</v>
          </cell>
          <cell r="P52">
            <v>29</v>
          </cell>
          <cell r="R52">
            <v>1.0904008851863711E-2</v>
          </cell>
          <cell r="T52">
            <v>1.0904008851863711E-2</v>
          </cell>
          <cell r="V52">
            <v>1.0904008851863711E-2</v>
          </cell>
          <cell r="X52">
            <v>1.0904008851863711E-2</v>
          </cell>
          <cell r="Z52">
            <v>1.0904008851863711E-2</v>
          </cell>
        </row>
        <row r="53">
          <cell r="C53">
            <v>31</v>
          </cell>
          <cell r="E53">
            <v>9.0872674889812544E-3</v>
          </cell>
          <cell r="G53">
            <v>9.0872674889812544E-3</v>
          </cell>
          <cell r="I53">
            <v>9.0872674889812544E-3</v>
          </cell>
          <cell r="K53">
            <v>9.0872674889812544E-3</v>
          </cell>
          <cell r="M53">
            <v>9.0872674889812544E-3</v>
          </cell>
          <cell r="P53">
            <v>31</v>
          </cell>
          <cell r="R53">
            <v>1.0904008851863711E-2</v>
          </cell>
          <cell r="T53">
            <v>1.0904008851863711E-2</v>
          </cell>
          <cell r="V53">
            <v>1.0904008851863711E-2</v>
          </cell>
          <cell r="X53">
            <v>1.0904008851863711E-2</v>
          </cell>
          <cell r="Z53">
            <v>1.0904008851863711E-2</v>
          </cell>
        </row>
        <row r="54">
          <cell r="C54">
            <v>33</v>
          </cell>
          <cell r="E54">
            <v>9.0872674889812544E-3</v>
          </cell>
          <cell r="G54">
            <v>9.0872674889812544E-3</v>
          </cell>
          <cell r="I54">
            <v>9.0872674889812544E-3</v>
          </cell>
          <cell r="K54">
            <v>9.0872674889812544E-3</v>
          </cell>
          <cell r="M54">
            <v>9.0872674889812544E-3</v>
          </cell>
          <cell r="P54">
            <v>33</v>
          </cell>
          <cell r="R54">
            <v>1.0904008851863711E-2</v>
          </cell>
          <cell r="T54">
            <v>1.0904008851863711E-2</v>
          </cell>
          <cell r="V54">
            <v>1.0904008851863711E-2</v>
          </cell>
          <cell r="X54">
            <v>1.0904008851863711E-2</v>
          </cell>
          <cell r="Z54">
            <v>1.0904008851863711E-2</v>
          </cell>
        </row>
        <row r="55">
          <cell r="C55">
            <v>35</v>
          </cell>
          <cell r="E55">
            <v>9.0872674889812544E-3</v>
          </cell>
          <cell r="G55">
            <v>9.0872674889812544E-3</v>
          </cell>
          <cell r="I55">
            <v>9.0872674889812544E-3</v>
          </cell>
          <cell r="K55">
            <v>9.0872674889812544E-3</v>
          </cell>
          <cell r="M55">
            <v>9.0872674889812544E-3</v>
          </cell>
          <cell r="P55">
            <v>35</v>
          </cell>
          <cell r="R55">
            <v>1.0904008851863711E-2</v>
          </cell>
          <cell r="T55">
            <v>1.0904008851863711E-2</v>
          </cell>
          <cell r="V55">
            <v>1.0904008851863711E-2</v>
          </cell>
          <cell r="X55">
            <v>1.0904008851863711E-2</v>
          </cell>
          <cell r="Z55">
            <v>1.0904008851863711E-2</v>
          </cell>
        </row>
        <row r="56">
          <cell r="C56">
            <v>37</v>
          </cell>
          <cell r="E56">
            <v>9.0872674889812544E-3</v>
          </cell>
          <cell r="G56">
            <v>9.0872674889812544E-3</v>
          </cell>
          <cell r="I56">
            <v>9.0872674889812544E-3</v>
          </cell>
          <cell r="K56">
            <v>9.0872674889812544E-3</v>
          </cell>
          <cell r="M56">
            <v>9.0872674889812544E-3</v>
          </cell>
          <cell r="P56">
            <v>37</v>
          </cell>
          <cell r="R56">
            <v>1.0904008851863711E-2</v>
          </cell>
          <cell r="T56">
            <v>1.0904008851863711E-2</v>
          </cell>
          <cell r="V56">
            <v>1.0904008851863711E-2</v>
          </cell>
          <cell r="X56">
            <v>1.0904008851863711E-2</v>
          </cell>
          <cell r="Z56">
            <v>1.0904008851863711E-2</v>
          </cell>
        </row>
        <row r="57">
          <cell r="C57">
            <v>39</v>
          </cell>
          <cell r="E57">
            <v>9.0872674889812544E-3</v>
          </cell>
          <cell r="G57">
            <v>9.0872674889812544E-3</v>
          </cell>
          <cell r="I57">
            <v>9.0872674889812544E-3</v>
          </cell>
          <cell r="K57">
            <v>9.0872674889812544E-3</v>
          </cell>
          <cell r="M57">
            <v>9.0872674889812544E-3</v>
          </cell>
          <cell r="P57">
            <v>39</v>
          </cell>
          <cell r="R57">
            <v>1.0904008851863711E-2</v>
          </cell>
          <cell r="T57">
            <v>1.0904008851863711E-2</v>
          </cell>
          <cell r="V57">
            <v>1.0904008851863711E-2</v>
          </cell>
          <cell r="X57">
            <v>1.0904008851863711E-2</v>
          </cell>
          <cell r="Z57">
            <v>1.0904008851863711E-2</v>
          </cell>
        </row>
        <row r="59">
          <cell r="C59" t="str">
            <v xml:space="preserve">1999 Reported EPS % Accretion/(Dilution) </v>
          </cell>
          <cell r="P59" t="str">
            <v xml:space="preserve">2000 Reported EPS % Accretion/(Dilution) </v>
          </cell>
        </row>
        <row r="60">
          <cell r="E60" t="str">
            <v>Target Stock Price</v>
          </cell>
          <cell r="R60" t="str">
            <v>Target Stock Price</v>
          </cell>
        </row>
        <row r="61">
          <cell r="E61">
            <v>15</v>
          </cell>
          <cell r="G61">
            <v>17</v>
          </cell>
          <cell r="I61">
            <v>19.05</v>
          </cell>
          <cell r="K61">
            <v>21</v>
          </cell>
          <cell r="M61">
            <v>23</v>
          </cell>
          <cell r="R61">
            <v>15</v>
          </cell>
          <cell r="T61">
            <v>17</v>
          </cell>
          <cell r="V61">
            <v>19.05</v>
          </cell>
          <cell r="X61">
            <v>21</v>
          </cell>
          <cell r="Z61">
            <v>23</v>
          </cell>
        </row>
        <row r="62">
          <cell r="C62">
            <v>21</v>
          </cell>
          <cell r="E62">
            <v>4.9039155681042165E-3</v>
          </cell>
          <cell r="G62">
            <v>4.9039155681042165E-3</v>
          </cell>
          <cell r="I62">
            <v>4.9039155681042165E-3</v>
          </cell>
          <cell r="K62">
            <v>4.9039155681042165E-3</v>
          </cell>
          <cell r="M62">
            <v>4.9039155681042165E-3</v>
          </cell>
          <cell r="P62">
            <v>21</v>
          </cell>
          <cell r="R62">
            <v>5.1712344615148561E-3</v>
          </cell>
          <cell r="T62">
            <v>5.1712344615148561E-3</v>
          </cell>
          <cell r="V62">
            <v>5.1712344615148561E-3</v>
          </cell>
          <cell r="X62">
            <v>5.1712344615148561E-3</v>
          </cell>
          <cell r="Z62">
            <v>5.1712344615148561E-3</v>
          </cell>
        </row>
        <row r="63">
          <cell r="C63">
            <v>23</v>
          </cell>
          <cell r="E63">
            <v>4.9039155681042165E-3</v>
          </cell>
          <cell r="G63">
            <v>4.9039155681042165E-3</v>
          </cell>
          <cell r="I63">
            <v>4.9039155681042165E-3</v>
          </cell>
          <cell r="K63">
            <v>4.9039155681042165E-3</v>
          </cell>
          <cell r="M63">
            <v>4.9039155681042165E-3</v>
          </cell>
          <cell r="P63">
            <v>23</v>
          </cell>
          <cell r="R63">
            <v>5.1712344615148561E-3</v>
          </cell>
          <cell r="T63">
            <v>5.1712344615148561E-3</v>
          </cell>
          <cell r="V63">
            <v>5.1712344615148561E-3</v>
          </cell>
          <cell r="X63">
            <v>5.1712344615148561E-3</v>
          </cell>
          <cell r="Z63">
            <v>5.1712344615148561E-3</v>
          </cell>
        </row>
        <row r="64">
          <cell r="C64">
            <v>25</v>
          </cell>
          <cell r="E64">
            <v>4.9039155681042165E-3</v>
          </cell>
          <cell r="G64">
            <v>4.9039155681042165E-3</v>
          </cell>
          <cell r="I64">
            <v>4.9039155681042165E-3</v>
          </cell>
          <cell r="K64">
            <v>4.9039155681042165E-3</v>
          </cell>
          <cell r="M64">
            <v>4.9039155681042165E-3</v>
          </cell>
          <cell r="P64">
            <v>25</v>
          </cell>
          <cell r="R64">
            <v>5.1712344615148561E-3</v>
          </cell>
          <cell r="T64">
            <v>5.1712344615148561E-3</v>
          </cell>
          <cell r="V64">
            <v>5.1712344615148561E-3</v>
          </cell>
          <cell r="X64">
            <v>5.1712344615148561E-3</v>
          </cell>
          <cell r="Z64">
            <v>5.1712344615148561E-3</v>
          </cell>
        </row>
        <row r="65">
          <cell r="C65">
            <v>27.9375</v>
          </cell>
          <cell r="E65">
            <v>4.9039155681042165E-3</v>
          </cell>
          <cell r="G65">
            <v>4.9039155681042165E-3</v>
          </cell>
          <cell r="I65">
            <v>4.9039155681042165E-3</v>
          </cell>
          <cell r="K65">
            <v>4.9039155681042165E-3</v>
          </cell>
          <cell r="M65">
            <v>4.9039155681042165E-3</v>
          </cell>
          <cell r="P65">
            <v>27.9375</v>
          </cell>
          <cell r="R65">
            <v>5.1712344615148561E-3</v>
          </cell>
          <cell r="T65">
            <v>5.1712344615148561E-3</v>
          </cell>
          <cell r="V65">
            <v>5.1712344615148561E-3</v>
          </cell>
          <cell r="X65">
            <v>5.1712344615148561E-3</v>
          </cell>
          <cell r="Z65">
            <v>5.1712344615148561E-3</v>
          </cell>
        </row>
        <row r="66">
          <cell r="C66">
            <v>29</v>
          </cell>
          <cell r="E66">
            <v>4.9039155681042165E-3</v>
          </cell>
          <cell r="G66">
            <v>4.9039155681042165E-3</v>
          </cell>
          <cell r="I66">
            <v>4.9039155681042165E-3</v>
          </cell>
          <cell r="K66">
            <v>4.9039155681042165E-3</v>
          </cell>
          <cell r="M66">
            <v>4.9039155681042165E-3</v>
          </cell>
          <cell r="P66">
            <v>29</v>
          </cell>
          <cell r="R66">
            <v>5.1712344615148561E-3</v>
          </cell>
          <cell r="T66">
            <v>5.1712344615148561E-3</v>
          </cell>
          <cell r="V66">
            <v>5.1712344615148561E-3</v>
          </cell>
          <cell r="X66">
            <v>5.1712344615148561E-3</v>
          </cell>
          <cell r="Z66">
            <v>5.1712344615148561E-3</v>
          </cell>
        </row>
        <row r="67">
          <cell r="C67">
            <v>31</v>
          </cell>
          <cell r="E67">
            <v>4.9039155681042165E-3</v>
          </cell>
          <cell r="G67">
            <v>4.9039155681042165E-3</v>
          </cell>
          <cell r="I67">
            <v>4.9039155681042165E-3</v>
          </cell>
          <cell r="K67">
            <v>4.9039155681042165E-3</v>
          </cell>
          <cell r="M67">
            <v>4.9039155681042165E-3</v>
          </cell>
          <cell r="P67">
            <v>31</v>
          </cell>
          <cell r="R67">
            <v>5.1712344615148561E-3</v>
          </cell>
          <cell r="T67">
            <v>5.1712344615148561E-3</v>
          </cell>
          <cell r="V67">
            <v>5.1712344615148561E-3</v>
          </cell>
          <cell r="X67">
            <v>5.1712344615148561E-3</v>
          </cell>
          <cell r="Z67">
            <v>5.1712344615148561E-3</v>
          </cell>
        </row>
        <row r="68">
          <cell r="C68">
            <v>33</v>
          </cell>
          <cell r="E68">
            <v>4.9039155681042165E-3</v>
          </cell>
          <cell r="G68">
            <v>4.9039155681042165E-3</v>
          </cell>
          <cell r="I68">
            <v>4.9039155681042165E-3</v>
          </cell>
          <cell r="K68">
            <v>4.9039155681042165E-3</v>
          </cell>
          <cell r="M68">
            <v>4.9039155681042165E-3</v>
          </cell>
          <cell r="P68">
            <v>33</v>
          </cell>
          <cell r="R68">
            <v>5.1712344615148561E-3</v>
          </cell>
          <cell r="T68">
            <v>5.1712344615148561E-3</v>
          </cell>
          <cell r="V68">
            <v>5.1712344615148561E-3</v>
          </cell>
          <cell r="X68">
            <v>5.1712344615148561E-3</v>
          </cell>
          <cell r="Z68">
            <v>5.1712344615148561E-3</v>
          </cell>
        </row>
        <row r="69">
          <cell r="C69">
            <v>35</v>
          </cell>
          <cell r="E69">
            <v>4.9039155681042165E-3</v>
          </cell>
          <cell r="G69">
            <v>4.9039155681042165E-3</v>
          </cell>
          <cell r="I69">
            <v>4.9039155681042165E-3</v>
          </cell>
          <cell r="K69">
            <v>4.9039155681042165E-3</v>
          </cell>
          <cell r="M69">
            <v>4.9039155681042165E-3</v>
          </cell>
          <cell r="P69">
            <v>35</v>
          </cell>
          <cell r="R69">
            <v>5.1712344615148561E-3</v>
          </cell>
          <cell r="T69">
            <v>5.1712344615148561E-3</v>
          </cell>
          <cell r="V69">
            <v>5.1712344615148561E-3</v>
          </cell>
          <cell r="X69">
            <v>5.1712344615148561E-3</v>
          </cell>
          <cell r="Z69">
            <v>5.1712344615148561E-3</v>
          </cell>
        </row>
        <row r="70">
          <cell r="C70">
            <v>37</v>
          </cell>
          <cell r="E70">
            <v>4.9039155681042165E-3</v>
          </cell>
          <cell r="G70">
            <v>4.9039155681042165E-3</v>
          </cell>
          <cell r="I70">
            <v>4.9039155681042165E-3</v>
          </cell>
          <cell r="K70">
            <v>4.9039155681042165E-3</v>
          </cell>
          <cell r="M70">
            <v>4.9039155681042165E-3</v>
          </cell>
          <cell r="P70">
            <v>37</v>
          </cell>
          <cell r="R70">
            <v>5.1712344615148561E-3</v>
          </cell>
          <cell r="T70">
            <v>5.1712344615148561E-3</v>
          </cell>
          <cell r="V70">
            <v>5.1712344615148561E-3</v>
          </cell>
          <cell r="X70">
            <v>5.1712344615148561E-3</v>
          </cell>
          <cell r="Z70">
            <v>5.1712344615148561E-3</v>
          </cell>
        </row>
        <row r="71">
          <cell r="C71">
            <v>39</v>
          </cell>
          <cell r="E71">
            <v>4.9039155681042165E-3</v>
          </cell>
          <cell r="G71">
            <v>4.9039155681042165E-3</v>
          </cell>
          <cell r="I71">
            <v>4.9039155681042165E-3</v>
          </cell>
          <cell r="K71">
            <v>4.9039155681042165E-3</v>
          </cell>
          <cell r="M71">
            <v>4.9039155681042165E-3</v>
          </cell>
          <cell r="P71">
            <v>39</v>
          </cell>
          <cell r="R71">
            <v>5.1712344615148561E-3</v>
          </cell>
          <cell r="T71">
            <v>5.1712344615148561E-3</v>
          </cell>
          <cell r="V71">
            <v>5.1712344615148561E-3</v>
          </cell>
          <cell r="X71">
            <v>5.1712344615148561E-3</v>
          </cell>
          <cell r="Z71">
            <v>5.1712344615148561E-3</v>
          </cell>
        </row>
        <row r="74">
          <cell r="A74">
            <v>0</v>
          </cell>
        </row>
        <row r="75">
          <cell r="A75">
            <v>0</v>
          </cell>
        </row>
        <row r="77">
          <cell r="A77" t="str">
            <v>THE TJX COMPANIES, INC.</v>
          </cell>
          <cell r="V77" t="str">
            <v>$250 Share Repurchase</v>
          </cell>
        </row>
        <row r="78">
          <cell r="A78" t="str">
            <v>Summary Earnings per Share Impact of $250 Share Repurchase</v>
          </cell>
          <cell r="V78" t="str">
            <v/>
          </cell>
        </row>
        <row r="79">
          <cell r="A79" t="str">
            <v>($ in millions except as otherwise stated)</v>
          </cell>
          <cell r="V79">
            <v>36388.619323726853</v>
          </cell>
        </row>
        <row r="83">
          <cell r="C83" t="str">
            <v xml:space="preserve">2001 Reported EPS $ Accretion/(Dilution) </v>
          </cell>
          <cell r="P83" t="str">
            <v xml:space="preserve">2001 Reported EPS % Accretion/(Dilution) </v>
          </cell>
        </row>
        <row r="84">
          <cell r="E84" t="str">
            <v>Target Stock Price</v>
          </cell>
          <cell r="R84" t="str">
            <v>Target Stock Price</v>
          </cell>
        </row>
        <row r="85">
          <cell r="E85">
            <v>15</v>
          </cell>
          <cell r="G85">
            <v>17</v>
          </cell>
          <cell r="I85">
            <v>19.05</v>
          </cell>
          <cell r="K85">
            <v>21</v>
          </cell>
          <cell r="M85">
            <v>23</v>
          </cell>
          <cell r="R85">
            <v>15</v>
          </cell>
          <cell r="T85">
            <v>17</v>
          </cell>
          <cell r="V85">
            <v>19.05</v>
          </cell>
          <cell r="X85">
            <v>21</v>
          </cell>
          <cell r="Z85">
            <v>23</v>
          </cell>
        </row>
        <row r="86">
          <cell r="C86">
            <v>21</v>
          </cell>
          <cell r="E86">
            <v>1.3075332818852647E-2</v>
          </cell>
          <cell r="G86">
            <v>1.3075332818852647E-2</v>
          </cell>
          <cell r="I86">
            <v>1.3075332818852647E-2</v>
          </cell>
          <cell r="K86">
            <v>1.3075332818852647E-2</v>
          </cell>
          <cell r="M86">
            <v>1.3075332818852647E-2</v>
          </cell>
          <cell r="P86">
            <v>21</v>
          </cell>
          <cell r="R86">
            <v>5.436520072627315E-3</v>
          </cell>
          <cell r="T86">
            <v>5.436520072627315E-3</v>
          </cell>
          <cell r="V86">
            <v>5.436520072627315E-3</v>
          </cell>
          <cell r="X86">
            <v>5.436520072627315E-3</v>
          </cell>
          <cell r="Z86">
            <v>5.436520072627315E-3</v>
          </cell>
        </row>
        <row r="87">
          <cell r="C87">
            <v>23</v>
          </cell>
          <cell r="E87">
            <v>1.3075332818852647E-2</v>
          </cell>
          <cell r="G87">
            <v>1.3075332818852647E-2</v>
          </cell>
          <cell r="I87">
            <v>1.3075332818852647E-2</v>
          </cell>
          <cell r="K87">
            <v>1.3075332818852647E-2</v>
          </cell>
          <cell r="M87">
            <v>1.3075332818852647E-2</v>
          </cell>
          <cell r="P87">
            <v>23</v>
          </cell>
          <cell r="R87">
            <v>5.436520072627315E-3</v>
          </cell>
          <cell r="T87">
            <v>5.436520072627315E-3</v>
          </cell>
          <cell r="V87">
            <v>5.436520072627315E-3</v>
          </cell>
          <cell r="X87">
            <v>5.436520072627315E-3</v>
          </cell>
          <cell r="Z87">
            <v>5.436520072627315E-3</v>
          </cell>
        </row>
        <row r="88">
          <cell r="C88">
            <v>25</v>
          </cell>
          <cell r="E88">
            <v>1.3075332818852647E-2</v>
          </cell>
          <cell r="G88">
            <v>1.3075332818852647E-2</v>
          </cell>
          <cell r="I88">
            <v>1.3075332818852647E-2</v>
          </cell>
          <cell r="K88">
            <v>1.3075332818852647E-2</v>
          </cell>
          <cell r="M88">
            <v>1.3075332818852647E-2</v>
          </cell>
          <cell r="P88">
            <v>25</v>
          </cell>
          <cell r="R88">
            <v>5.436520072627315E-3</v>
          </cell>
          <cell r="T88">
            <v>5.436520072627315E-3</v>
          </cell>
          <cell r="V88">
            <v>5.436520072627315E-3</v>
          </cell>
          <cell r="X88">
            <v>5.436520072627315E-3</v>
          </cell>
          <cell r="Z88">
            <v>5.436520072627315E-3</v>
          </cell>
        </row>
        <row r="89">
          <cell r="C89">
            <v>27.9375</v>
          </cell>
          <cell r="E89">
            <v>1.3075332818852647E-2</v>
          </cell>
          <cell r="G89">
            <v>1.3075332818852647E-2</v>
          </cell>
          <cell r="I89">
            <v>1.3075332818852647E-2</v>
          </cell>
          <cell r="K89">
            <v>1.3075332818852647E-2</v>
          </cell>
          <cell r="M89">
            <v>1.3075332818852647E-2</v>
          </cell>
          <cell r="P89">
            <v>27.9375</v>
          </cell>
          <cell r="R89">
            <v>5.436520072627315E-3</v>
          </cell>
          <cell r="T89">
            <v>5.436520072627315E-3</v>
          </cell>
          <cell r="V89">
            <v>5.436520072627315E-3</v>
          </cell>
          <cell r="X89">
            <v>5.436520072627315E-3</v>
          </cell>
          <cell r="Z89">
            <v>5.436520072627315E-3</v>
          </cell>
        </row>
        <row r="90">
          <cell r="C90">
            <v>29</v>
          </cell>
          <cell r="E90">
            <v>1.3075332818852647E-2</v>
          </cell>
          <cell r="G90">
            <v>1.3075332818852647E-2</v>
          </cell>
          <cell r="I90">
            <v>1.3075332818852647E-2</v>
          </cell>
          <cell r="K90">
            <v>1.3075332818852647E-2</v>
          </cell>
          <cell r="M90">
            <v>1.3075332818852647E-2</v>
          </cell>
          <cell r="P90">
            <v>29</v>
          </cell>
          <cell r="R90">
            <v>5.436520072627315E-3</v>
          </cell>
          <cell r="T90">
            <v>5.436520072627315E-3</v>
          </cell>
          <cell r="V90">
            <v>5.436520072627315E-3</v>
          </cell>
          <cell r="X90">
            <v>5.436520072627315E-3</v>
          </cell>
          <cell r="Z90">
            <v>5.436520072627315E-3</v>
          </cell>
        </row>
        <row r="91">
          <cell r="C91">
            <v>31</v>
          </cell>
          <cell r="E91">
            <v>1.3075332818852647E-2</v>
          </cell>
          <cell r="G91">
            <v>1.3075332818852647E-2</v>
          </cell>
          <cell r="I91">
            <v>1.3075332818852647E-2</v>
          </cell>
          <cell r="K91">
            <v>1.3075332818852647E-2</v>
          </cell>
          <cell r="M91">
            <v>1.3075332818852647E-2</v>
          </cell>
          <cell r="P91">
            <v>31</v>
          </cell>
          <cell r="R91">
            <v>5.436520072627315E-3</v>
          </cell>
          <cell r="T91">
            <v>5.436520072627315E-3</v>
          </cell>
          <cell r="V91">
            <v>5.436520072627315E-3</v>
          </cell>
          <cell r="X91">
            <v>5.436520072627315E-3</v>
          </cell>
          <cell r="Z91">
            <v>5.436520072627315E-3</v>
          </cell>
        </row>
        <row r="92">
          <cell r="C92">
            <v>33</v>
          </cell>
          <cell r="E92">
            <v>1.3075332818852647E-2</v>
          </cell>
          <cell r="G92">
            <v>1.3075332818852647E-2</v>
          </cell>
          <cell r="I92">
            <v>1.3075332818852647E-2</v>
          </cell>
          <cell r="K92">
            <v>1.3075332818852647E-2</v>
          </cell>
          <cell r="M92">
            <v>1.3075332818852647E-2</v>
          </cell>
          <cell r="P92">
            <v>33</v>
          </cell>
          <cell r="R92">
            <v>5.436520072627315E-3</v>
          </cell>
          <cell r="T92">
            <v>5.436520072627315E-3</v>
          </cell>
          <cell r="V92">
            <v>5.436520072627315E-3</v>
          </cell>
          <cell r="X92">
            <v>5.436520072627315E-3</v>
          </cell>
          <cell r="Z92">
            <v>5.436520072627315E-3</v>
          </cell>
        </row>
        <row r="93">
          <cell r="C93">
            <v>35</v>
          </cell>
          <cell r="E93">
            <v>1.3075332818852647E-2</v>
          </cell>
          <cell r="G93">
            <v>1.3075332818852647E-2</v>
          </cell>
          <cell r="I93">
            <v>1.3075332818852647E-2</v>
          </cell>
          <cell r="K93">
            <v>1.3075332818852647E-2</v>
          </cell>
          <cell r="M93">
            <v>1.3075332818852647E-2</v>
          </cell>
          <cell r="P93">
            <v>35</v>
          </cell>
          <cell r="R93">
            <v>5.436520072627315E-3</v>
          </cell>
          <cell r="T93">
            <v>5.436520072627315E-3</v>
          </cell>
          <cell r="V93">
            <v>5.436520072627315E-3</v>
          </cell>
          <cell r="X93">
            <v>5.436520072627315E-3</v>
          </cell>
          <cell r="Z93">
            <v>5.436520072627315E-3</v>
          </cell>
        </row>
        <row r="94">
          <cell r="C94">
            <v>37</v>
          </cell>
          <cell r="E94">
            <v>1.3075332818852647E-2</v>
          </cell>
          <cell r="G94">
            <v>1.3075332818852647E-2</v>
          </cell>
          <cell r="I94">
            <v>1.3075332818852647E-2</v>
          </cell>
          <cell r="K94">
            <v>1.3075332818852647E-2</v>
          </cell>
          <cell r="M94">
            <v>1.3075332818852647E-2</v>
          </cell>
          <cell r="P94">
            <v>37</v>
          </cell>
          <cell r="R94">
            <v>5.436520072627315E-3</v>
          </cell>
          <cell r="T94">
            <v>5.436520072627315E-3</v>
          </cell>
          <cell r="V94">
            <v>5.436520072627315E-3</v>
          </cell>
          <cell r="X94">
            <v>5.436520072627315E-3</v>
          </cell>
          <cell r="Z94">
            <v>5.436520072627315E-3</v>
          </cell>
        </row>
        <row r="95">
          <cell r="C95">
            <v>39</v>
          </cell>
          <cell r="E95">
            <v>1.3075332818852647E-2</v>
          </cell>
          <cell r="G95">
            <v>1.3075332818852647E-2</v>
          </cell>
          <cell r="I95">
            <v>1.3075332818852647E-2</v>
          </cell>
          <cell r="K95">
            <v>1.3075332818852647E-2</v>
          </cell>
          <cell r="M95">
            <v>1.3075332818852647E-2</v>
          </cell>
          <cell r="P95">
            <v>39</v>
          </cell>
          <cell r="R95">
            <v>5.436520072627315E-3</v>
          </cell>
          <cell r="T95">
            <v>5.436520072627315E-3</v>
          </cell>
          <cell r="V95">
            <v>5.436520072627315E-3</v>
          </cell>
          <cell r="X95">
            <v>5.436520072627315E-3</v>
          </cell>
          <cell r="Z95">
            <v>5.436520072627315E-3</v>
          </cell>
        </row>
        <row r="98">
          <cell r="A98">
            <v>0</v>
          </cell>
        </row>
        <row r="99">
          <cell r="A9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w_dn_idd"/>
      <sheetName val="IDD"/>
      <sheetName val="FF_971113A"/>
      <sheetName val="DCF1 "/>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atos de Cías España"/>
      <sheetName val="Entrada"/>
      <sheetName val="Datos de Cías Local"/>
      <sheetName val="España"/>
      <sheetName val="Local"/>
      <sheetName val="Compañías"/>
      <sheetName val="Resumen Res."/>
      <sheetName val="Gráfico A-P"/>
      <sheetName val="P&amp;L"/>
      <sheetName val="Activo"/>
      <sheetName val="Pasivo"/>
      <sheetName val="DVME+ - CM"/>
      <sheetName val="Ponderaciones"/>
      <sheetName val="w_dn_idd"/>
      <sheetName val="Hoja1"/>
    </sheetNames>
    <sheetDataSet>
      <sheetData sheetId="0" refreshError="1">
        <row r="1">
          <cell r="Q1" t="str">
            <v>Estructura de las Participaciones Internacionales</v>
          </cell>
          <cell r="AA1" t="str">
            <v>Holdings Financieros Enersis - Endesa Chile</v>
          </cell>
        </row>
        <row r="3">
          <cell r="A3" t="str">
            <v>Dirección Corporativa de Planificación y Control</v>
          </cell>
          <cell r="O3" t="str">
            <v>GEN: Generación          TRD: Transporte y Distribución         DIV: Diversificación</v>
          </cell>
          <cell r="Q3" t="str">
            <v>Noviembre</v>
          </cell>
          <cell r="AA3" t="str">
            <v>septiembre - 1999</v>
          </cell>
        </row>
        <row r="4">
          <cell r="X4" t="str">
            <v>Millones de Pesetas</v>
          </cell>
        </row>
        <row r="5">
          <cell r="C5" t="str">
            <v>Nº</v>
          </cell>
          <cell r="D5" t="str">
            <v>Zona</v>
          </cell>
          <cell r="E5" t="str">
            <v>CodAct</v>
          </cell>
          <cell r="F5" t="str">
            <v>Act</v>
          </cell>
          <cell r="G5" t="str">
            <v>Compañía</v>
          </cell>
          <cell r="H5" t="str">
            <v>País</v>
          </cell>
          <cell r="I5" t="str">
            <v>Act Acc.</v>
          </cell>
          <cell r="J5" t="str">
            <v>Cías. Accionistas               %</v>
          </cell>
          <cell r="L5" t="str">
            <v>Act Part</v>
          </cell>
          <cell r="M5" t="str">
            <v>Cías. Participadas                       %</v>
          </cell>
          <cell r="O5" t="str">
            <v>Moneda</v>
          </cell>
          <cell r="P5" t="str">
            <v>Tipo de cambio medio</v>
          </cell>
          <cell r="Q5" t="str">
            <v>Activo</v>
          </cell>
          <cell r="R5" t="str">
            <v>Equity</v>
          </cell>
          <cell r="S5" t="str">
            <v>Deuda Financiera</v>
          </cell>
          <cell r="T5" t="str">
            <v>Deuda entre Cías Grupo</v>
          </cell>
          <cell r="U5" t="str">
            <v>Gastos Financieros 1</v>
          </cell>
          <cell r="V5" t="str">
            <v>Ingresos Financieros 1</v>
          </cell>
          <cell r="W5" t="str">
            <v>DVME +</v>
          </cell>
          <cell r="X5" t="str">
            <v>DVME -</v>
          </cell>
          <cell r="Y5" t="str">
            <v>Accionistas por desembolsos no exigidos</v>
          </cell>
          <cell r="Z5" t="str">
            <v>Inmovilizado</v>
          </cell>
          <cell r="AA5" t="str">
            <v>I  Gastos de establecimiento</v>
          </cell>
          <cell r="AB5" t="str">
            <v>II Inmovilizaciones inmateriales</v>
          </cell>
          <cell r="AC5" t="str">
            <v>III Inmovilizaciones materiales</v>
          </cell>
          <cell r="AD5" t="str">
            <v>IV Inmovilizaciones financieras</v>
          </cell>
          <cell r="AE5" t="str">
            <v>V Acciones de la sociedad dominante</v>
          </cell>
          <cell r="AF5" t="str">
            <v>Negative Goodwill</v>
          </cell>
          <cell r="AG5" t="str">
            <v>Fondo de Comercio de Consolidación</v>
          </cell>
          <cell r="AH5" t="str">
            <v>GADVE</v>
          </cell>
          <cell r="AI5" t="str">
            <v>IMPUESTO ANTICIPADO</v>
          </cell>
          <cell r="AJ5" t="str">
            <v>ACTIVO CIRCULANTE</v>
          </cell>
          <cell r="AK5" t="str">
            <v xml:space="preserve">TOTAL ACTIVO </v>
          </cell>
          <cell r="AL5" t="str">
            <v>FONDOS PROPIOS</v>
          </cell>
          <cell r="AM5" t="str">
            <v>I Capital suscrito</v>
          </cell>
          <cell r="AN5" t="str">
            <v>II Prima de emision</v>
          </cell>
          <cell r="AO5" t="str">
            <v>III Reserva de revalorizacion</v>
          </cell>
          <cell r="AP5" t="str">
            <v>IV Otras Reservas de la sociedad dominante</v>
          </cell>
          <cell r="AQ5" t="str">
            <v>V Reservas en soc cons por i global o prop</v>
          </cell>
          <cell r="AR5" t="str">
            <v>VI Reservas en sociedades puestas en equivalencia</v>
          </cell>
          <cell r="AS5" t="str">
            <v>VII Diferencias de conversion</v>
          </cell>
          <cell r="AT5" t="str">
            <v>VIII Perdidas y Ganancias atribuibles a la sociedad</v>
          </cell>
          <cell r="AU5" t="str">
            <v>IX Dividendo a cuenta entregado en el ejercicio (-)</v>
          </cell>
          <cell r="AV5" t="str">
            <v>SOCIOS EXTERNOS</v>
          </cell>
          <cell r="AW5" t="str">
            <v>DIFERENCIA NEGATIVA DE CONSOLIDACION</v>
          </cell>
          <cell r="AX5" t="str">
            <v>IADVE</v>
          </cell>
          <cell r="AY5" t="str">
            <v>PROVISIONES PARA RIESGOS Y GASTOS</v>
          </cell>
          <cell r="AZ5" t="str">
            <v>DEUDA REM ( valores negociables y eecc)</v>
          </cell>
          <cell r="BA5" t="str">
            <v>IMPUESTO DIFERIDO</v>
          </cell>
          <cell r="BB5" t="str">
            <v>ACREEDORES A CORTO PLAZO Y LARGO PLAZO</v>
          </cell>
          <cell r="BC5" t="str">
            <v>TOTAL PASIVO</v>
          </cell>
          <cell r="BD5" t="str">
            <v>Validación       A = P</v>
          </cell>
          <cell r="BE5" t="str">
            <v>INGRESOS DE EXPLOTACION</v>
          </cell>
          <cell r="BF5" t="str">
            <v>1 Importe neto de la cifra de negocios</v>
          </cell>
          <cell r="BG5" t="str">
            <v>a) Ventas</v>
          </cell>
          <cell r="BH5" t="str">
            <v>b) Prestación de servicios</v>
          </cell>
          <cell r="BI5" t="str">
            <v>c) Descuentos sobre ventas</v>
          </cell>
          <cell r="BJ5" t="str">
            <v>d) Retribución fija por transición a la competencia</v>
          </cell>
          <cell r="BK5" t="str">
            <v>d1) Asignación general</v>
          </cell>
          <cell r="BL5" t="str">
            <v>d2) Asignación específica</v>
          </cell>
          <cell r="BM5" t="str">
            <v>d3) Asignación por consumo de carbón nacional</v>
          </cell>
          <cell r="BN5" t="str">
            <v>2 Trabajos realizados por la empresa para el inmovilizado</v>
          </cell>
          <cell r="BO5" t="str">
            <v>3 Otros ingresos de explotacion</v>
          </cell>
          <cell r="BP5" t="str">
            <v>GASTOS DE EXPLOTACION</v>
          </cell>
          <cell r="BQ5" t="str">
            <v>2 Aprovisionamientos</v>
          </cell>
          <cell r="BR5" t="str">
            <v>a) Compras de energia eléctrica</v>
          </cell>
          <cell r="BS5" t="str">
            <v>b) Consumos de materias primas y otros aprovisionamientos</v>
          </cell>
          <cell r="BT5" t="str">
            <v>c) Gastos de transporte de energía</v>
          </cell>
          <cell r="BU5" t="str">
            <v>d) Otros gastos externos</v>
          </cell>
          <cell r="BV5" t="str">
            <v>3 Gastos de personal</v>
          </cell>
          <cell r="BW5" t="str">
            <v>a) Sueldos, salarios y asimilados</v>
          </cell>
          <cell r="BX5" t="str">
            <v>b) Cargas sociales</v>
          </cell>
          <cell r="BY5" t="str">
            <v>4 Dotaciones para amortizaciones de inmovilizado</v>
          </cell>
          <cell r="BZ5" t="str">
            <v>5 Variacion de las provisiones de trafico</v>
          </cell>
          <cell r="CA5" t="str">
            <v>6 Otros gastos de explotacion</v>
          </cell>
          <cell r="CB5" t="str">
            <v>BENEFICIO (PERDIDA) DE EXPLOTACION</v>
          </cell>
          <cell r="CC5" t="str">
            <v>INGRESOS FINANCIEROS</v>
          </cell>
          <cell r="CD5" t="str">
            <v>1 Ingresos de participaciones en capital</v>
          </cell>
          <cell r="CE5" t="str">
            <v>2 Otros ingresos financieros</v>
          </cell>
          <cell r="CF5" t="str">
            <v>3 Beneficio de inversiones financieras temporales</v>
          </cell>
          <cell r="CG5" t="str">
            <v>4 Diferencias positivas de cambio</v>
          </cell>
          <cell r="CH5" t="str">
            <v>5 Corrección monetaria</v>
          </cell>
          <cell r="CI5" t="str">
            <v>GASTOS FINANCIEROS</v>
          </cell>
          <cell r="CJ5" t="str">
            <v xml:space="preserve">1 Gastos financieros </v>
          </cell>
          <cell r="CK5" t="str">
            <v>2 Pérdidas de inversiones financieras temporales</v>
          </cell>
          <cell r="CL5" t="str">
            <v>3 Variacion de las provisiones de inversiones financieras</v>
          </cell>
          <cell r="CM5" t="str">
            <v>4 Diferencias negativas de cambio</v>
          </cell>
          <cell r="CN5" t="str">
            <v>RESULTADOS FINANCIEROS POSITIVOS (NEGATIVOS)</v>
          </cell>
          <cell r="CO5" t="str">
            <v>Participacion en beneficios de soc puestas en equivalencia</v>
          </cell>
          <cell r="CP5" t="str">
            <v>Reversion de diferencias negativas de consolidacion</v>
          </cell>
          <cell r="CQ5" t="str">
            <v>Participacion en perdidas de soc puestas en equiv (-)</v>
          </cell>
          <cell r="CR5" t="str">
            <v>Amortizacion del fondo de comercio de consolidacion (-)</v>
          </cell>
          <cell r="CS5" t="str">
            <v>BENEFICIOS (PERDIDAS) DE LAS ACT ORDINARIAS</v>
          </cell>
          <cell r="CT5" t="str">
            <v>INGRESOS EXTRAORDINARIOS</v>
          </cell>
          <cell r="CU5" t="str">
            <v>1 Beneficios procedentes del inmovilizado</v>
          </cell>
          <cell r="CV5" t="str">
            <v>2 Ben por enajenaciones de par en soc cons por i g o prop</v>
          </cell>
          <cell r="CW5" t="str">
            <v>3 Ben por enajenaciones de participaciones p e</v>
          </cell>
          <cell r="CX5" t="str">
            <v>4 Ben por op con acciones propias o de la soc dom y pasi fin</v>
          </cell>
          <cell r="CY5" t="str">
            <v>5 Subv en capital transferidas al resultado del ejercicio</v>
          </cell>
          <cell r="CZ5" t="str">
            <v>6 Ingresos o beneficios extraordinarios y de otros ej</v>
          </cell>
          <cell r="DA5" t="str">
            <v>GASTOS EXTRAORDINARIOS</v>
          </cell>
          <cell r="DB5" t="str">
            <v>1 Perdidas procedentes del inmovilizado</v>
          </cell>
          <cell r="DC5" t="str">
            <v>2 Variacion provisiones de inmovilizado material e inm</v>
          </cell>
          <cell r="DD5" t="str">
            <v>3 Perdidas por enajenaciones de par en soc cons por i g o prop</v>
          </cell>
          <cell r="DE5" t="str">
            <v>4 Perdidas por enajenaciones de participaciones p e</v>
          </cell>
          <cell r="DF5" t="str">
            <v>5 Per por op con acciones propias o de la soc dom y pasi fin</v>
          </cell>
          <cell r="DG5" t="str">
            <v>6 Gastos y perdidas extraordinarias y de otros ejer</v>
          </cell>
          <cell r="DH5" t="str">
            <v>RESULTADOS EXTRAORDINARIOS POSITIVOS (NEGATIVOS)</v>
          </cell>
          <cell r="DI5" t="str">
            <v>BENEFICIOS CONS ANTES DE IMPUESTOS</v>
          </cell>
          <cell r="DJ5" t="str">
            <v>Impuesto sobre beneficios</v>
          </cell>
          <cell r="DK5" t="str">
            <v>RESULTADO CONSOLIDADO DEL EJERCICIO  BENEFICIO</v>
          </cell>
          <cell r="DL5" t="str">
            <v>Resultado atribuido a socios externos - Beneficio (Pérdida)</v>
          </cell>
          <cell r="DM5" t="str">
            <v>Resultado atribuido a la sociedad dominante</v>
          </cell>
          <cell r="DN5" t="str">
            <v>Resultado criterio individual</v>
          </cell>
          <cell r="DO5" t="str">
            <v>Grupo Endesa (d+i)</v>
          </cell>
          <cell r="DP5" t="str">
            <v>Grupo Endesa (d+i) sin Enersis</v>
          </cell>
          <cell r="DQ5" t="str">
            <v>Grupo Enersis (d+i)</v>
          </cell>
          <cell r="DR5" t="str">
            <v>Grupo Enersis (d+i) sin Endesa Chile</v>
          </cell>
          <cell r="DS5" t="str">
            <v>Grupo Endesa Chile (d+i)</v>
          </cell>
          <cell r="DT5" t="str">
            <v>Grupo Chilectra (d+i)</v>
          </cell>
          <cell r="DU5" t="str">
            <v>Actividad</v>
          </cell>
          <cell r="DV5" t="str">
            <v>PartC Grupo Endesa</v>
          </cell>
          <cell r="DW5" t="str">
            <v>PartC Grupo Enersis</v>
          </cell>
          <cell r="DX5" t="str">
            <v>PartC Grupo Endesa Chile</v>
          </cell>
          <cell r="DY5" t="str">
            <v>Grupo</v>
          </cell>
          <cell r="DZ5" t="str">
            <v>Control Grupo Endesa</v>
          </cell>
          <cell r="EA5" t="str">
            <v>Comentario</v>
          </cell>
          <cell r="EB5" t="str">
            <v>a15</v>
          </cell>
          <cell r="EC5" t="str">
            <v>a16</v>
          </cell>
          <cell r="ED5" t="str">
            <v>a17</v>
          </cell>
          <cell r="EE5" t="str">
            <v>a18</v>
          </cell>
          <cell r="EF5" t="str">
            <v>a19</v>
          </cell>
          <cell r="EG5" t="str">
            <v>a20</v>
          </cell>
          <cell r="EH5" t="str">
            <v>a21</v>
          </cell>
        </row>
        <row r="6">
          <cell r="DO6" t="str">
            <v>Grupo Endesa (d+i)</v>
          </cell>
          <cell r="DP6" t="str">
            <v>Grupo Endesa (d+i) sin Enersis</v>
          </cell>
          <cell r="DQ6" t="str">
            <v>Grupo Enersis (d+i)</v>
          </cell>
          <cell r="DR6" t="str">
            <v>Grupo Enersis (d+i) sin Endesa Chile</v>
          </cell>
          <cell r="DS6" t="str">
            <v>Grupo Endesa Chile (d+i)</v>
          </cell>
          <cell r="DT6" t="str">
            <v>Grupo Chilectra (d+i)</v>
          </cell>
          <cell r="DU6" t="str">
            <v>Actividad</v>
          </cell>
          <cell r="DZ6" t="str">
            <v>Control GE</v>
          </cell>
        </row>
        <row r="8">
          <cell r="C8">
            <v>1</v>
          </cell>
          <cell r="D8" t="str">
            <v>L</v>
          </cell>
          <cell r="E8" t="str">
            <v>HNG</v>
          </cell>
          <cell r="F8" t="str">
            <v>HNG</v>
          </cell>
          <cell r="G8" t="str">
            <v>Endesa Internacional</v>
          </cell>
        </row>
        <row r="9">
          <cell r="D9" t="str">
            <v>L</v>
          </cell>
          <cell r="E9" t="str">
            <v>--</v>
          </cell>
          <cell r="F9" t="str">
            <v>HNG</v>
          </cell>
          <cell r="G9" t="str">
            <v>Endesa Internacional</v>
          </cell>
        </row>
        <row r="10">
          <cell r="D10" t="str">
            <v>L</v>
          </cell>
          <cell r="E10" t="str">
            <v>--</v>
          </cell>
          <cell r="F10" t="str">
            <v>HNG</v>
          </cell>
          <cell r="G10" t="str">
            <v>Endesa Internacional</v>
          </cell>
        </row>
        <row r="11">
          <cell r="D11" t="str">
            <v>L</v>
          </cell>
          <cell r="E11" t="str">
            <v>--</v>
          </cell>
          <cell r="F11" t="str">
            <v>HNG</v>
          </cell>
          <cell r="G11" t="str">
            <v>Endesa Internacional</v>
          </cell>
        </row>
        <row r="12">
          <cell r="D12" t="str">
            <v>L</v>
          </cell>
          <cell r="E12" t="str">
            <v>--</v>
          </cell>
          <cell r="F12" t="str">
            <v>HNG</v>
          </cell>
          <cell r="G12" t="str">
            <v>Endesa Internacional</v>
          </cell>
        </row>
        <row r="13">
          <cell r="D13" t="str">
            <v>L</v>
          </cell>
          <cell r="E13" t="str">
            <v>--</v>
          </cell>
          <cell r="F13" t="str">
            <v>HNG</v>
          </cell>
          <cell r="G13" t="str">
            <v>Endesa Internacional</v>
          </cell>
        </row>
        <row r="14">
          <cell r="D14" t="str">
            <v>L</v>
          </cell>
          <cell r="E14" t="str">
            <v>--</v>
          </cell>
          <cell r="F14" t="str">
            <v>HNG</v>
          </cell>
          <cell r="G14" t="str">
            <v>Endesa Internacional</v>
          </cell>
        </row>
        <row r="15">
          <cell r="D15" t="str">
            <v>L</v>
          </cell>
          <cell r="E15" t="str">
            <v>--</v>
          </cell>
          <cell r="F15" t="str">
            <v>HNG</v>
          </cell>
          <cell r="G15" t="str">
            <v>Endesa Internacional</v>
          </cell>
        </row>
        <row r="16">
          <cell r="D16" t="str">
            <v>L</v>
          </cell>
          <cell r="E16" t="str">
            <v>--</v>
          </cell>
          <cell r="F16" t="str">
            <v>HNG</v>
          </cell>
          <cell r="G16" t="str">
            <v>Endesa Internacional</v>
          </cell>
        </row>
        <row r="17">
          <cell r="D17" t="str">
            <v>L</v>
          </cell>
          <cell r="E17" t="str">
            <v>--</v>
          </cell>
          <cell r="F17" t="str">
            <v>HNG</v>
          </cell>
          <cell r="G17" t="str">
            <v>Endesa Internacional</v>
          </cell>
        </row>
        <row r="18">
          <cell r="D18" t="str">
            <v>L</v>
          </cell>
          <cell r="E18" t="str">
            <v>--</v>
          </cell>
          <cell r="F18" t="str">
            <v>HNG</v>
          </cell>
          <cell r="G18" t="str">
            <v>Endesa Internacional</v>
          </cell>
        </row>
        <row r="19">
          <cell r="D19" t="str">
            <v>L</v>
          </cell>
          <cell r="E19" t="str">
            <v>--</v>
          </cell>
          <cell r="F19" t="str">
            <v>HNG</v>
          </cell>
          <cell r="G19" t="str">
            <v>Endesa Internacional</v>
          </cell>
        </row>
        <row r="20">
          <cell r="D20" t="str">
            <v>L</v>
          </cell>
          <cell r="E20" t="str">
            <v>--</v>
          </cell>
          <cell r="F20" t="str">
            <v>HNG</v>
          </cell>
          <cell r="G20" t="str">
            <v>Endesa Internacional</v>
          </cell>
        </row>
        <row r="21">
          <cell r="D21" t="str">
            <v>L</v>
          </cell>
          <cell r="E21" t="str">
            <v>--</v>
          </cell>
          <cell r="F21" t="str">
            <v>HNG</v>
          </cell>
          <cell r="G21" t="str">
            <v>Endesa Internacional</v>
          </cell>
        </row>
        <row r="22">
          <cell r="D22" t="str">
            <v>L</v>
          </cell>
          <cell r="E22" t="str">
            <v>--</v>
          </cell>
          <cell r="F22" t="str">
            <v>HNG</v>
          </cell>
          <cell r="G22" t="str">
            <v>Endesa Internacional</v>
          </cell>
        </row>
        <row r="23">
          <cell r="D23" t="str">
            <v>L</v>
          </cell>
          <cell r="E23" t="str">
            <v>--</v>
          </cell>
          <cell r="F23" t="str">
            <v>HNG</v>
          </cell>
          <cell r="G23" t="str">
            <v>Endesa Internacional</v>
          </cell>
        </row>
        <row r="24">
          <cell r="D24" t="str">
            <v>L</v>
          </cell>
          <cell r="E24" t="str">
            <v>--</v>
          </cell>
          <cell r="F24" t="str">
            <v>HNG</v>
          </cell>
          <cell r="G24" t="str">
            <v>Endesa Internacional</v>
          </cell>
        </row>
        <row r="25">
          <cell r="D25" t="str">
            <v>L</v>
          </cell>
          <cell r="E25" t="str">
            <v>--</v>
          </cell>
          <cell r="F25" t="str">
            <v>HNG</v>
          </cell>
          <cell r="G25" t="str">
            <v>Endesa Internacional</v>
          </cell>
        </row>
        <row r="26">
          <cell r="D26" t="str">
            <v>L</v>
          </cell>
          <cell r="E26" t="str">
            <v>--</v>
          </cell>
          <cell r="F26" t="str">
            <v>HNG</v>
          </cell>
          <cell r="G26" t="str">
            <v>Endesa Internacional</v>
          </cell>
        </row>
        <row r="27">
          <cell r="D27" t="str">
            <v>P</v>
          </cell>
          <cell r="E27" t="str">
            <v>--</v>
          </cell>
          <cell r="F27" t="str">
            <v>HNG</v>
          </cell>
          <cell r="G27" t="str">
            <v>Endesa Internacional</v>
          </cell>
        </row>
        <row r="28">
          <cell r="D28" t="str">
            <v>F</v>
          </cell>
          <cell r="E28" t="str">
            <v>--</v>
          </cell>
          <cell r="F28" t="str">
            <v>HNG</v>
          </cell>
          <cell r="G28" t="str">
            <v>Endesa Internacional</v>
          </cell>
        </row>
        <row r="29">
          <cell r="D29" t="str">
            <v>M</v>
          </cell>
          <cell r="E29" t="str">
            <v>--</v>
          </cell>
          <cell r="F29" t="str">
            <v>HNG</v>
          </cell>
          <cell r="G29" t="str">
            <v>Endesa Internacional</v>
          </cell>
        </row>
        <row r="30">
          <cell r="D30" t="str">
            <v>P</v>
          </cell>
          <cell r="E30" t="str">
            <v>--</v>
          </cell>
          <cell r="F30" t="str">
            <v>HNG</v>
          </cell>
          <cell r="G30" t="str">
            <v>Endesa Internacional</v>
          </cell>
        </row>
        <row r="31">
          <cell r="D31" t="str">
            <v>L</v>
          </cell>
          <cell r="E31" t="str">
            <v>--</v>
          </cell>
          <cell r="F31" t="str">
            <v>HNG</v>
          </cell>
          <cell r="G31" t="str">
            <v>Endesa Internacional</v>
          </cell>
        </row>
        <row r="32">
          <cell r="D32" t="str">
            <v>L</v>
          </cell>
          <cell r="E32" t="str">
            <v>--</v>
          </cell>
          <cell r="F32" t="str">
            <v>HNG</v>
          </cell>
          <cell r="G32" t="str">
            <v>Endesa Internacional</v>
          </cell>
        </row>
        <row r="33">
          <cell r="D33" t="str">
            <v>P</v>
          </cell>
          <cell r="E33" t="str">
            <v>--</v>
          </cell>
          <cell r="F33" t="str">
            <v>HNG</v>
          </cell>
          <cell r="G33" t="str">
            <v>Endesa Internacional</v>
          </cell>
        </row>
        <row r="34">
          <cell r="D34" t="str">
            <v>L</v>
          </cell>
          <cell r="E34" t="str">
            <v>--</v>
          </cell>
          <cell r="F34" t="str">
            <v>HNG</v>
          </cell>
          <cell r="G34" t="str">
            <v>Endesa Internacional</v>
          </cell>
        </row>
        <row r="35">
          <cell r="D35" t="str">
            <v>L</v>
          </cell>
          <cell r="E35" t="str">
            <v>--</v>
          </cell>
          <cell r="F35" t="str">
            <v>HNG</v>
          </cell>
          <cell r="G35" t="str">
            <v>Endesa Internacional</v>
          </cell>
        </row>
        <row r="36">
          <cell r="D36" t="str">
            <v>L</v>
          </cell>
          <cell r="E36" t="str">
            <v>--</v>
          </cell>
          <cell r="F36" t="str">
            <v>HNG</v>
          </cell>
          <cell r="G36" t="str">
            <v>Endesa Internacional</v>
          </cell>
        </row>
        <row r="37">
          <cell r="D37" t="str">
            <v>L</v>
          </cell>
          <cell r="E37" t="str">
            <v>--</v>
          </cell>
          <cell r="F37" t="str">
            <v>HNG</v>
          </cell>
          <cell r="G37" t="str">
            <v>Endesa Internacional</v>
          </cell>
        </row>
        <row r="38">
          <cell r="D38" t="str">
            <v>L</v>
          </cell>
          <cell r="E38" t="str">
            <v>--</v>
          </cell>
          <cell r="F38" t="str">
            <v>HNG</v>
          </cell>
          <cell r="G38" t="str">
            <v>Endesa Internacional</v>
          </cell>
        </row>
        <row r="39">
          <cell r="C39">
            <v>2</v>
          </cell>
          <cell r="D39" t="str">
            <v>L</v>
          </cell>
          <cell r="E39" t="str">
            <v>DIV</v>
          </cell>
          <cell r="F39" t="str">
            <v>DIV</v>
          </cell>
          <cell r="G39" t="str">
            <v>Endesa Internacional Energía LTD.</v>
          </cell>
        </row>
        <row r="40">
          <cell r="D40" t="str">
            <v>L</v>
          </cell>
          <cell r="E40" t="str">
            <v>--</v>
          </cell>
          <cell r="F40" t="str">
            <v>DIV</v>
          </cell>
          <cell r="G40" t="str">
            <v>Endesa Internacional Energía LTD.</v>
          </cell>
        </row>
        <row r="41">
          <cell r="C41">
            <v>3</v>
          </cell>
          <cell r="D41" t="str">
            <v>L</v>
          </cell>
          <cell r="E41" t="str">
            <v>HNG</v>
          </cell>
          <cell r="F41" t="str">
            <v>HNG</v>
          </cell>
          <cell r="G41" t="str">
            <v>Enersis</v>
          </cell>
        </row>
        <row r="42">
          <cell r="D42" t="str">
            <v>L</v>
          </cell>
          <cell r="E42" t="str">
            <v>--</v>
          </cell>
          <cell r="F42" t="str">
            <v>HNG</v>
          </cell>
          <cell r="G42" t="str">
            <v>Enersis</v>
          </cell>
        </row>
        <row r="43">
          <cell r="D43" t="str">
            <v>L</v>
          </cell>
          <cell r="E43" t="str">
            <v>--</v>
          </cell>
          <cell r="F43" t="str">
            <v>HNG</v>
          </cell>
          <cell r="G43" t="str">
            <v>Enersis</v>
          </cell>
        </row>
        <row r="44">
          <cell r="D44" t="str">
            <v>L</v>
          </cell>
          <cell r="E44" t="str">
            <v>--</v>
          </cell>
          <cell r="F44" t="str">
            <v>HNG</v>
          </cell>
          <cell r="G44" t="str">
            <v>Enersis</v>
          </cell>
        </row>
        <row r="45">
          <cell r="D45" t="str">
            <v>L</v>
          </cell>
          <cell r="E45" t="str">
            <v>--</v>
          </cell>
          <cell r="F45" t="str">
            <v>HNG</v>
          </cell>
          <cell r="G45" t="str">
            <v>Enersis</v>
          </cell>
        </row>
        <row r="46">
          <cell r="D46" t="str">
            <v>L</v>
          </cell>
          <cell r="E46" t="str">
            <v>--</v>
          </cell>
          <cell r="F46" t="str">
            <v>HNG</v>
          </cell>
          <cell r="G46" t="str">
            <v>Enersis</v>
          </cell>
        </row>
        <row r="47">
          <cell r="D47" t="str">
            <v>L</v>
          </cell>
          <cell r="E47" t="str">
            <v>--</v>
          </cell>
          <cell r="F47" t="str">
            <v>HNG</v>
          </cell>
          <cell r="G47" t="str">
            <v>Enersis</v>
          </cell>
        </row>
        <row r="48">
          <cell r="D48" t="str">
            <v>L</v>
          </cell>
          <cell r="E48" t="str">
            <v>--</v>
          </cell>
          <cell r="F48" t="str">
            <v>HNG</v>
          </cell>
          <cell r="G48" t="str">
            <v>Enersis</v>
          </cell>
        </row>
        <row r="49">
          <cell r="D49" t="str">
            <v>L</v>
          </cell>
          <cell r="E49" t="str">
            <v>--</v>
          </cell>
          <cell r="F49" t="str">
            <v>HNG</v>
          </cell>
          <cell r="G49" t="str">
            <v>Enersis</v>
          </cell>
        </row>
        <row r="50">
          <cell r="D50" t="str">
            <v>L</v>
          </cell>
          <cell r="E50" t="str">
            <v>--</v>
          </cell>
          <cell r="F50" t="str">
            <v>HNG</v>
          </cell>
          <cell r="G50" t="str">
            <v>Enersis</v>
          </cell>
        </row>
        <row r="51">
          <cell r="D51" t="str">
            <v>L</v>
          </cell>
          <cell r="E51" t="str">
            <v>--</v>
          </cell>
          <cell r="F51" t="str">
            <v>HNG</v>
          </cell>
          <cell r="G51" t="str">
            <v>Enersis</v>
          </cell>
        </row>
        <row r="52">
          <cell r="D52" t="str">
            <v>L</v>
          </cell>
          <cell r="E52" t="str">
            <v>--</v>
          </cell>
          <cell r="F52" t="str">
            <v>HNG</v>
          </cell>
          <cell r="G52" t="str">
            <v>Enersis</v>
          </cell>
        </row>
        <row r="53">
          <cell r="D53" t="str">
            <v>L</v>
          </cell>
          <cell r="E53" t="str">
            <v>--</v>
          </cell>
          <cell r="F53" t="str">
            <v>HNG</v>
          </cell>
          <cell r="G53" t="str">
            <v>Enersis</v>
          </cell>
        </row>
        <row r="54">
          <cell r="D54" t="str">
            <v>L</v>
          </cell>
          <cell r="E54" t="str">
            <v>--</v>
          </cell>
          <cell r="F54" t="str">
            <v>HNG</v>
          </cell>
          <cell r="G54" t="str">
            <v>Enersis</v>
          </cell>
        </row>
        <row r="55">
          <cell r="D55" t="str">
            <v>L</v>
          </cell>
          <cell r="E55" t="str">
            <v>--</v>
          </cell>
          <cell r="F55" t="str">
            <v>HNG</v>
          </cell>
          <cell r="G55" t="str">
            <v>Enersis</v>
          </cell>
        </row>
        <row r="56">
          <cell r="D56" t="str">
            <v>L</v>
          </cell>
          <cell r="E56" t="str">
            <v>--</v>
          </cell>
          <cell r="F56" t="str">
            <v>HNG</v>
          </cell>
          <cell r="G56" t="str">
            <v>Enersis</v>
          </cell>
        </row>
        <row r="57">
          <cell r="D57" t="str">
            <v>L</v>
          </cell>
          <cell r="E57" t="str">
            <v>--</v>
          </cell>
          <cell r="F57" t="str">
            <v>HNG</v>
          </cell>
          <cell r="G57" t="str">
            <v>Enersis</v>
          </cell>
        </row>
        <row r="58">
          <cell r="D58" t="str">
            <v>L</v>
          </cell>
          <cell r="E58" t="str">
            <v>--</v>
          </cell>
          <cell r="F58" t="str">
            <v>HNG</v>
          </cell>
          <cell r="G58" t="str">
            <v>Enersis</v>
          </cell>
        </row>
        <row r="59">
          <cell r="D59" t="str">
            <v>L</v>
          </cell>
          <cell r="E59" t="str">
            <v>--</v>
          </cell>
          <cell r="F59" t="str">
            <v>HNG</v>
          </cell>
          <cell r="G59" t="str">
            <v>Enersis</v>
          </cell>
        </row>
        <row r="60">
          <cell r="D60" t="str">
            <v>L</v>
          </cell>
          <cell r="E60" t="str">
            <v>--</v>
          </cell>
          <cell r="F60" t="str">
            <v>HNG</v>
          </cell>
          <cell r="G60" t="str">
            <v>Enersis</v>
          </cell>
        </row>
        <row r="61">
          <cell r="D61" t="str">
            <v>L</v>
          </cell>
          <cell r="E61" t="str">
            <v>--</v>
          </cell>
          <cell r="F61" t="str">
            <v>HNG</v>
          </cell>
          <cell r="G61" t="str">
            <v>Enersis</v>
          </cell>
        </row>
        <row r="62">
          <cell r="D62" t="str">
            <v>L</v>
          </cell>
          <cell r="E62" t="str">
            <v>--</v>
          </cell>
          <cell r="F62" t="str">
            <v>HNG</v>
          </cell>
          <cell r="G62" t="str">
            <v>Enersis</v>
          </cell>
        </row>
        <row r="63">
          <cell r="D63" t="str">
            <v>L</v>
          </cell>
          <cell r="E63" t="str">
            <v>--</v>
          </cell>
          <cell r="F63" t="str">
            <v>HNG</v>
          </cell>
          <cell r="G63" t="str">
            <v>Enersis</v>
          </cell>
        </row>
        <row r="64">
          <cell r="D64" t="str">
            <v>L</v>
          </cell>
          <cell r="E64" t="str">
            <v>--</v>
          </cell>
          <cell r="F64" t="str">
            <v>HNG</v>
          </cell>
          <cell r="G64" t="str">
            <v>Enersis</v>
          </cell>
        </row>
        <row r="65">
          <cell r="D65" t="str">
            <v>L</v>
          </cell>
          <cell r="E65" t="str">
            <v>--</v>
          </cell>
          <cell r="F65" t="str">
            <v>HNG</v>
          </cell>
          <cell r="G65" t="str">
            <v>Enersis</v>
          </cell>
        </row>
        <row r="66">
          <cell r="D66" t="str">
            <v>L</v>
          </cell>
          <cell r="E66" t="str">
            <v>--</v>
          </cell>
          <cell r="F66" t="str">
            <v>HNG</v>
          </cell>
          <cell r="G66" t="str">
            <v>Enersis</v>
          </cell>
        </row>
        <row r="67">
          <cell r="D67" t="str">
            <v>L</v>
          </cell>
          <cell r="E67" t="str">
            <v>--</v>
          </cell>
          <cell r="F67" t="str">
            <v>HNG</v>
          </cell>
          <cell r="G67" t="str">
            <v>Enersis</v>
          </cell>
        </row>
        <row r="68">
          <cell r="D68" t="str">
            <v>L</v>
          </cell>
          <cell r="E68" t="str">
            <v>--</v>
          </cell>
          <cell r="F68" t="str">
            <v>HNG</v>
          </cell>
          <cell r="G68" t="str">
            <v>Enersis</v>
          </cell>
        </row>
        <row r="69">
          <cell r="D69" t="str">
            <v>L</v>
          </cell>
          <cell r="E69" t="str">
            <v>--</v>
          </cell>
          <cell r="F69" t="str">
            <v>HNG</v>
          </cell>
          <cell r="G69" t="str">
            <v>Enersis</v>
          </cell>
        </row>
        <row r="70">
          <cell r="D70" t="str">
            <v>L</v>
          </cell>
          <cell r="E70" t="str">
            <v>--</v>
          </cell>
          <cell r="F70" t="str">
            <v>HNG</v>
          </cell>
          <cell r="G70" t="str">
            <v>Enersis</v>
          </cell>
        </row>
        <row r="71">
          <cell r="C71">
            <v>4</v>
          </cell>
          <cell r="D71" t="str">
            <v>L</v>
          </cell>
          <cell r="E71" t="str">
            <v>TRD</v>
          </cell>
          <cell r="F71" t="str">
            <v>TRD</v>
          </cell>
          <cell r="G71" t="str">
            <v>Chilectra</v>
          </cell>
        </row>
        <row r="72">
          <cell r="D72" t="str">
            <v>L</v>
          </cell>
          <cell r="E72" t="str">
            <v>--</v>
          </cell>
          <cell r="F72" t="str">
            <v>TRD</v>
          </cell>
          <cell r="G72" t="str">
            <v>Chilectra</v>
          </cell>
        </row>
        <row r="73">
          <cell r="D73" t="str">
            <v>L</v>
          </cell>
          <cell r="E73" t="str">
            <v>--</v>
          </cell>
          <cell r="F73" t="str">
            <v>TRD</v>
          </cell>
          <cell r="G73" t="str">
            <v>Chilectra</v>
          </cell>
        </row>
        <row r="74">
          <cell r="D74" t="str">
            <v>L</v>
          </cell>
          <cell r="E74" t="str">
            <v>--</v>
          </cell>
          <cell r="F74" t="str">
            <v>TRD</v>
          </cell>
          <cell r="G74" t="str">
            <v>Chilectra</v>
          </cell>
        </row>
        <row r="75">
          <cell r="D75" t="str">
            <v>L</v>
          </cell>
          <cell r="E75" t="str">
            <v>--</v>
          </cell>
          <cell r="F75" t="str">
            <v>TRD</v>
          </cell>
          <cell r="G75" t="str">
            <v>Chilectra</v>
          </cell>
        </row>
        <row r="76">
          <cell r="D76" t="str">
            <v>L</v>
          </cell>
          <cell r="E76" t="str">
            <v>--</v>
          </cell>
          <cell r="F76" t="str">
            <v>TRD</v>
          </cell>
          <cell r="G76" t="str">
            <v>Chilectra</v>
          </cell>
        </row>
        <row r="77">
          <cell r="D77" t="str">
            <v>L</v>
          </cell>
          <cell r="E77" t="str">
            <v>--</v>
          </cell>
          <cell r="F77" t="str">
            <v>TRD</v>
          </cell>
          <cell r="G77" t="str">
            <v>Chilectra</v>
          </cell>
        </row>
        <row r="78">
          <cell r="D78" t="str">
            <v>L</v>
          </cell>
          <cell r="E78" t="str">
            <v>--</v>
          </cell>
          <cell r="F78" t="str">
            <v>TRD</v>
          </cell>
          <cell r="G78" t="str">
            <v>Chilectra</v>
          </cell>
        </row>
        <row r="79">
          <cell r="D79" t="str">
            <v>L</v>
          </cell>
          <cell r="E79" t="str">
            <v>--</v>
          </cell>
          <cell r="F79" t="str">
            <v>TRD</v>
          </cell>
          <cell r="G79" t="str">
            <v>Chilectra</v>
          </cell>
        </row>
        <row r="80">
          <cell r="D80" t="str">
            <v>L</v>
          </cell>
          <cell r="E80" t="str">
            <v>--</v>
          </cell>
          <cell r="F80" t="str">
            <v>TRD</v>
          </cell>
          <cell r="G80" t="str">
            <v>Chilectra</v>
          </cell>
        </row>
        <row r="81">
          <cell r="D81" t="str">
            <v>L</v>
          </cell>
          <cell r="E81" t="str">
            <v>--</v>
          </cell>
          <cell r="F81" t="str">
            <v>TRD</v>
          </cell>
          <cell r="G81" t="str">
            <v>Chilectra</v>
          </cell>
        </row>
        <row r="82">
          <cell r="D82" t="str">
            <v>L</v>
          </cell>
          <cell r="E82" t="str">
            <v>--</v>
          </cell>
          <cell r="F82" t="str">
            <v>TRD</v>
          </cell>
          <cell r="G82" t="str">
            <v>Chilectra</v>
          </cell>
        </row>
        <row r="83">
          <cell r="D83" t="str">
            <v>L</v>
          </cell>
          <cell r="E83" t="str">
            <v>--</v>
          </cell>
          <cell r="F83" t="str">
            <v>TRD</v>
          </cell>
          <cell r="G83" t="str">
            <v>Chilectra</v>
          </cell>
        </row>
        <row r="84">
          <cell r="D84" t="str">
            <v>L</v>
          </cell>
          <cell r="E84" t="str">
            <v>--</v>
          </cell>
          <cell r="F84" t="str">
            <v>TRD</v>
          </cell>
          <cell r="G84" t="str">
            <v>Chilectra</v>
          </cell>
        </row>
        <row r="85">
          <cell r="D85" t="str">
            <v>L</v>
          </cell>
          <cell r="E85" t="str">
            <v>--</v>
          </cell>
          <cell r="F85" t="str">
            <v>TRD</v>
          </cell>
          <cell r="G85" t="str">
            <v>Chilectra</v>
          </cell>
        </row>
        <row r="86">
          <cell r="D86" t="str">
            <v>L</v>
          </cell>
          <cell r="E86" t="str">
            <v>--</v>
          </cell>
          <cell r="F86" t="str">
            <v>TRD</v>
          </cell>
          <cell r="G86" t="str">
            <v>Chilectra</v>
          </cell>
        </row>
        <row r="87">
          <cell r="D87" t="str">
            <v>L</v>
          </cell>
          <cell r="E87" t="str">
            <v>--</v>
          </cell>
          <cell r="F87" t="str">
            <v>TRD</v>
          </cell>
          <cell r="G87" t="str">
            <v>Chilectra</v>
          </cell>
        </row>
        <row r="88">
          <cell r="D88" t="str">
            <v>L</v>
          </cell>
          <cell r="E88" t="str">
            <v>--</v>
          </cell>
          <cell r="F88" t="str">
            <v>TRD</v>
          </cell>
          <cell r="G88" t="str">
            <v>Chilectra</v>
          </cell>
        </row>
        <row r="89">
          <cell r="D89" t="str">
            <v>L</v>
          </cell>
          <cell r="E89" t="str">
            <v>--</v>
          </cell>
          <cell r="F89" t="str">
            <v>TRD</v>
          </cell>
          <cell r="G89" t="str">
            <v>Chilectra</v>
          </cell>
        </row>
        <row r="90">
          <cell r="C90">
            <v>5</v>
          </cell>
          <cell r="D90" t="str">
            <v>L</v>
          </cell>
          <cell r="E90" t="str">
            <v>HNG</v>
          </cell>
          <cell r="F90" t="str">
            <v>HNG</v>
          </cell>
          <cell r="G90" t="str">
            <v>Chilectra Internacional</v>
          </cell>
        </row>
        <row r="91">
          <cell r="D91" t="str">
            <v>L</v>
          </cell>
          <cell r="E91" t="str">
            <v>--</v>
          </cell>
          <cell r="F91" t="str">
            <v>HNG</v>
          </cell>
          <cell r="G91" t="str">
            <v>Chilectra Internacional</v>
          </cell>
        </row>
        <row r="92">
          <cell r="D92" t="str">
            <v>L</v>
          </cell>
          <cell r="E92" t="str">
            <v>--</v>
          </cell>
          <cell r="F92" t="str">
            <v>HNG</v>
          </cell>
          <cell r="G92" t="str">
            <v>Chilectra Internacional</v>
          </cell>
        </row>
        <row r="93">
          <cell r="D93" t="str">
            <v>L</v>
          </cell>
          <cell r="E93" t="str">
            <v>--</v>
          </cell>
          <cell r="F93" t="str">
            <v>HNG</v>
          </cell>
          <cell r="G93" t="str">
            <v>Chilectra Internacional</v>
          </cell>
        </row>
        <row r="94">
          <cell r="D94" t="str">
            <v>L</v>
          </cell>
          <cell r="E94" t="str">
            <v>--</v>
          </cell>
          <cell r="F94" t="str">
            <v>HNG</v>
          </cell>
          <cell r="G94" t="str">
            <v>Chilectra Internacional</v>
          </cell>
        </row>
        <row r="95">
          <cell r="C95">
            <v>6</v>
          </cell>
          <cell r="D95" t="str">
            <v>L</v>
          </cell>
          <cell r="E95" t="str">
            <v>HNG</v>
          </cell>
          <cell r="F95" t="str">
            <v>HNG</v>
          </cell>
          <cell r="G95" t="str">
            <v>Agencia chilectra</v>
          </cell>
        </row>
        <row r="96">
          <cell r="D96" t="str">
            <v>L</v>
          </cell>
          <cell r="E96" t="str">
            <v>--</v>
          </cell>
          <cell r="F96" t="str">
            <v>HNG</v>
          </cell>
          <cell r="G96" t="str">
            <v>Agencia chilectra</v>
          </cell>
        </row>
        <row r="97">
          <cell r="D97" t="str">
            <v>L</v>
          </cell>
          <cell r="E97" t="str">
            <v>--</v>
          </cell>
          <cell r="F97" t="str">
            <v>HNG</v>
          </cell>
          <cell r="G97" t="str">
            <v>Agencia chilectra</v>
          </cell>
        </row>
        <row r="98">
          <cell r="D98" t="str">
            <v>L</v>
          </cell>
          <cell r="E98" t="str">
            <v>--</v>
          </cell>
          <cell r="F98" t="str">
            <v>HNG</v>
          </cell>
          <cell r="G98" t="str">
            <v>Agencia chilectra</v>
          </cell>
        </row>
        <row r="99">
          <cell r="C99">
            <v>7</v>
          </cell>
          <cell r="D99" t="str">
            <v>L</v>
          </cell>
          <cell r="E99" t="str">
            <v>HNG</v>
          </cell>
          <cell r="F99" t="str">
            <v>HNG</v>
          </cell>
          <cell r="G99" t="str">
            <v>Socie.Panameña</v>
          </cell>
        </row>
        <row r="100">
          <cell r="D100" t="str">
            <v>L</v>
          </cell>
          <cell r="E100" t="str">
            <v>--</v>
          </cell>
          <cell r="F100" t="str">
            <v>HNG</v>
          </cell>
          <cell r="G100" t="str">
            <v>Socie.Panameña</v>
          </cell>
        </row>
        <row r="101">
          <cell r="D101" t="str">
            <v>L</v>
          </cell>
          <cell r="E101" t="str">
            <v>--</v>
          </cell>
          <cell r="F101" t="str">
            <v>HNG</v>
          </cell>
          <cell r="G101" t="str">
            <v>Socie.Panameña</v>
          </cell>
        </row>
        <row r="102">
          <cell r="D102" t="str">
            <v>L</v>
          </cell>
          <cell r="E102" t="str">
            <v>--</v>
          </cell>
          <cell r="F102" t="str">
            <v>HNG</v>
          </cell>
          <cell r="G102" t="str">
            <v>Socie.Panameña</v>
          </cell>
        </row>
        <row r="103">
          <cell r="D103" t="str">
            <v>L</v>
          </cell>
          <cell r="E103" t="str">
            <v>--</v>
          </cell>
          <cell r="F103" t="str">
            <v>HNG</v>
          </cell>
          <cell r="G103" t="str">
            <v>Socie.Panameña</v>
          </cell>
        </row>
        <row r="104">
          <cell r="C104">
            <v>8</v>
          </cell>
          <cell r="D104" t="str">
            <v>L</v>
          </cell>
          <cell r="E104" t="str">
            <v>HNG</v>
          </cell>
          <cell r="F104" t="str">
            <v>HNG</v>
          </cell>
          <cell r="G104" t="str">
            <v>Chilectra Panamá</v>
          </cell>
        </row>
        <row r="105">
          <cell r="D105" t="str">
            <v>L</v>
          </cell>
          <cell r="E105" t="str">
            <v>--</v>
          </cell>
          <cell r="F105" t="str">
            <v>HNG</v>
          </cell>
          <cell r="G105" t="str">
            <v>Chilectra Panamá</v>
          </cell>
        </row>
        <row r="106">
          <cell r="D106" t="str">
            <v>L</v>
          </cell>
          <cell r="E106" t="str">
            <v>--</v>
          </cell>
          <cell r="F106" t="str">
            <v>HNG</v>
          </cell>
          <cell r="G106" t="str">
            <v>Chilectra Panamá</v>
          </cell>
        </row>
        <row r="107">
          <cell r="D107" t="str">
            <v>L</v>
          </cell>
          <cell r="E107" t="str">
            <v>--</v>
          </cell>
          <cell r="F107" t="str">
            <v>HNG</v>
          </cell>
          <cell r="G107" t="str">
            <v>Chilectra Panamá</v>
          </cell>
        </row>
        <row r="108">
          <cell r="C108">
            <v>9</v>
          </cell>
          <cell r="D108" t="str">
            <v>L</v>
          </cell>
          <cell r="E108" t="str">
            <v>HNG</v>
          </cell>
          <cell r="F108" t="str">
            <v>HNG</v>
          </cell>
          <cell r="G108" t="str">
            <v>Estelmar Holding</v>
          </cell>
        </row>
        <row r="109">
          <cell r="D109" t="str">
            <v>L</v>
          </cell>
          <cell r="E109" t="str">
            <v>--</v>
          </cell>
          <cell r="F109" t="str">
            <v>HNG</v>
          </cell>
          <cell r="G109" t="str">
            <v>Estelmar Holding</v>
          </cell>
        </row>
        <row r="110">
          <cell r="D110" t="str">
            <v>L</v>
          </cell>
          <cell r="E110" t="str">
            <v>--</v>
          </cell>
          <cell r="F110" t="str">
            <v>HNG</v>
          </cell>
          <cell r="G110" t="str">
            <v>Estelmar Holding</v>
          </cell>
        </row>
        <row r="111">
          <cell r="C111">
            <v>10</v>
          </cell>
          <cell r="D111" t="str">
            <v>L</v>
          </cell>
          <cell r="E111" t="str">
            <v>HNG</v>
          </cell>
          <cell r="F111" t="str">
            <v>HNG</v>
          </cell>
          <cell r="G111" t="str">
            <v>Corporación Essex</v>
          </cell>
        </row>
        <row r="112">
          <cell r="D112" t="str">
            <v>L</v>
          </cell>
          <cell r="E112" t="str">
            <v>--</v>
          </cell>
          <cell r="F112" t="str">
            <v>HNG</v>
          </cell>
          <cell r="G112" t="str">
            <v>Corporación Essex</v>
          </cell>
        </row>
        <row r="113">
          <cell r="D113" t="str">
            <v>L</v>
          </cell>
          <cell r="E113" t="str">
            <v>--</v>
          </cell>
          <cell r="F113" t="str">
            <v>HNG</v>
          </cell>
          <cell r="G113" t="str">
            <v>Corporación Essex</v>
          </cell>
        </row>
        <row r="114">
          <cell r="C114">
            <v>11</v>
          </cell>
          <cell r="D114" t="str">
            <v>L</v>
          </cell>
          <cell r="E114" t="str">
            <v>HNG</v>
          </cell>
          <cell r="F114" t="str">
            <v>HNG</v>
          </cell>
          <cell r="G114" t="str">
            <v>Bogotá Investment</v>
          </cell>
        </row>
        <row r="115">
          <cell r="D115" t="str">
            <v>L</v>
          </cell>
          <cell r="E115" t="str">
            <v>--</v>
          </cell>
          <cell r="F115" t="str">
            <v>HNG</v>
          </cell>
          <cell r="G115" t="str">
            <v>Bogotá Investment</v>
          </cell>
        </row>
        <row r="116">
          <cell r="C116">
            <v>12</v>
          </cell>
          <cell r="D116" t="str">
            <v>L</v>
          </cell>
          <cell r="E116" t="str">
            <v>HNG</v>
          </cell>
          <cell r="F116" t="str">
            <v>HNG</v>
          </cell>
          <cell r="G116" t="str">
            <v>Bertrán Investment</v>
          </cell>
        </row>
        <row r="117">
          <cell r="D117" t="str">
            <v>L</v>
          </cell>
          <cell r="E117" t="str">
            <v>--</v>
          </cell>
          <cell r="F117" t="str">
            <v>HNG</v>
          </cell>
          <cell r="G117" t="str">
            <v>Bertrán Investment</v>
          </cell>
        </row>
        <row r="118">
          <cell r="C118">
            <v>13</v>
          </cell>
          <cell r="D118" t="str">
            <v>L</v>
          </cell>
          <cell r="E118" t="str">
            <v>HNG</v>
          </cell>
          <cell r="F118" t="str">
            <v>HNG</v>
          </cell>
          <cell r="G118" t="str">
            <v>Soc.Electr. De Colina</v>
          </cell>
        </row>
        <row r="119">
          <cell r="D119" t="str">
            <v>L</v>
          </cell>
          <cell r="E119" t="str">
            <v>--</v>
          </cell>
          <cell r="F119" t="str">
            <v>HNG</v>
          </cell>
          <cell r="G119" t="str">
            <v>Soc.Electr. De Colina</v>
          </cell>
        </row>
        <row r="120">
          <cell r="D120" t="str">
            <v>L</v>
          </cell>
          <cell r="E120" t="str">
            <v>--</v>
          </cell>
          <cell r="F120" t="str">
            <v>HNG</v>
          </cell>
          <cell r="G120" t="str">
            <v>Soc.Electr. De Colina</v>
          </cell>
        </row>
        <row r="121">
          <cell r="C121">
            <v>14</v>
          </cell>
          <cell r="D121" t="str">
            <v>L</v>
          </cell>
          <cell r="E121" t="str">
            <v>HNG</v>
          </cell>
          <cell r="F121" t="str">
            <v>HNG</v>
          </cell>
          <cell r="G121" t="str">
            <v>Inv. Luz Andes</v>
          </cell>
        </row>
        <row r="122">
          <cell r="D122" t="str">
            <v>L</v>
          </cell>
          <cell r="E122" t="str">
            <v>--</v>
          </cell>
          <cell r="F122" t="str">
            <v>HNG</v>
          </cell>
          <cell r="G122" t="str">
            <v>Inv. Luz Andes</v>
          </cell>
        </row>
        <row r="123">
          <cell r="D123" t="str">
            <v>L</v>
          </cell>
          <cell r="E123" t="str">
            <v>--</v>
          </cell>
          <cell r="F123" t="str">
            <v>HNG</v>
          </cell>
          <cell r="G123" t="str">
            <v>Inv. Luz Andes</v>
          </cell>
        </row>
        <row r="124">
          <cell r="D124" t="str">
            <v>L</v>
          </cell>
          <cell r="E124" t="str">
            <v>--</v>
          </cell>
          <cell r="F124" t="str">
            <v>HNG</v>
          </cell>
          <cell r="G124" t="str">
            <v>Inv. Luz Andes</v>
          </cell>
        </row>
        <row r="125">
          <cell r="C125">
            <v>15</v>
          </cell>
          <cell r="D125" t="str">
            <v>L</v>
          </cell>
          <cell r="E125" t="str">
            <v>HNG</v>
          </cell>
          <cell r="F125" t="str">
            <v>HNG</v>
          </cell>
          <cell r="G125" t="str">
            <v>Electromen</v>
          </cell>
        </row>
        <row r="126">
          <cell r="D126" t="str">
            <v>L</v>
          </cell>
          <cell r="E126" t="str">
            <v>--</v>
          </cell>
          <cell r="F126" t="str">
            <v>HNG</v>
          </cell>
          <cell r="G126" t="str">
            <v>Electromen</v>
          </cell>
        </row>
        <row r="127">
          <cell r="D127" t="str">
            <v>L</v>
          </cell>
          <cell r="E127" t="str">
            <v>--</v>
          </cell>
          <cell r="F127" t="str">
            <v>HNG</v>
          </cell>
          <cell r="G127" t="str">
            <v>Electromen</v>
          </cell>
        </row>
        <row r="128">
          <cell r="D128" t="str">
            <v>L</v>
          </cell>
          <cell r="E128" t="str">
            <v>--</v>
          </cell>
          <cell r="F128" t="str">
            <v>HNG</v>
          </cell>
          <cell r="G128" t="str">
            <v>Electromen</v>
          </cell>
        </row>
        <row r="129">
          <cell r="D129" t="str">
            <v>L</v>
          </cell>
          <cell r="E129" t="str">
            <v>--</v>
          </cell>
          <cell r="F129" t="str">
            <v>HNG</v>
          </cell>
          <cell r="G129" t="str">
            <v>Electromen</v>
          </cell>
        </row>
        <row r="130">
          <cell r="C130">
            <v>16</v>
          </cell>
          <cell r="D130" t="str">
            <v>L</v>
          </cell>
          <cell r="E130" t="str">
            <v>HNG</v>
          </cell>
          <cell r="F130" t="str">
            <v>HNG</v>
          </cell>
          <cell r="G130" t="str">
            <v>Chilectra Argentina</v>
          </cell>
        </row>
        <row r="131">
          <cell r="D131" t="str">
            <v>L</v>
          </cell>
          <cell r="E131" t="str">
            <v>--</v>
          </cell>
          <cell r="F131" t="str">
            <v>HNG</v>
          </cell>
          <cell r="G131" t="str">
            <v>Chilectra Argentina</v>
          </cell>
        </row>
        <row r="132">
          <cell r="D132" t="str">
            <v>L</v>
          </cell>
          <cell r="E132" t="str">
            <v>--</v>
          </cell>
          <cell r="F132" t="str">
            <v>HNG</v>
          </cell>
          <cell r="G132" t="str">
            <v>Chilectra Argentina</v>
          </cell>
        </row>
        <row r="133">
          <cell r="C133">
            <v>17</v>
          </cell>
          <cell r="D133" t="str">
            <v>L</v>
          </cell>
          <cell r="E133" t="str">
            <v>HNG</v>
          </cell>
          <cell r="F133" t="str">
            <v>HNG</v>
          </cell>
          <cell r="G133" t="str">
            <v>Cia. Peruana de Elect.</v>
          </cell>
        </row>
        <row r="134">
          <cell r="D134" t="str">
            <v>L</v>
          </cell>
          <cell r="E134" t="str">
            <v>--</v>
          </cell>
          <cell r="F134" t="str">
            <v>HNG</v>
          </cell>
          <cell r="G134" t="str">
            <v>Cia. Peruana de Elect.</v>
          </cell>
        </row>
        <row r="135">
          <cell r="D135" t="str">
            <v>L</v>
          </cell>
          <cell r="E135" t="str">
            <v>--</v>
          </cell>
          <cell r="F135" t="str">
            <v>HNG</v>
          </cell>
          <cell r="G135" t="str">
            <v>Cia. Peruana de Elect.</v>
          </cell>
        </row>
        <row r="136">
          <cell r="D136" t="str">
            <v>L</v>
          </cell>
          <cell r="E136" t="str">
            <v>--</v>
          </cell>
          <cell r="F136" t="str">
            <v>HNG</v>
          </cell>
          <cell r="G136" t="str">
            <v>Cia. Peruana de Elect.</v>
          </cell>
        </row>
        <row r="137">
          <cell r="D137" t="str">
            <v>L</v>
          </cell>
          <cell r="E137" t="str">
            <v>--</v>
          </cell>
          <cell r="F137" t="str">
            <v>HNG</v>
          </cell>
          <cell r="G137" t="str">
            <v>Cia. Peruana de Elect.</v>
          </cell>
        </row>
        <row r="138">
          <cell r="C138">
            <v>18</v>
          </cell>
          <cell r="D138" t="str">
            <v>L</v>
          </cell>
          <cell r="E138" t="str">
            <v>TRD</v>
          </cell>
          <cell r="F138" t="str">
            <v>TRD</v>
          </cell>
          <cell r="G138" t="str">
            <v>Rio Maipo</v>
          </cell>
        </row>
        <row r="139">
          <cell r="D139" t="str">
            <v>L</v>
          </cell>
          <cell r="E139" t="str">
            <v>--</v>
          </cell>
          <cell r="F139" t="str">
            <v>TRD</v>
          </cell>
          <cell r="G139" t="str">
            <v>Rio Maipo</v>
          </cell>
        </row>
        <row r="140">
          <cell r="C140">
            <v>19</v>
          </cell>
          <cell r="D140" t="str">
            <v>L</v>
          </cell>
          <cell r="E140" t="str">
            <v>DIV</v>
          </cell>
          <cell r="F140" t="str">
            <v>DIV</v>
          </cell>
          <cell r="G140" t="str">
            <v>Synapsis</v>
          </cell>
        </row>
        <row r="141">
          <cell r="D141" t="str">
            <v>L</v>
          </cell>
          <cell r="E141" t="str">
            <v>--</v>
          </cell>
          <cell r="F141" t="str">
            <v>DIV</v>
          </cell>
          <cell r="G141" t="str">
            <v>Synapsis</v>
          </cell>
        </row>
        <row r="142">
          <cell r="D142" t="str">
            <v>L</v>
          </cell>
          <cell r="E142" t="str">
            <v>--</v>
          </cell>
          <cell r="F142" t="str">
            <v>DIV</v>
          </cell>
          <cell r="G142" t="str">
            <v>Synapsis</v>
          </cell>
        </row>
        <row r="143">
          <cell r="D143" t="str">
            <v>L</v>
          </cell>
          <cell r="E143" t="str">
            <v>--</v>
          </cell>
          <cell r="F143" t="str">
            <v>DIV</v>
          </cell>
          <cell r="G143" t="str">
            <v>Synapsis</v>
          </cell>
        </row>
        <row r="144">
          <cell r="D144" t="str">
            <v>L</v>
          </cell>
          <cell r="E144" t="str">
            <v>--</v>
          </cell>
          <cell r="F144" t="str">
            <v>DIV</v>
          </cell>
          <cell r="G144" t="str">
            <v>Synapsis</v>
          </cell>
        </row>
        <row r="145">
          <cell r="D145" t="str">
            <v>L</v>
          </cell>
          <cell r="E145" t="str">
            <v>--</v>
          </cell>
          <cell r="F145" t="str">
            <v>DIV</v>
          </cell>
          <cell r="G145" t="str">
            <v>Synapsis</v>
          </cell>
        </row>
        <row r="146">
          <cell r="D146" t="str">
            <v>L</v>
          </cell>
          <cell r="E146" t="str">
            <v>--</v>
          </cell>
          <cell r="F146" t="str">
            <v>DIV</v>
          </cell>
          <cell r="G146" t="str">
            <v>Synapsis</v>
          </cell>
        </row>
        <row r="147">
          <cell r="D147" t="str">
            <v>L</v>
          </cell>
          <cell r="E147" t="str">
            <v>--</v>
          </cell>
          <cell r="F147" t="str">
            <v>DIV</v>
          </cell>
          <cell r="G147" t="str">
            <v>Synapsis</v>
          </cell>
        </row>
        <row r="148">
          <cell r="D148" t="str">
            <v>L</v>
          </cell>
          <cell r="E148" t="str">
            <v>--</v>
          </cell>
          <cell r="F148" t="str">
            <v>DIV</v>
          </cell>
          <cell r="G148" t="str">
            <v>Synapsis</v>
          </cell>
        </row>
        <row r="149">
          <cell r="D149" t="str">
            <v>L</v>
          </cell>
          <cell r="E149" t="str">
            <v>--</v>
          </cell>
          <cell r="F149" t="str">
            <v>DIV</v>
          </cell>
          <cell r="G149" t="str">
            <v>Synapsis</v>
          </cell>
        </row>
        <row r="150">
          <cell r="D150" t="str">
            <v>L</v>
          </cell>
          <cell r="E150" t="str">
            <v>--</v>
          </cell>
          <cell r="F150" t="str">
            <v>DIV</v>
          </cell>
          <cell r="G150" t="str">
            <v>Synapsis</v>
          </cell>
        </row>
        <row r="151">
          <cell r="D151" t="str">
            <v>L</v>
          </cell>
          <cell r="E151" t="str">
            <v>--</v>
          </cell>
          <cell r="F151" t="str">
            <v>DIV</v>
          </cell>
          <cell r="G151" t="str">
            <v>Synapsis</v>
          </cell>
        </row>
        <row r="152">
          <cell r="C152">
            <v>20</v>
          </cell>
          <cell r="D152" t="str">
            <v>L</v>
          </cell>
          <cell r="E152" t="str">
            <v>DIV</v>
          </cell>
          <cell r="F152" t="str">
            <v>DIV</v>
          </cell>
          <cell r="G152" t="str">
            <v>Synapsis Argentina</v>
          </cell>
        </row>
        <row r="153">
          <cell r="D153" t="str">
            <v>L</v>
          </cell>
          <cell r="E153" t="str">
            <v>--</v>
          </cell>
          <cell r="F153" t="str">
            <v>DIV</v>
          </cell>
          <cell r="G153" t="str">
            <v>Synapsis Argentina</v>
          </cell>
        </row>
        <row r="154">
          <cell r="D154" t="str">
            <v>L</v>
          </cell>
          <cell r="E154" t="str">
            <v>--</v>
          </cell>
          <cell r="F154" t="str">
            <v>DIV</v>
          </cell>
          <cell r="G154" t="str">
            <v>Synapsis Argentina</v>
          </cell>
        </row>
        <row r="155">
          <cell r="D155" t="str">
            <v>L</v>
          </cell>
          <cell r="E155" t="str">
            <v>--</v>
          </cell>
          <cell r="F155" t="str">
            <v>DIV</v>
          </cell>
          <cell r="G155" t="str">
            <v>Synapsis Argentina</v>
          </cell>
        </row>
        <row r="156">
          <cell r="D156" t="str">
            <v>L</v>
          </cell>
          <cell r="E156" t="str">
            <v>--</v>
          </cell>
          <cell r="F156" t="str">
            <v>DIV</v>
          </cell>
          <cell r="G156" t="str">
            <v>Synapsis Argentina</v>
          </cell>
        </row>
        <row r="157">
          <cell r="C157">
            <v>21</v>
          </cell>
          <cell r="D157" t="str">
            <v>L</v>
          </cell>
          <cell r="E157" t="str">
            <v>DIV</v>
          </cell>
          <cell r="F157" t="str">
            <v>DIV</v>
          </cell>
          <cell r="G157" t="str">
            <v>Synapsis Brasil</v>
          </cell>
        </row>
        <row r="158">
          <cell r="D158" t="str">
            <v>L</v>
          </cell>
          <cell r="E158" t="str">
            <v>--</v>
          </cell>
          <cell r="F158" t="str">
            <v>DIV</v>
          </cell>
          <cell r="G158" t="str">
            <v>Synapsis Brasil</v>
          </cell>
        </row>
        <row r="159">
          <cell r="D159" t="str">
            <v>L</v>
          </cell>
          <cell r="E159" t="str">
            <v>--</v>
          </cell>
          <cell r="F159" t="str">
            <v>DIV</v>
          </cell>
          <cell r="G159" t="str">
            <v>Synapsis Brasil</v>
          </cell>
        </row>
        <row r="160">
          <cell r="D160" t="str">
            <v>L</v>
          </cell>
          <cell r="E160" t="str">
            <v>--</v>
          </cell>
          <cell r="F160" t="str">
            <v>DIV</v>
          </cell>
          <cell r="G160" t="str">
            <v>Synapsis Brasil</v>
          </cell>
        </row>
        <row r="161">
          <cell r="C161">
            <v>22</v>
          </cell>
          <cell r="D161" t="str">
            <v>L</v>
          </cell>
          <cell r="E161" t="str">
            <v>DIV</v>
          </cell>
          <cell r="F161" t="str">
            <v>DIV</v>
          </cell>
          <cell r="G161" t="str">
            <v>Synapsis Colombia</v>
          </cell>
        </row>
        <row r="162">
          <cell r="D162" t="str">
            <v>L</v>
          </cell>
          <cell r="E162" t="str">
            <v>--</v>
          </cell>
          <cell r="F162" t="str">
            <v>DIV</v>
          </cell>
          <cell r="G162" t="str">
            <v>Synapsis Colombia</v>
          </cell>
        </row>
        <row r="163">
          <cell r="D163" t="str">
            <v>L</v>
          </cell>
          <cell r="E163" t="str">
            <v>--</v>
          </cell>
          <cell r="F163" t="str">
            <v>DIV</v>
          </cell>
          <cell r="G163" t="str">
            <v>Synapsis Colombia</v>
          </cell>
        </row>
        <row r="164">
          <cell r="D164" t="str">
            <v>L</v>
          </cell>
          <cell r="E164" t="str">
            <v>--</v>
          </cell>
          <cell r="F164" t="str">
            <v>DIV</v>
          </cell>
          <cell r="G164" t="str">
            <v>Synapsis Colombia</v>
          </cell>
        </row>
        <row r="165">
          <cell r="D165" t="str">
            <v>L</v>
          </cell>
          <cell r="E165" t="str">
            <v>--</v>
          </cell>
          <cell r="F165" t="str">
            <v>DIV</v>
          </cell>
          <cell r="G165" t="str">
            <v>Synapsis Colombia</v>
          </cell>
        </row>
        <row r="166">
          <cell r="D166" t="str">
            <v>L</v>
          </cell>
          <cell r="E166" t="str">
            <v>--</v>
          </cell>
          <cell r="F166" t="str">
            <v>DIV</v>
          </cell>
          <cell r="G166" t="str">
            <v>Synapsis Colombia</v>
          </cell>
        </row>
        <row r="167">
          <cell r="C167">
            <v>23</v>
          </cell>
          <cell r="D167" t="str">
            <v>L</v>
          </cell>
          <cell r="E167" t="str">
            <v>DIV</v>
          </cell>
          <cell r="F167" t="str">
            <v>DIV</v>
          </cell>
          <cell r="G167" t="str">
            <v>Synapsis Colombia (liquid)</v>
          </cell>
        </row>
        <row r="168">
          <cell r="D168" t="str">
            <v>L</v>
          </cell>
          <cell r="E168" t="str">
            <v>--</v>
          </cell>
          <cell r="F168" t="str">
            <v>DIV</v>
          </cell>
          <cell r="G168" t="str">
            <v>Synapsis Colombia (liquid)</v>
          </cell>
        </row>
        <row r="169">
          <cell r="C169">
            <v>24</v>
          </cell>
          <cell r="D169" t="str">
            <v>L</v>
          </cell>
          <cell r="E169" t="str">
            <v>DIV</v>
          </cell>
          <cell r="F169" t="str">
            <v>DIV</v>
          </cell>
          <cell r="G169" t="str">
            <v>Inm.Manso Velasco</v>
          </cell>
        </row>
        <row r="170">
          <cell r="D170" t="str">
            <v>L</v>
          </cell>
          <cell r="E170" t="str">
            <v>--</v>
          </cell>
          <cell r="F170" t="str">
            <v>DIV</v>
          </cell>
          <cell r="G170" t="str">
            <v>Inm.Manso Velasco</v>
          </cell>
        </row>
        <row r="171">
          <cell r="D171" t="str">
            <v>L</v>
          </cell>
          <cell r="E171" t="str">
            <v>--</v>
          </cell>
          <cell r="F171" t="str">
            <v>DIV</v>
          </cell>
          <cell r="G171" t="str">
            <v>Inm.Manso Velasco</v>
          </cell>
        </row>
        <row r="172">
          <cell r="D172" t="str">
            <v>L</v>
          </cell>
          <cell r="E172" t="str">
            <v>--</v>
          </cell>
          <cell r="F172" t="str">
            <v>DIV</v>
          </cell>
          <cell r="G172" t="str">
            <v>Inm.Manso Velasco</v>
          </cell>
        </row>
        <row r="173">
          <cell r="D173" t="str">
            <v>L</v>
          </cell>
          <cell r="E173" t="str">
            <v>--</v>
          </cell>
          <cell r="F173" t="str">
            <v>DIV</v>
          </cell>
          <cell r="G173" t="str">
            <v>Inm.Manso Velasco</v>
          </cell>
        </row>
        <row r="174">
          <cell r="D174" t="str">
            <v>L</v>
          </cell>
          <cell r="E174" t="str">
            <v>--</v>
          </cell>
          <cell r="F174" t="str">
            <v>DIV</v>
          </cell>
          <cell r="G174" t="str">
            <v>Inm.Manso Velasco</v>
          </cell>
        </row>
        <row r="175">
          <cell r="D175" t="str">
            <v>L</v>
          </cell>
          <cell r="E175" t="str">
            <v>--</v>
          </cell>
          <cell r="F175" t="str">
            <v>DIV</v>
          </cell>
          <cell r="G175" t="str">
            <v>Inm.Manso Velasco</v>
          </cell>
        </row>
        <row r="176">
          <cell r="D176" t="str">
            <v>L</v>
          </cell>
          <cell r="E176" t="str">
            <v>--</v>
          </cell>
          <cell r="F176" t="str">
            <v>DIV</v>
          </cell>
          <cell r="G176" t="str">
            <v>Inm.Manso Velasco</v>
          </cell>
        </row>
        <row r="177">
          <cell r="D177" t="str">
            <v>L</v>
          </cell>
          <cell r="E177" t="str">
            <v>--</v>
          </cell>
          <cell r="F177" t="str">
            <v>DIV</v>
          </cell>
          <cell r="G177" t="str">
            <v>Inm.Manso Velasco</v>
          </cell>
        </row>
        <row r="178">
          <cell r="C178">
            <v>25</v>
          </cell>
          <cell r="D178" t="str">
            <v>L</v>
          </cell>
          <cell r="E178" t="str">
            <v>DIV</v>
          </cell>
          <cell r="F178" t="str">
            <v>DIV</v>
          </cell>
          <cell r="G178" t="str">
            <v>Inm. y Constr. Santiago 2000</v>
          </cell>
        </row>
        <row r="179">
          <cell r="D179" t="str">
            <v>L</v>
          </cell>
          <cell r="E179" t="str">
            <v>--</v>
          </cell>
          <cell r="F179" t="str">
            <v>DIV</v>
          </cell>
          <cell r="G179" t="str">
            <v>Inm. y Constr. Santiago 2000</v>
          </cell>
        </row>
        <row r="180">
          <cell r="D180" t="str">
            <v>L</v>
          </cell>
          <cell r="E180" t="str">
            <v>--</v>
          </cell>
          <cell r="F180" t="str">
            <v>DIV</v>
          </cell>
          <cell r="G180" t="str">
            <v>Inm. y Constr. Santiago 2000</v>
          </cell>
        </row>
        <row r="181">
          <cell r="C181">
            <v>26</v>
          </cell>
          <cell r="D181" t="str">
            <v>L</v>
          </cell>
          <cell r="E181" t="str">
            <v>DIV</v>
          </cell>
          <cell r="F181" t="str">
            <v>DIV</v>
          </cell>
          <cell r="G181" t="str">
            <v>Inm. Centro Nuevo</v>
          </cell>
        </row>
        <row r="182">
          <cell r="D182" t="str">
            <v>L</v>
          </cell>
          <cell r="E182" t="str">
            <v>--</v>
          </cell>
          <cell r="F182" t="str">
            <v>DIV</v>
          </cell>
          <cell r="G182" t="str">
            <v>Inm. Centro Nuevo</v>
          </cell>
        </row>
        <row r="183">
          <cell r="D183" t="str">
            <v>L</v>
          </cell>
          <cell r="E183" t="str">
            <v>--</v>
          </cell>
          <cell r="F183" t="str">
            <v>DIV</v>
          </cell>
          <cell r="G183" t="str">
            <v>Inm. Centro Nuevo</v>
          </cell>
        </row>
        <row r="184">
          <cell r="C184">
            <v>27</v>
          </cell>
          <cell r="D184" t="str">
            <v>L</v>
          </cell>
          <cell r="E184" t="str">
            <v>DIV</v>
          </cell>
          <cell r="F184" t="str">
            <v>DIV</v>
          </cell>
          <cell r="G184" t="str">
            <v>Construcc. El Gobernador</v>
          </cell>
        </row>
        <row r="185">
          <cell r="D185" t="str">
            <v>L</v>
          </cell>
          <cell r="E185" t="str">
            <v>--</v>
          </cell>
          <cell r="F185" t="str">
            <v>DIV</v>
          </cell>
          <cell r="G185" t="str">
            <v>Construcc. El Gobernador</v>
          </cell>
        </row>
        <row r="186">
          <cell r="D186" t="str">
            <v>L</v>
          </cell>
          <cell r="E186" t="str">
            <v>--</v>
          </cell>
          <cell r="F186" t="str">
            <v>DIV</v>
          </cell>
          <cell r="G186" t="str">
            <v>Construcc. El Gobernador</v>
          </cell>
        </row>
        <row r="187">
          <cell r="D187" t="str">
            <v>L</v>
          </cell>
          <cell r="E187" t="str">
            <v>--</v>
          </cell>
          <cell r="F187" t="str">
            <v>DIV</v>
          </cell>
          <cell r="G187" t="str">
            <v>Construcc. El Gobernador</v>
          </cell>
        </row>
        <row r="188">
          <cell r="C188">
            <v>28</v>
          </cell>
          <cell r="D188" t="str">
            <v>L</v>
          </cell>
          <cell r="E188" t="str">
            <v>DIV</v>
          </cell>
          <cell r="F188" t="str">
            <v>DIV</v>
          </cell>
          <cell r="G188" t="str">
            <v>Soc. Agr. El Gobernador</v>
          </cell>
        </row>
        <row r="189">
          <cell r="D189" t="str">
            <v>L</v>
          </cell>
          <cell r="E189" t="str">
            <v>--</v>
          </cell>
          <cell r="F189" t="str">
            <v>DIV</v>
          </cell>
          <cell r="G189" t="str">
            <v>Soc. Agr. El Gobernador</v>
          </cell>
        </row>
        <row r="190">
          <cell r="D190" t="str">
            <v>L</v>
          </cell>
          <cell r="E190" t="str">
            <v>--</v>
          </cell>
          <cell r="F190" t="str">
            <v>DIV</v>
          </cell>
          <cell r="G190" t="str">
            <v>Soc. Agr. El Gobernador</v>
          </cell>
        </row>
        <row r="191">
          <cell r="D191" t="str">
            <v>L</v>
          </cell>
          <cell r="E191" t="str">
            <v>--</v>
          </cell>
          <cell r="F191" t="str">
            <v>DIV</v>
          </cell>
          <cell r="G191" t="str">
            <v>Soc. Agr. El Gobernador</v>
          </cell>
        </row>
        <row r="192">
          <cell r="D192" t="str">
            <v>L</v>
          </cell>
          <cell r="E192" t="str">
            <v>--</v>
          </cell>
          <cell r="F192" t="str">
            <v>DIV</v>
          </cell>
          <cell r="G192" t="str">
            <v>Soc. Agr. El Gobernador</v>
          </cell>
        </row>
        <row r="193">
          <cell r="C193">
            <v>29</v>
          </cell>
          <cell r="D193" t="str">
            <v>L</v>
          </cell>
          <cell r="E193" t="str">
            <v>DIV</v>
          </cell>
          <cell r="F193" t="str">
            <v>DIV</v>
          </cell>
          <cell r="G193" t="str">
            <v>Soc. Agr. Los Cameros</v>
          </cell>
        </row>
        <row r="194">
          <cell r="D194" t="str">
            <v>L</v>
          </cell>
          <cell r="E194" t="str">
            <v>--</v>
          </cell>
          <cell r="F194" t="str">
            <v>DIV</v>
          </cell>
          <cell r="G194" t="str">
            <v>Soc. Agr. Los Cameros</v>
          </cell>
        </row>
        <row r="195">
          <cell r="C195">
            <v>30</v>
          </cell>
          <cell r="D195" t="str">
            <v>L</v>
          </cell>
          <cell r="E195" t="str">
            <v>DIV</v>
          </cell>
          <cell r="F195" t="str">
            <v>DIV</v>
          </cell>
          <cell r="G195" t="str">
            <v>Soc. Agr. Pastos Verdes</v>
          </cell>
        </row>
        <row r="196">
          <cell r="D196" t="str">
            <v>L</v>
          </cell>
          <cell r="E196" t="str">
            <v>--</v>
          </cell>
          <cell r="F196" t="str">
            <v>DIV</v>
          </cell>
          <cell r="G196" t="str">
            <v>Soc. Agr. Pastos Verdes</v>
          </cell>
        </row>
        <row r="197">
          <cell r="C197">
            <v>31</v>
          </cell>
          <cell r="D197" t="str">
            <v>L</v>
          </cell>
          <cell r="E197" t="str">
            <v>DIV</v>
          </cell>
          <cell r="F197" t="str">
            <v>DIV</v>
          </cell>
          <cell r="G197" t="str">
            <v>Const.y Proy. Los Maitenes</v>
          </cell>
        </row>
        <row r="198">
          <cell r="D198" t="str">
            <v>L</v>
          </cell>
          <cell r="E198" t="str">
            <v>--</v>
          </cell>
          <cell r="F198" t="str">
            <v>DIV</v>
          </cell>
          <cell r="G198" t="str">
            <v>Const.y Proy. Los Maitenes</v>
          </cell>
        </row>
        <row r="199">
          <cell r="C199">
            <v>32</v>
          </cell>
          <cell r="D199" t="str">
            <v>L</v>
          </cell>
          <cell r="E199" t="str">
            <v>DIV</v>
          </cell>
          <cell r="F199" t="str">
            <v>DIV</v>
          </cell>
          <cell r="G199" t="str">
            <v>Serv. Aguas Pot. Barrancas</v>
          </cell>
        </row>
        <row r="200">
          <cell r="D200" t="str">
            <v>L</v>
          </cell>
          <cell r="E200" t="str">
            <v>--</v>
          </cell>
          <cell r="F200" t="str">
            <v>DIV</v>
          </cell>
          <cell r="G200" t="str">
            <v>Serv. Aguas Pot. Barrancas</v>
          </cell>
        </row>
        <row r="201">
          <cell r="C201">
            <v>33</v>
          </cell>
          <cell r="D201" t="str">
            <v>L</v>
          </cell>
          <cell r="E201" t="str">
            <v>DIV</v>
          </cell>
          <cell r="F201" t="str">
            <v>DIV</v>
          </cell>
          <cell r="G201" t="str">
            <v>Manso de Velasco Argent.</v>
          </cell>
        </row>
        <row r="202">
          <cell r="D202" t="str">
            <v>L</v>
          </cell>
          <cell r="E202" t="str">
            <v>--</v>
          </cell>
          <cell r="F202" t="str">
            <v>DIV</v>
          </cell>
          <cell r="G202" t="str">
            <v>Manso de Velasco Argent.</v>
          </cell>
        </row>
        <row r="203">
          <cell r="D203" t="str">
            <v>L</v>
          </cell>
          <cell r="E203" t="str">
            <v>--</v>
          </cell>
          <cell r="F203" t="str">
            <v>DIV</v>
          </cell>
          <cell r="G203" t="str">
            <v>Manso de Velasco Argent.</v>
          </cell>
        </row>
        <row r="204">
          <cell r="C204">
            <v>34</v>
          </cell>
          <cell r="D204" t="str">
            <v>L</v>
          </cell>
          <cell r="E204" t="str">
            <v>DIV</v>
          </cell>
          <cell r="F204" t="str">
            <v>DIV</v>
          </cell>
          <cell r="G204" t="str">
            <v>Elenet</v>
          </cell>
        </row>
        <row r="205">
          <cell r="D205" t="str">
            <v>L</v>
          </cell>
          <cell r="E205" t="str">
            <v>--</v>
          </cell>
          <cell r="F205" t="str">
            <v>DIV</v>
          </cell>
          <cell r="G205" t="str">
            <v>Elenet</v>
          </cell>
        </row>
        <row r="206">
          <cell r="C206">
            <v>35</v>
          </cell>
          <cell r="D206" t="str">
            <v>L</v>
          </cell>
          <cell r="E206" t="str">
            <v>DIV</v>
          </cell>
          <cell r="F206" t="str">
            <v>DIV</v>
          </cell>
          <cell r="G206" t="str">
            <v>Diprel</v>
          </cell>
        </row>
        <row r="207">
          <cell r="D207" t="str">
            <v>L</v>
          </cell>
          <cell r="E207" t="str">
            <v>--</v>
          </cell>
          <cell r="F207" t="str">
            <v>DIV</v>
          </cell>
          <cell r="G207" t="str">
            <v>Diprel</v>
          </cell>
        </row>
        <row r="208">
          <cell r="D208" t="str">
            <v>L</v>
          </cell>
          <cell r="E208" t="str">
            <v>--</v>
          </cell>
          <cell r="F208" t="str">
            <v>DIV</v>
          </cell>
          <cell r="G208" t="str">
            <v>Diprel</v>
          </cell>
        </row>
        <row r="209">
          <cell r="C209">
            <v>36</v>
          </cell>
          <cell r="D209" t="str">
            <v>L</v>
          </cell>
          <cell r="E209" t="str">
            <v>HNG</v>
          </cell>
          <cell r="F209" t="str">
            <v>HNG</v>
          </cell>
          <cell r="G209" t="str">
            <v>Enersis Argentina</v>
          </cell>
        </row>
        <row r="210">
          <cell r="D210" t="str">
            <v>L</v>
          </cell>
          <cell r="E210" t="str">
            <v>--</v>
          </cell>
          <cell r="F210" t="str">
            <v>HNG</v>
          </cell>
          <cell r="G210" t="str">
            <v>Enersis Argentina</v>
          </cell>
        </row>
        <row r="211">
          <cell r="D211" t="str">
            <v>L</v>
          </cell>
          <cell r="E211" t="str">
            <v>--</v>
          </cell>
          <cell r="F211" t="str">
            <v>HNG</v>
          </cell>
          <cell r="G211" t="str">
            <v>Enersis Argentina</v>
          </cell>
        </row>
        <row r="212">
          <cell r="D212" t="str">
            <v>L</v>
          </cell>
          <cell r="E212" t="str">
            <v>--</v>
          </cell>
          <cell r="F212" t="str">
            <v>HNG</v>
          </cell>
          <cell r="G212" t="str">
            <v>Enersis Argentina</v>
          </cell>
        </row>
        <row r="213">
          <cell r="D213" t="str">
            <v>L</v>
          </cell>
          <cell r="E213" t="str">
            <v>--</v>
          </cell>
          <cell r="F213" t="str">
            <v>HNG</v>
          </cell>
          <cell r="G213" t="str">
            <v>Enersis Argentina</v>
          </cell>
        </row>
        <row r="214">
          <cell r="C214">
            <v>37</v>
          </cell>
          <cell r="D214" t="str">
            <v>L</v>
          </cell>
          <cell r="E214" t="str">
            <v>HNG</v>
          </cell>
          <cell r="F214" t="str">
            <v>HNG</v>
          </cell>
          <cell r="G214" t="str">
            <v>Enersis Internacional</v>
          </cell>
        </row>
        <row r="215">
          <cell r="D215" t="str">
            <v>L</v>
          </cell>
          <cell r="E215" t="str">
            <v>--</v>
          </cell>
          <cell r="F215" t="str">
            <v>HNG</v>
          </cell>
          <cell r="G215" t="str">
            <v>Enersis Internacional</v>
          </cell>
        </row>
        <row r="216">
          <cell r="D216" t="str">
            <v>L</v>
          </cell>
          <cell r="E216" t="str">
            <v>--</v>
          </cell>
          <cell r="F216" t="str">
            <v>HNG</v>
          </cell>
          <cell r="G216" t="str">
            <v>Enersis Internacional</v>
          </cell>
        </row>
        <row r="217">
          <cell r="D217" t="str">
            <v>L</v>
          </cell>
          <cell r="E217" t="str">
            <v>--</v>
          </cell>
          <cell r="F217" t="str">
            <v>HNG</v>
          </cell>
          <cell r="G217" t="str">
            <v>Enersis Internacional</v>
          </cell>
        </row>
        <row r="218">
          <cell r="D218" t="str">
            <v>L</v>
          </cell>
          <cell r="E218" t="str">
            <v>--</v>
          </cell>
          <cell r="F218" t="str">
            <v>HNG</v>
          </cell>
          <cell r="G218" t="str">
            <v>Enersis Internacional</v>
          </cell>
        </row>
        <row r="219">
          <cell r="C219">
            <v>38</v>
          </cell>
          <cell r="D219" t="str">
            <v>L</v>
          </cell>
          <cell r="E219" t="str">
            <v>HNG</v>
          </cell>
          <cell r="F219" t="str">
            <v>HNG</v>
          </cell>
          <cell r="G219" t="str">
            <v>E. Eléctrica Panamá</v>
          </cell>
        </row>
        <row r="220">
          <cell r="D220" t="str">
            <v>L</v>
          </cell>
          <cell r="E220" t="str">
            <v>--</v>
          </cell>
          <cell r="F220" t="str">
            <v>HNG</v>
          </cell>
          <cell r="G220" t="str">
            <v>E. Eléctrica Panamá</v>
          </cell>
        </row>
        <row r="221">
          <cell r="D221" t="str">
            <v>L</v>
          </cell>
          <cell r="E221" t="str">
            <v>--</v>
          </cell>
          <cell r="F221" t="str">
            <v>HNG</v>
          </cell>
          <cell r="G221" t="str">
            <v>E. Eléctrica Panamá</v>
          </cell>
        </row>
        <row r="222">
          <cell r="D222" t="str">
            <v>L</v>
          </cell>
          <cell r="E222" t="str">
            <v>--</v>
          </cell>
          <cell r="F222" t="str">
            <v>HNG</v>
          </cell>
          <cell r="G222" t="str">
            <v>E. Eléctrica Panamá</v>
          </cell>
        </row>
        <row r="223">
          <cell r="D223" t="str">
            <v>L</v>
          </cell>
          <cell r="E223" t="str">
            <v>--</v>
          </cell>
          <cell r="F223" t="str">
            <v>HNG</v>
          </cell>
          <cell r="G223" t="str">
            <v>E. Eléctrica Panamá</v>
          </cell>
        </row>
        <row r="224">
          <cell r="D224" t="str">
            <v>L</v>
          </cell>
          <cell r="E224" t="str">
            <v>--</v>
          </cell>
          <cell r="F224" t="str">
            <v>HNG</v>
          </cell>
          <cell r="G224" t="str">
            <v>E. Eléctrica Panamá</v>
          </cell>
        </row>
        <row r="225">
          <cell r="C225">
            <v>39</v>
          </cell>
          <cell r="D225" t="str">
            <v>L</v>
          </cell>
          <cell r="E225" t="str">
            <v>HNG</v>
          </cell>
          <cell r="F225" t="str">
            <v>HNG</v>
          </cell>
          <cell r="G225" t="str">
            <v>Luz de Río</v>
          </cell>
        </row>
        <row r="226">
          <cell r="D226" t="str">
            <v>L</v>
          </cell>
          <cell r="E226" t="str">
            <v>--</v>
          </cell>
          <cell r="F226" t="str">
            <v>HNG</v>
          </cell>
          <cell r="G226" t="str">
            <v>Luz de Río</v>
          </cell>
        </row>
        <row r="227">
          <cell r="D227" t="str">
            <v>L</v>
          </cell>
          <cell r="E227" t="str">
            <v>--</v>
          </cell>
          <cell r="F227" t="str">
            <v>HNG</v>
          </cell>
          <cell r="G227" t="str">
            <v>Luz de Río</v>
          </cell>
        </row>
        <row r="228">
          <cell r="C228">
            <v>40</v>
          </cell>
          <cell r="D228" t="str">
            <v>L</v>
          </cell>
          <cell r="E228" t="str">
            <v>HNG</v>
          </cell>
          <cell r="F228" t="str">
            <v>HNG</v>
          </cell>
          <cell r="G228" t="str">
            <v>Distrilight</v>
          </cell>
        </row>
        <row r="229">
          <cell r="D229" t="str">
            <v>L</v>
          </cell>
          <cell r="E229" t="str">
            <v>--</v>
          </cell>
          <cell r="F229" t="str">
            <v>HNG</v>
          </cell>
          <cell r="G229" t="str">
            <v>Distrilight</v>
          </cell>
        </row>
        <row r="230">
          <cell r="D230" t="str">
            <v>L</v>
          </cell>
          <cell r="E230" t="str">
            <v>--</v>
          </cell>
          <cell r="F230" t="str">
            <v>HNG</v>
          </cell>
          <cell r="G230" t="str">
            <v>Distrilight</v>
          </cell>
        </row>
        <row r="231">
          <cell r="C231">
            <v>41</v>
          </cell>
          <cell r="D231" t="str">
            <v>L</v>
          </cell>
          <cell r="E231" t="str">
            <v>HNG</v>
          </cell>
          <cell r="F231" t="str">
            <v>HNG</v>
          </cell>
          <cell r="G231" t="str">
            <v>Inv. Distrilima</v>
          </cell>
        </row>
        <row r="232">
          <cell r="D232" t="str">
            <v>L</v>
          </cell>
          <cell r="E232" t="str">
            <v>--</v>
          </cell>
          <cell r="F232" t="str">
            <v>HNG</v>
          </cell>
          <cell r="G232" t="str">
            <v>Inv. Distrilima</v>
          </cell>
        </row>
        <row r="233">
          <cell r="D233" t="str">
            <v>L</v>
          </cell>
          <cell r="E233" t="str">
            <v>--</v>
          </cell>
          <cell r="F233" t="str">
            <v>HNG</v>
          </cell>
          <cell r="G233" t="str">
            <v>Inv. Distrilima</v>
          </cell>
        </row>
        <row r="234">
          <cell r="D234" t="str">
            <v>L</v>
          </cell>
          <cell r="E234" t="str">
            <v>--</v>
          </cell>
          <cell r="F234" t="str">
            <v>HNG</v>
          </cell>
          <cell r="G234" t="str">
            <v>Inv. Distrilima</v>
          </cell>
        </row>
        <row r="235">
          <cell r="D235" t="str">
            <v>L</v>
          </cell>
          <cell r="E235" t="str">
            <v>--</v>
          </cell>
          <cell r="F235" t="str">
            <v>HNG</v>
          </cell>
          <cell r="G235" t="str">
            <v>Inv. Distrilima</v>
          </cell>
        </row>
        <row r="236">
          <cell r="D236" t="str">
            <v>L</v>
          </cell>
          <cell r="E236" t="str">
            <v>--</v>
          </cell>
          <cell r="F236" t="str">
            <v>HNG</v>
          </cell>
          <cell r="G236" t="str">
            <v>Inv. Distrilima</v>
          </cell>
        </row>
        <row r="237">
          <cell r="D237" t="str">
            <v>L</v>
          </cell>
          <cell r="E237" t="str">
            <v>--</v>
          </cell>
          <cell r="F237" t="str">
            <v>HNG</v>
          </cell>
          <cell r="G237" t="str">
            <v>Inv. Distrilima</v>
          </cell>
        </row>
        <row r="238">
          <cell r="D238" t="str">
            <v>L</v>
          </cell>
          <cell r="E238" t="str">
            <v>--</v>
          </cell>
          <cell r="F238" t="str">
            <v>HNG</v>
          </cell>
          <cell r="G238" t="str">
            <v>Inv. Distrilima</v>
          </cell>
        </row>
        <row r="239">
          <cell r="C239">
            <v>42</v>
          </cell>
          <cell r="D239" t="str">
            <v>L</v>
          </cell>
          <cell r="E239" t="str">
            <v>TRD</v>
          </cell>
          <cell r="F239" t="str">
            <v>TRD</v>
          </cell>
          <cell r="G239" t="str">
            <v>Edelnor</v>
          </cell>
        </row>
        <row r="240">
          <cell r="D240" t="str">
            <v>L</v>
          </cell>
          <cell r="E240" t="str">
            <v>--</v>
          </cell>
          <cell r="F240" t="str">
            <v>TRD</v>
          </cell>
          <cell r="G240" t="str">
            <v>Edelnor</v>
          </cell>
        </row>
        <row r="241">
          <cell r="C241">
            <v>43</v>
          </cell>
          <cell r="D241" t="str">
            <v>L</v>
          </cell>
          <cell r="E241" t="str">
            <v>HNG</v>
          </cell>
          <cell r="F241" t="str">
            <v>HNG</v>
          </cell>
          <cell r="G241" t="str">
            <v>Distrilec</v>
          </cell>
        </row>
        <row r="242">
          <cell r="D242" t="str">
            <v>L</v>
          </cell>
          <cell r="E242" t="str">
            <v>--</v>
          </cell>
          <cell r="F242" t="str">
            <v>HNG</v>
          </cell>
          <cell r="G242" t="str">
            <v>Distrilec</v>
          </cell>
        </row>
        <row r="243">
          <cell r="D243" t="str">
            <v>L</v>
          </cell>
          <cell r="E243" t="str">
            <v>--</v>
          </cell>
          <cell r="F243" t="str">
            <v>HNG</v>
          </cell>
          <cell r="G243" t="str">
            <v>Distrilec</v>
          </cell>
        </row>
        <row r="244">
          <cell r="D244" t="str">
            <v>L</v>
          </cell>
          <cell r="E244" t="str">
            <v>--</v>
          </cell>
          <cell r="F244" t="str">
            <v>HNG</v>
          </cell>
          <cell r="G244" t="str">
            <v>Distrilec</v>
          </cell>
        </row>
        <row r="245">
          <cell r="D245" t="str">
            <v>L</v>
          </cell>
          <cell r="E245" t="str">
            <v>--</v>
          </cell>
          <cell r="F245" t="str">
            <v>HNG</v>
          </cell>
          <cell r="G245" t="str">
            <v>Distrilec</v>
          </cell>
        </row>
        <row r="246">
          <cell r="D246" t="str">
            <v>L</v>
          </cell>
          <cell r="E246" t="str">
            <v>--</v>
          </cell>
          <cell r="F246" t="str">
            <v>HNG</v>
          </cell>
          <cell r="G246" t="str">
            <v>Distrilec</v>
          </cell>
        </row>
        <row r="247">
          <cell r="D247" t="str">
            <v>L</v>
          </cell>
          <cell r="E247" t="str">
            <v>--</v>
          </cell>
          <cell r="F247" t="str">
            <v>HNG</v>
          </cell>
          <cell r="G247" t="str">
            <v>Distrilec</v>
          </cell>
        </row>
        <row r="248">
          <cell r="D248" t="str">
            <v>L</v>
          </cell>
          <cell r="E248" t="str">
            <v>--</v>
          </cell>
          <cell r="F248" t="str">
            <v>HNG</v>
          </cell>
          <cell r="G248" t="str">
            <v>Distrilec</v>
          </cell>
        </row>
        <row r="249">
          <cell r="C249">
            <v>44</v>
          </cell>
          <cell r="D249" t="str">
            <v>L</v>
          </cell>
          <cell r="E249" t="str">
            <v>TRD</v>
          </cell>
          <cell r="F249" t="str">
            <v>TRD</v>
          </cell>
          <cell r="G249" t="str">
            <v>Edesur</v>
          </cell>
        </row>
        <row r="250">
          <cell r="D250" t="str">
            <v>L</v>
          </cell>
          <cell r="E250" t="str">
            <v>--</v>
          </cell>
          <cell r="F250" t="str">
            <v>TRD</v>
          </cell>
          <cell r="G250" t="str">
            <v>Edesur</v>
          </cell>
        </row>
        <row r="251">
          <cell r="D251" t="str">
            <v>L</v>
          </cell>
          <cell r="E251" t="str">
            <v>--</v>
          </cell>
          <cell r="F251" t="str">
            <v>TRD</v>
          </cell>
          <cell r="G251" t="str">
            <v>Edesur</v>
          </cell>
        </row>
        <row r="252">
          <cell r="D252" t="str">
            <v>L</v>
          </cell>
          <cell r="E252" t="str">
            <v>--</v>
          </cell>
          <cell r="F252" t="str">
            <v>TRD</v>
          </cell>
          <cell r="G252" t="str">
            <v>Edesur</v>
          </cell>
        </row>
        <row r="253">
          <cell r="D253" t="str">
            <v>L</v>
          </cell>
          <cell r="E253" t="str">
            <v>--</v>
          </cell>
          <cell r="F253" t="str">
            <v>TRD</v>
          </cell>
          <cell r="G253" t="str">
            <v>Edesur</v>
          </cell>
        </row>
        <row r="254">
          <cell r="D254" t="str">
            <v>L</v>
          </cell>
          <cell r="E254" t="str">
            <v>--</v>
          </cell>
          <cell r="F254" t="str">
            <v>TRD</v>
          </cell>
          <cell r="G254" t="str">
            <v>Edesur</v>
          </cell>
        </row>
        <row r="255">
          <cell r="D255" t="str">
            <v>L</v>
          </cell>
          <cell r="E255" t="str">
            <v>--</v>
          </cell>
          <cell r="F255" t="str">
            <v>TRD</v>
          </cell>
          <cell r="G255" t="str">
            <v>Edesur</v>
          </cell>
        </row>
        <row r="256">
          <cell r="D256" t="str">
            <v>L</v>
          </cell>
          <cell r="E256" t="str">
            <v>--</v>
          </cell>
          <cell r="F256" t="str">
            <v>TRD</v>
          </cell>
          <cell r="G256" t="str">
            <v>Edesur</v>
          </cell>
        </row>
        <row r="257">
          <cell r="D257" t="str">
            <v>L</v>
          </cell>
          <cell r="E257" t="str">
            <v>--</v>
          </cell>
          <cell r="F257" t="str">
            <v>TRD</v>
          </cell>
          <cell r="G257" t="str">
            <v>Edesur</v>
          </cell>
        </row>
        <row r="258">
          <cell r="D258" t="str">
            <v>L</v>
          </cell>
          <cell r="E258" t="str">
            <v>--</v>
          </cell>
          <cell r="F258" t="str">
            <v>TRD</v>
          </cell>
          <cell r="G258" t="str">
            <v>Edesur</v>
          </cell>
        </row>
        <row r="259">
          <cell r="C259">
            <v>45</v>
          </cell>
          <cell r="D259" t="str">
            <v>L</v>
          </cell>
          <cell r="E259" t="str">
            <v>DIV</v>
          </cell>
          <cell r="F259" t="str">
            <v>DIV</v>
          </cell>
          <cell r="G259" t="str">
            <v>Aguas Cordillera</v>
          </cell>
        </row>
        <row r="260">
          <cell r="D260" t="str">
            <v>L</v>
          </cell>
          <cell r="E260" t="str">
            <v>--</v>
          </cell>
          <cell r="F260" t="str">
            <v>DIV</v>
          </cell>
          <cell r="G260" t="str">
            <v>Aguas Cordillera</v>
          </cell>
        </row>
        <row r="261">
          <cell r="D261" t="str">
            <v>L</v>
          </cell>
          <cell r="E261" t="str">
            <v>--</v>
          </cell>
          <cell r="F261" t="str">
            <v>DIV</v>
          </cell>
          <cell r="G261" t="str">
            <v>Aguas Cordillera</v>
          </cell>
        </row>
        <row r="262">
          <cell r="D262" t="str">
            <v>L</v>
          </cell>
          <cell r="E262" t="str">
            <v>--</v>
          </cell>
          <cell r="F262" t="str">
            <v>DIV</v>
          </cell>
          <cell r="G262" t="str">
            <v>Aguas Cordillera</v>
          </cell>
        </row>
        <row r="263">
          <cell r="D263" t="str">
            <v>L</v>
          </cell>
          <cell r="E263" t="str">
            <v>--</v>
          </cell>
          <cell r="F263" t="str">
            <v>DIV</v>
          </cell>
          <cell r="G263" t="str">
            <v>Aguas Cordillera</v>
          </cell>
        </row>
        <row r="264">
          <cell r="C264">
            <v>46</v>
          </cell>
          <cell r="D264" t="str">
            <v>L</v>
          </cell>
          <cell r="E264" t="str">
            <v>DIV</v>
          </cell>
          <cell r="F264" t="str">
            <v>DIV</v>
          </cell>
          <cell r="G264" t="str">
            <v>Aguas del Maipo</v>
          </cell>
        </row>
        <row r="265">
          <cell r="D265" t="str">
            <v>L</v>
          </cell>
          <cell r="E265" t="str">
            <v>--</v>
          </cell>
          <cell r="F265" t="str">
            <v>DIV</v>
          </cell>
          <cell r="G265" t="str">
            <v>Aguas del Maipo</v>
          </cell>
        </row>
        <row r="266">
          <cell r="D266" t="str">
            <v>L</v>
          </cell>
          <cell r="E266" t="str">
            <v>--</v>
          </cell>
          <cell r="F266" t="str">
            <v>DIV</v>
          </cell>
          <cell r="G266" t="str">
            <v>Aguas del Maipo</v>
          </cell>
        </row>
        <row r="267">
          <cell r="C267">
            <v>47</v>
          </cell>
          <cell r="D267" t="str">
            <v>L</v>
          </cell>
          <cell r="E267" t="str">
            <v>DIV</v>
          </cell>
          <cell r="F267" t="str">
            <v>DIV</v>
          </cell>
          <cell r="G267" t="str">
            <v>EAP Los Dominicos</v>
          </cell>
        </row>
        <row r="268">
          <cell r="D268" t="str">
            <v>L</v>
          </cell>
          <cell r="E268" t="str">
            <v>--</v>
          </cell>
          <cell r="F268" t="str">
            <v>DIV</v>
          </cell>
          <cell r="G268" t="str">
            <v>EAP Los Dominicos</v>
          </cell>
        </row>
        <row r="269">
          <cell r="D269" t="str">
            <v>L</v>
          </cell>
          <cell r="E269" t="str">
            <v>--</v>
          </cell>
          <cell r="F269" t="str">
            <v>DIV</v>
          </cell>
          <cell r="G269" t="str">
            <v>EAP Los Dominicos</v>
          </cell>
        </row>
        <row r="270">
          <cell r="C270">
            <v>48</v>
          </cell>
          <cell r="D270" t="str">
            <v>L</v>
          </cell>
          <cell r="E270" t="str">
            <v>GEN</v>
          </cell>
          <cell r="F270" t="str">
            <v>GEN</v>
          </cell>
          <cell r="G270" t="str">
            <v xml:space="preserve">Endesa Chile </v>
          </cell>
        </row>
        <row r="271">
          <cell r="D271" t="str">
            <v>L</v>
          </cell>
          <cell r="E271" t="str">
            <v>--</v>
          </cell>
          <cell r="F271" t="str">
            <v>GEN</v>
          </cell>
          <cell r="G271" t="str">
            <v xml:space="preserve">Endesa Chile </v>
          </cell>
        </row>
        <row r="272">
          <cell r="D272" t="str">
            <v>L</v>
          </cell>
          <cell r="E272" t="str">
            <v>--</v>
          </cell>
          <cell r="F272" t="str">
            <v>GEN</v>
          </cell>
          <cell r="G272" t="str">
            <v xml:space="preserve">Endesa Chile </v>
          </cell>
        </row>
        <row r="273">
          <cell r="D273" t="str">
            <v>L</v>
          </cell>
          <cell r="E273" t="str">
            <v>--</v>
          </cell>
          <cell r="F273" t="str">
            <v>GEN</v>
          </cell>
          <cell r="G273" t="str">
            <v xml:space="preserve">Endesa Chile </v>
          </cell>
        </row>
        <row r="274">
          <cell r="D274" t="str">
            <v>L</v>
          </cell>
          <cell r="E274" t="str">
            <v>--</v>
          </cell>
          <cell r="F274" t="str">
            <v>GEN</v>
          </cell>
          <cell r="G274" t="str">
            <v xml:space="preserve">Endesa Chile </v>
          </cell>
        </row>
        <row r="275">
          <cell r="D275" t="str">
            <v>L</v>
          </cell>
          <cell r="E275" t="str">
            <v>--</v>
          </cell>
          <cell r="F275" t="str">
            <v>GEN</v>
          </cell>
          <cell r="G275" t="str">
            <v xml:space="preserve">Endesa Chile </v>
          </cell>
        </row>
        <row r="276">
          <cell r="D276" t="str">
            <v>L</v>
          </cell>
          <cell r="E276" t="str">
            <v>--</v>
          </cell>
          <cell r="F276" t="str">
            <v>GEN</v>
          </cell>
          <cell r="G276" t="str">
            <v xml:space="preserve">Endesa Chile </v>
          </cell>
        </row>
        <row r="277">
          <cell r="D277" t="str">
            <v>L</v>
          </cell>
          <cell r="E277" t="str">
            <v>--</v>
          </cell>
          <cell r="F277" t="str">
            <v>GEN</v>
          </cell>
          <cell r="G277" t="str">
            <v xml:space="preserve">Endesa Chile </v>
          </cell>
        </row>
        <row r="278">
          <cell r="D278" t="str">
            <v>L</v>
          </cell>
          <cell r="E278" t="str">
            <v>--</v>
          </cell>
          <cell r="F278" t="str">
            <v>GEN</v>
          </cell>
          <cell r="G278" t="str">
            <v xml:space="preserve">Endesa Chile </v>
          </cell>
        </row>
        <row r="279">
          <cell r="D279" t="str">
            <v>L</v>
          </cell>
          <cell r="E279" t="str">
            <v>--</v>
          </cell>
          <cell r="F279" t="str">
            <v>GEN</v>
          </cell>
          <cell r="G279" t="str">
            <v xml:space="preserve">Endesa Chile </v>
          </cell>
        </row>
        <row r="280">
          <cell r="D280" t="str">
            <v>L</v>
          </cell>
          <cell r="E280" t="str">
            <v>--</v>
          </cell>
          <cell r="F280" t="str">
            <v>GEN</v>
          </cell>
          <cell r="G280" t="str">
            <v xml:space="preserve">Endesa Chile </v>
          </cell>
        </row>
        <row r="281">
          <cell r="D281" t="str">
            <v>L</v>
          </cell>
          <cell r="E281" t="str">
            <v>--</v>
          </cell>
          <cell r="F281" t="str">
            <v>GEN</v>
          </cell>
          <cell r="G281" t="str">
            <v xml:space="preserve">Endesa Chile </v>
          </cell>
        </row>
        <row r="282">
          <cell r="D282" t="str">
            <v>L</v>
          </cell>
          <cell r="E282" t="str">
            <v>--</v>
          </cell>
          <cell r="F282" t="str">
            <v>GEN</v>
          </cell>
          <cell r="G282" t="str">
            <v xml:space="preserve">Endesa Chile </v>
          </cell>
        </row>
        <row r="283">
          <cell r="D283" t="str">
            <v>L</v>
          </cell>
          <cell r="E283" t="str">
            <v>--</v>
          </cell>
          <cell r="F283" t="str">
            <v>GEN</v>
          </cell>
          <cell r="G283" t="str">
            <v xml:space="preserve">Endesa Chile </v>
          </cell>
        </row>
        <row r="284">
          <cell r="D284" t="str">
            <v>L</v>
          </cell>
          <cell r="E284" t="str">
            <v>--</v>
          </cell>
          <cell r="F284" t="str">
            <v>GEN</v>
          </cell>
          <cell r="G284" t="str">
            <v xml:space="preserve">Endesa Chile </v>
          </cell>
        </row>
        <row r="285">
          <cell r="D285" t="str">
            <v>L</v>
          </cell>
          <cell r="E285" t="str">
            <v>--</v>
          </cell>
          <cell r="F285" t="str">
            <v>GEN</v>
          </cell>
          <cell r="G285" t="str">
            <v xml:space="preserve">Endesa Chile </v>
          </cell>
        </row>
        <row r="286">
          <cell r="D286" t="str">
            <v>L</v>
          </cell>
          <cell r="E286" t="str">
            <v>--</v>
          </cell>
          <cell r="F286" t="str">
            <v>GEN</v>
          </cell>
          <cell r="G286" t="str">
            <v xml:space="preserve">Endesa Chile </v>
          </cell>
        </row>
        <row r="287">
          <cell r="D287" t="str">
            <v>L</v>
          </cell>
          <cell r="E287" t="str">
            <v>--</v>
          </cell>
          <cell r="F287" t="str">
            <v>GEN</v>
          </cell>
          <cell r="G287" t="str">
            <v xml:space="preserve">Endesa Chile </v>
          </cell>
        </row>
        <row r="288">
          <cell r="D288" t="str">
            <v>L</v>
          </cell>
          <cell r="E288" t="str">
            <v>--</v>
          </cell>
          <cell r="F288" t="str">
            <v>GEN</v>
          </cell>
          <cell r="G288" t="str">
            <v xml:space="preserve">Endesa Chile </v>
          </cell>
        </row>
        <row r="289">
          <cell r="D289" t="str">
            <v>L</v>
          </cell>
          <cell r="E289" t="str">
            <v>--</v>
          </cell>
          <cell r="F289" t="str">
            <v>GEN</v>
          </cell>
          <cell r="G289" t="str">
            <v xml:space="preserve">Endesa Chile </v>
          </cell>
        </row>
        <row r="290">
          <cell r="D290" t="str">
            <v>L</v>
          </cell>
          <cell r="E290" t="str">
            <v>--</v>
          </cell>
          <cell r="F290" t="str">
            <v>GEN</v>
          </cell>
          <cell r="G290" t="str">
            <v xml:space="preserve">Endesa Chile </v>
          </cell>
        </row>
        <row r="291">
          <cell r="D291" t="str">
            <v>L</v>
          </cell>
          <cell r="E291" t="str">
            <v>--</v>
          </cell>
          <cell r="F291" t="str">
            <v>GEN</v>
          </cell>
          <cell r="G291" t="str">
            <v xml:space="preserve">Endesa Chile </v>
          </cell>
        </row>
        <row r="292">
          <cell r="D292" t="str">
            <v>L</v>
          </cell>
          <cell r="E292" t="str">
            <v>--</v>
          </cell>
          <cell r="F292" t="str">
            <v>GEN</v>
          </cell>
          <cell r="G292" t="str">
            <v xml:space="preserve">Endesa Chile </v>
          </cell>
        </row>
        <row r="293">
          <cell r="D293" t="str">
            <v>L</v>
          </cell>
          <cell r="E293" t="str">
            <v>--</v>
          </cell>
          <cell r="F293" t="str">
            <v>GEN</v>
          </cell>
          <cell r="G293" t="str">
            <v xml:space="preserve">Endesa Chile </v>
          </cell>
        </row>
        <row r="294">
          <cell r="D294" t="str">
            <v>L</v>
          </cell>
          <cell r="E294" t="str">
            <v>--</v>
          </cell>
          <cell r="F294" t="str">
            <v>GEN</v>
          </cell>
          <cell r="G294" t="str">
            <v xml:space="preserve">Endesa Chile </v>
          </cell>
        </row>
        <row r="295">
          <cell r="D295" t="str">
            <v>L</v>
          </cell>
          <cell r="E295" t="str">
            <v>--</v>
          </cell>
          <cell r="F295" t="str">
            <v>GEN</v>
          </cell>
          <cell r="G295" t="str">
            <v xml:space="preserve">Endesa Chile </v>
          </cell>
        </row>
        <row r="296">
          <cell r="D296" t="str">
            <v>L</v>
          </cell>
          <cell r="E296" t="str">
            <v>--</v>
          </cell>
          <cell r="F296" t="str">
            <v>GEN</v>
          </cell>
          <cell r="G296" t="str">
            <v xml:space="preserve">Endesa Chile </v>
          </cell>
        </row>
        <row r="297">
          <cell r="D297" t="str">
            <v>L</v>
          </cell>
          <cell r="E297" t="str">
            <v>--</v>
          </cell>
          <cell r="F297" t="str">
            <v>GEN</v>
          </cell>
          <cell r="G297" t="str">
            <v xml:space="preserve">Endesa Chile </v>
          </cell>
        </row>
        <row r="298">
          <cell r="D298" t="str">
            <v>L</v>
          </cell>
          <cell r="E298" t="str">
            <v>--</v>
          </cell>
          <cell r="F298" t="str">
            <v>GEN</v>
          </cell>
          <cell r="G298" t="str">
            <v xml:space="preserve">Endesa Chile </v>
          </cell>
        </row>
        <row r="299">
          <cell r="D299" t="str">
            <v>L</v>
          </cell>
          <cell r="E299" t="str">
            <v>--</v>
          </cell>
          <cell r="F299" t="str">
            <v>GEN</v>
          </cell>
          <cell r="G299" t="str">
            <v xml:space="preserve">Endesa Chile </v>
          </cell>
        </row>
        <row r="300">
          <cell r="D300" t="str">
            <v>L</v>
          </cell>
          <cell r="E300" t="str">
            <v>--</v>
          </cell>
          <cell r="F300" t="str">
            <v>GEN</v>
          </cell>
          <cell r="G300" t="str">
            <v xml:space="preserve">Endesa Chile </v>
          </cell>
        </row>
        <row r="301">
          <cell r="D301" t="str">
            <v>L</v>
          </cell>
          <cell r="E301" t="str">
            <v>--</v>
          </cell>
          <cell r="F301" t="str">
            <v>GEN</v>
          </cell>
          <cell r="G301" t="str">
            <v xml:space="preserve">Endesa Chile </v>
          </cell>
        </row>
        <row r="302">
          <cell r="C302">
            <v>49</v>
          </cell>
          <cell r="D302" t="str">
            <v>L</v>
          </cell>
          <cell r="E302" t="str">
            <v>HNG</v>
          </cell>
          <cell r="F302" t="str">
            <v>HNG</v>
          </cell>
          <cell r="G302" t="str">
            <v>Enersis Investment</v>
          </cell>
        </row>
        <row r="303">
          <cell r="D303" t="str">
            <v>L</v>
          </cell>
          <cell r="E303" t="str">
            <v>--</v>
          </cell>
          <cell r="F303" t="str">
            <v>HNG</v>
          </cell>
          <cell r="G303" t="str">
            <v>Enersis Investment</v>
          </cell>
        </row>
        <row r="304">
          <cell r="D304" t="str">
            <v>L</v>
          </cell>
          <cell r="E304" t="str">
            <v>--</v>
          </cell>
          <cell r="F304" t="str">
            <v>HNG</v>
          </cell>
          <cell r="G304" t="str">
            <v>Enersis Investment</v>
          </cell>
        </row>
        <row r="305">
          <cell r="D305" t="str">
            <v>L</v>
          </cell>
          <cell r="E305" t="str">
            <v>--</v>
          </cell>
          <cell r="F305" t="str">
            <v>HNG</v>
          </cell>
          <cell r="G305" t="str">
            <v>Enersis Investment</v>
          </cell>
        </row>
        <row r="306">
          <cell r="D306" t="str">
            <v>L</v>
          </cell>
          <cell r="E306" t="str">
            <v>--</v>
          </cell>
          <cell r="F306" t="str">
            <v>HNG</v>
          </cell>
          <cell r="G306" t="str">
            <v>Enersis Investment</v>
          </cell>
        </row>
        <row r="307">
          <cell r="D307" t="str">
            <v>L</v>
          </cell>
          <cell r="E307" t="str">
            <v>--</v>
          </cell>
          <cell r="F307" t="str">
            <v>HNG</v>
          </cell>
          <cell r="G307" t="str">
            <v>Enersis Investment</v>
          </cell>
        </row>
        <row r="308">
          <cell r="C308">
            <v>50</v>
          </cell>
          <cell r="D308" t="str">
            <v>L</v>
          </cell>
          <cell r="E308" t="str">
            <v>HNG</v>
          </cell>
          <cell r="F308" t="str">
            <v>HNG</v>
          </cell>
          <cell r="G308" t="str">
            <v>Electric Corporation</v>
          </cell>
        </row>
        <row r="309">
          <cell r="D309" t="str">
            <v>L</v>
          </cell>
          <cell r="E309" t="str">
            <v>--</v>
          </cell>
          <cell r="F309" t="str">
            <v>HNG</v>
          </cell>
          <cell r="G309" t="str">
            <v>Electric Corporation</v>
          </cell>
        </row>
        <row r="310">
          <cell r="C310">
            <v>51</v>
          </cell>
          <cell r="D310" t="str">
            <v>L</v>
          </cell>
          <cell r="E310" t="str">
            <v>HNG</v>
          </cell>
          <cell r="F310" t="str">
            <v>HNG</v>
          </cell>
          <cell r="G310" t="str">
            <v>Panaguide</v>
          </cell>
        </row>
        <row r="311">
          <cell r="D311" t="str">
            <v>L</v>
          </cell>
          <cell r="E311" t="str">
            <v>--</v>
          </cell>
          <cell r="F311" t="str">
            <v>HNG</v>
          </cell>
          <cell r="G311" t="str">
            <v>Panaguide</v>
          </cell>
        </row>
        <row r="312">
          <cell r="C312">
            <v>52</v>
          </cell>
          <cell r="D312" t="str">
            <v>L</v>
          </cell>
          <cell r="E312" t="str">
            <v>HNG</v>
          </cell>
          <cell r="F312" t="str">
            <v>HNG</v>
          </cell>
          <cell r="G312" t="str">
            <v>Interocean Development</v>
          </cell>
        </row>
        <row r="313">
          <cell r="D313" t="str">
            <v>L</v>
          </cell>
          <cell r="E313" t="str">
            <v>--</v>
          </cell>
          <cell r="F313" t="str">
            <v>HNG</v>
          </cell>
          <cell r="G313" t="str">
            <v>Interocean Development</v>
          </cell>
        </row>
        <row r="314">
          <cell r="D314" t="str">
            <v>L</v>
          </cell>
          <cell r="E314" t="str">
            <v>--</v>
          </cell>
          <cell r="F314" t="str">
            <v>HNG</v>
          </cell>
          <cell r="G314" t="str">
            <v>Interocean Development</v>
          </cell>
        </row>
        <row r="315">
          <cell r="D315" t="str">
            <v>L</v>
          </cell>
          <cell r="E315" t="str">
            <v>--</v>
          </cell>
          <cell r="F315" t="str">
            <v>HNG</v>
          </cell>
          <cell r="G315" t="str">
            <v>Interocean Development</v>
          </cell>
        </row>
        <row r="316">
          <cell r="C316">
            <v>53</v>
          </cell>
          <cell r="D316" t="str">
            <v>L</v>
          </cell>
          <cell r="E316" t="str">
            <v>HNG</v>
          </cell>
          <cell r="F316" t="str">
            <v>HNG</v>
          </cell>
          <cell r="G316" t="str">
            <v>Enersis Buenos Aires</v>
          </cell>
        </row>
        <row r="317">
          <cell r="D317" t="str">
            <v>L</v>
          </cell>
          <cell r="E317" t="str">
            <v>--</v>
          </cell>
          <cell r="F317" t="str">
            <v>HNG</v>
          </cell>
          <cell r="G317" t="str">
            <v>Enersis Buenos Aires</v>
          </cell>
        </row>
        <row r="318">
          <cell r="D318" t="str">
            <v>L</v>
          </cell>
          <cell r="E318" t="str">
            <v>--</v>
          </cell>
          <cell r="F318" t="str">
            <v>HNG</v>
          </cell>
          <cell r="G318" t="str">
            <v>Enersis Buenos Aires</v>
          </cell>
        </row>
        <row r="319">
          <cell r="D319" t="str">
            <v>L</v>
          </cell>
          <cell r="E319" t="str">
            <v>--</v>
          </cell>
          <cell r="F319" t="str">
            <v>HNG</v>
          </cell>
          <cell r="G319" t="str">
            <v>Enersis Buenos Aires</v>
          </cell>
        </row>
        <row r="320">
          <cell r="D320" t="str">
            <v>L</v>
          </cell>
          <cell r="E320" t="str">
            <v>--</v>
          </cell>
          <cell r="F320" t="str">
            <v>HNG</v>
          </cell>
          <cell r="G320" t="str">
            <v>Enersis Buenos Aires</v>
          </cell>
        </row>
        <row r="321">
          <cell r="C321">
            <v>54</v>
          </cell>
          <cell r="D321" t="str">
            <v>L</v>
          </cell>
          <cell r="E321" t="str">
            <v>TRD</v>
          </cell>
          <cell r="F321" t="str">
            <v>TRD</v>
          </cell>
          <cell r="G321" t="str">
            <v>Luz de Mendoza</v>
          </cell>
        </row>
        <row r="322">
          <cell r="D322" t="str">
            <v>L</v>
          </cell>
          <cell r="E322" t="str">
            <v>--</v>
          </cell>
          <cell r="F322" t="str">
            <v>TRD</v>
          </cell>
          <cell r="G322" t="str">
            <v>Luz de Mendoza</v>
          </cell>
        </row>
        <row r="323">
          <cell r="D323" t="str">
            <v>L</v>
          </cell>
          <cell r="E323" t="str">
            <v>--</v>
          </cell>
          <cell r="F323" t="str">
            <v>TRD</v>
          </cell>
          <cell r="G323" t="str">
            <v>Luz de Mendoza</v>
          </cell>
        </row>
        <row r="324">
          <cell r="C324">
            <v>55</v>
          </cell>
          <cell r="D324" t="str">
            <v>L</v>
          </cell>
          <cell r="E324" t="str">
            <v>HNG</v>
          </cell>
          <cell r="F324" t="str">
            <v>HNG</v>
          </cell>
          <cell r="G324" t="str">
            <v>Agua de los Andes     (disuelta)</v>
          </cell>
        </row>
        <row r="325">
          <cell r="D325" t="str">
            <v>L</v>
          </cell>
          <cell r="E325" t="str">
            <v>--</v>
          </cell>
          <cell r="F325" t="str">
            <v>HNG</v>
          </cell>
          <cell r="G325" t="str">
            <v>Agua de los Andes     (disuelta)</v>
          </cell>
        </row>
        <row r="326">
          <cell r="D326" t="str">
            <v>L</v>
          </cell>
          <cell r="E326" t="str">
            <v>--</v>
          </cell>
          <cell r="F326" t="str">
            <v>HNG</v>
          </cell>
          <cell r="G326" t="str">
            <v>Agua de los Andes     (disuelta)</v>
          </cell>
        </row>
        <row r="327">
          <cell r="C327">
            <v>56</v>
          </cell>
          <cell r="D327" t="str">
            <v>L</v>
          </cell>
          <cell r="E327" t="str">
            <v>HNG</v>
          </cell>
          <cell r="F327" t="str">
            <v>HNG</v>
          </cell>
          <cell r="G327" t="str">
            <v>Aguas Puerto</v>
          </cell>
        </row>
        <row r="328">
          <cell r="D328" t="str">
            <v>L</v>
          </cell>
          <cell r="E328" t="str">
            <v>--</v>
          </cell>
          <cell r="F328" t="str">
            <v>HNG</v>
          </cell>
          <cell r="G328" t="str">
            <v>Aguas Puerto</v>
          </cell>
        </row>
        <row r="329">
          <cell r="D329" t="str">
            <v>L</v>
          </cell>
          <cell r="E329" t="str">
            <v>--</v>
          </cell>
          <cell r="F329" t="str">
            <v>HNG</v>
          </cell>
          <cell r="G329" t="str">
            <v>Aguas Puerto</v>
          </cell>
        </row>
        <row r="330">
          <cell r="C330">
            <v>57</v>
          </cell>
          <cell r="D330" t="str">
            <v>L</v>
          </cell>
          <cell r="E330" t="str">
            <v>DIV</v>
          </cell>
          <cell r="F330" t="str">
            <v>DIV</v>
          </cell>
          <cell r="G330" t="str">
            <v>Esval</v>
          </cell>
        </row>
        <row r="331">
          <cell r="D331" t="str">
            <v>L</v>
          </cell>
          <cell r="E331" t="str">
            <v>--</v>
          </cell>
          <cell r="F331" t="str">
            <v>DIV</v>
          </cell>
          <cell r="G331" t="str">
            <v>Esval</v>
          </cell>
        </row>
        <row r="332">
          <cell r="C332">
            <v>58</v>
          </cell>
          <cell r="D332" t="str">
            <v>L</v>
          </cell>
          <cell r="E332" t="str">
            <v>HNG</v>
          </cell>
          <cell r="F332" t="str">
            <v>HNG</v>
          </cell>
          <cell r="G332" t="str">
            <v xml:space="preserve">Luz de Bogotá </v>
          </cell>
        </row>
        <row r="333">
          <cell r="D333" t="str">
            <v>L</v>
          </cell>
          <cell r="E333" t="str">
            <v>--</v>
          </cell>
          <cell r="F333" t="str">
            <v>HNG</v>
          </cell>
          <cell r="G333" t="str">
            <v xml:space="preserve">Luz de Bogotá </v>
          </cell>
        </row>
        <row r="334">
          <cell r="D334" t="str">
            <v>L</v>
          </cell>
          <cell r="E334" t="str">
            <v>--</v>
          </cell>
          <cell r="F334" t="str">
            <v>HNG</v>
          </cell>
          <cell r="G334" t="str">
            <v xml:space="preserve">Luz de Bogotá </v>
          </cell>
        </row>
        <row r="335">
          <cell r="D335" t="str">
            <v>L</v>
          </cell>
          <cell r="E335" t="str">
            <v>--</v>
          </cell>
          <cell r="F335" t="str">
            <v>HNG</v>
          </cell>
          <cell r="G335" t="str">
            <v xml:space="preserve">Luz de Bogotá </v>
          </cell>
        </row>
        <row r="336">
          <cell r="D336" t="str">
            <v>L</v>
          </cell>
          <cell r="E336" t="str">
            <v>--</v>
          </cell>
          <cell r="F336" t="str">
            <v>HNG</v>
          </cell>
          <cell r="G336" t="str">
            <v xml:space="preserve">Luz de Bogotá </v>
          </cell>
        </row>
        <row r="337">
          <cell r="D337" t="str">
            <v>L</v>
          </cell>
          <cell r="E337" t="str">
            <v>--</v>
          </cell>
          <cell r="F337" t="str">
            <v>HNG</v>
          </cell>
          <cell r="G337" t="str">
            <v xml:space="preserve">Luz de Bogotá </v>
          </cell>
        </row>
        <row r="338">
          <cell r="D338" t="str">
            <v>L</v>
          </cell>
          <cell r="E338" t="str">
            <v>--</v>
          </cell>
          <cell r="F338" t="str">
            <v>HNG</v>
          </cell>
          <cell r="G338" t="str">
            <v xml:space="preserve">Luz de Bogotá </v>
          </cell>
        </row>
        <row r="339">
          <cell r="D339" t="str">
            <v>L</v>
          </cell>
          <cell r="E339" t="str">
            <v>--</v>
          </cell>
          <cell r="F339" t="str">
            <v>HNG</v>
          </cell>
          <cell r="G339" t="str">
            <v xml:space="preserve">Luz de Bogotá </v>
          </cell>
        </row>
        <row r="340">
          <cell r="C340">
            <v>59</v>
          </cell>
          <cell r="D340" t="str">
            <v>L</v>
          </cell>
          <cell r="E340" t="str">
            <v>TRD</v>
          </cell>
          <cell r="F340" t="str">
            <v>TRD</v>
          </cell>
          <cell r="G340" t="str">
            <v>Codensa</v>
          </cell>
        </row>
        <row r="341">
          <cell r="D341" t="str">
            <v>L</v>
          </cell>
          <cell r="E341" t="str">
            <v>--</v>
          </cell>
          <cell r="F341" t="str">
            <v>TRD</v>
          </cell>
          <cell r="G341" t="str">
            <v>Codensa</v>
          </cell>
        </row>
        <row r="342">
          <cell r="D342" t="str">
            <v>L</v>
          </cell>
          <cell r="E342" t="str">
            <v>--</v>
          </cell>
          <cell r="F342" t="str">
            <v>TRD</v>
          </cell>
          <cell r="G342" t="str">
            <v>Codensa</v>
          </cell>
        </row>
        <row r="343">
          <cell r="D343" t="str">
            <v>L</v>
          </cell>
          <cell r="E343" t="str">
            <v>--</v>
          </cell>
          <cell r="F343" t="str">
            <v>TRD</v>
          </cell>
          <cell r="G343" t="str">
            <v>Codensa</v>
          </cell>
        </row>
        <row r="344">
          <cell r="D344" t="str">
            <v>L</v>
          </cell>
          <cell r="E344" t="str">
            <v>--</v>
          </cell>
          <cell r="F344" t="str">
            <v>TRD</v>
          </cell>
          <cell r="G344" t="str">
            <v>Codensa</v>
          </cell>
        </row>
        <row r="345">
          <cell r="C345">
            <v>60</v>
          </cell>
          <cell r="D345" t="str">
            <v>L</v>
          </cell>
          <cell r="E345" t="str">
            <v>TRD</v>
          </cell>
          <cell r="F345" t="str">
            <v>TRD</v>
          </cell>
          <cell r="G345" t="str">
            <v>Cerj</v>
          </cell>
        </row>
        <row r="346">
          <cell r="D346" t="str">
            <v>L</v>
          </cell>
          <cell r="E346" t="str">
            <v>--</v>
          </cell>
          <cell r="F346" t="str">
            <v>TRD</v>
          </cell>
          <cell r="G346" t="str">
            <v>Cerj</v>
          </cell>
        </row>
        <row r="347">
          <cell r="D347" t="str">
            <v>L</v>
          </cell>
          <cell r="E347" t="str">
            <v>--</v>
          </cell>
          <cell r="F347" t="str">
            <v>TRD</v>
          </cell>
          <cell r="G347" t="str">
            <v>Cerj</v>
          </cell>
        </row>
        <row r="348">
          <cell r="D348" t="str">
            <v>L</v>
          </cell>
          <cell r="E348" t="str">
            <v>--</v>
          </cell>
          <cell r="F348" t="str">
            <v>TRD</v>
          </cell>
          <cell r="G348" t="str">
            <v>Cerj</v>
          </cell>
        </row>
        <row r="349">
          <cell r="D349" t="str">
            <v>L</v>
          </cell>
          <cell r="E349" t="str">
            <v>--</v>
          </cell>
          <cell r="F349" t="str">
            <v>TRD</v>
          </cell>
          <cell r="G349" t="str">
            <v>Cerj</v>
          </cell>
        </row>
        <row r="350">
          <cell r="D350" t="str">
            <v>L</v>
          </cell>
          <cell r="E350" t="str">
            <v>--</v>
          </cell>
          <cell r="F350" t="str">
            <v>TRD</v>
          </cell>
          <cell r="G350" t="str">
            <v>Cerj</v>
          </cell>
        </row>
        <row r="351">
          <cell r="D351" t="str">
            <v>L</v>
          </cell>
          <cell r="E351" t="str">
            <v>--</v>
          </cell>
          <cell r="F351" t="str">
            <v>TRD</v>
          </cell>
          <cell r="G351" t="str">
            <v>Cerj</v>
          </cell>
        </row>
        <row r="352">
          <cell r="D352" t="str">
            <v>L</v>
          </cell>
          <cell r="E352" t="str">
            <v>--</v>
          </cell>
          <cell r="F352" t="str">
            <v>TRD</v>
          </cell>
          <cell r="G352" t="str">
            <v>Cerj</v>
          </cell>
        </row>
        <row r="353">
          <cell r="D353" t="str">
            <v>L</v>
          </cell>
          <cell r="E353" t="str">
            <v>--</v>
          </cell>
          <cell r="F353" t="str">
            <v>TRD</v>
          </cell>
          <cell r="G353" t="str">
            <v>Cerj</v>
          </cell>
        </row>
        <row r="354">
          <cell r="D354" t="str">
            <v>L</v>
          </cell>
          <cell r="E354" t="str">
            <v>--</v>
          </cell>
          <cell r="F354" t="str">
            <v>TRD</v>
          </cell>
          <cell r="G354" t="str">
            <v>Cerj</v>
          </cell>
        </row>
        <row r="355">
          <cell r="D355" t="str">
            <v>L</v>
          </cell>
          <cell r="E355" t="str">
            <v>--</v>
          </cell>
          <cell r="F355" t="str">
            <v>TRD</v>
          </cell>
          <cell r="G355" t="str">
            <v>Cerj</v>
          </cell>
        </row>
        <row r="356">
          <cell r="D356" t="str">
            <v>L</v>
          </cell>
          <cell r="E356" t="str">
            <v>--</v>
          </cell>
          <cell r="F356" t="str">
            <v>TRD</v>
          </cell>
          <cell r="G356" t="str">
            <v>Cerj</v>
          </cell>
        </row>
        <row r="357">
          <cell r="C357">
            <v>61</v>
          </cell>
          <cell r="D357" t="str">
            <v>L</v>
          </cell>
          <cell r="E357" t="str">
            <v>TRD</v>
          </cell>
          <cell r="F357" t="str">
            <v>TRD</v>
          </cell>
          <cell r="G357" t="str">
            <v>Coelce</v>
          </cell>
        </row>
        <row r="358">
          <cell r="D358" t="str">
            <v>L</v>
          </cell>
          <cell r="E358" t="str">
            <v>--</v>
          </cell>
          <cell r="F358" t="str">
            <v>TRD</v>
          </cell>
          <cell r="G358" t="str">
            <v>Coelce</v>
          </cell>
        </row>
        <row r="359">
          <cell r="C359">
            <v>62</v>
          </cell>
          <cell r="D359" t="str">
            <v>L</v>
          </cell>
          <cell r="E359" t="str">
            <v>HNG</v>
          </cell>
          <cell r="F359" t="str">
            <v>HNG</v>
          </cell>
          <cell r="G359" t="str">
            <v>Investluz</v>
          </cell>
        </row>
        <row r="360">
          <cell r="D360" t="str">
            <v>L</v>
          </cell>
          <cell r="E360" t="str">
            <v>--</v>
          </cell>
          <cell r="F360" t="str">
            <v>HNG</v>
          </cell>
          <cell r="G360" t="str">
            <v>Investluz</v>
          </cell>
        </row>
        <row r="361">
          <cell r="D361" t="str">
            <v>L</v>
          </cell>
          <cell r="E361" t="str">
            <v>--</v>
          </cell>
          <cell r="F361" t="str">
            <v>HNG</v>
          </cell>
          <cell r="G361" t="str">
            <v>Investluz</v>
          </cell>
        </row>
        <row r="362">
          <cell r="D362" t="str">
            <v>L</v>
          </cell>
          <cell r="E362" t="str">
            <v>--</v>
          </cell>
          <cell r="F362" t="str">
            <v>HNG</v>
          </cell>
          <cell r="G362" t="str">
            <v>Investluz</v>
          </cell>
        </row>
        <row r="363">
          <cell r="D363" t="str">
            <v>L</v>
          </cell>
          <cell r="E363" t="str">
            <v>--</v>
          </cell>
          <cell r="F363" t="str">
            <v>HNG</v>
          </cell>
          <cell r="G363" t="str">
            <v>Investluz</v>
          </cell>
        </row>
        <row r="364">
          <cell r="C364">
            <v>63</v>
          </cell>
          <cell r="D364" t="str">
            <v>L</v>
          </cell>
          <cell r="E364" t="str">
            <v>HNG</v>
          </cell>
          <cell r="F364" t="str">
            <v>HNG</v>
          </cell>
          <cell r="G364" t="str">
            <v>Luz de Panamá</v>
          </cell>
        </row>
        <row r="365">
          <cell r="D365" t="str">
            <v>L</v>
          </cell>
          <cell r="E365" t="str">
            <v>--</v>
          </cell>
          <cell r="F365" t="str">
            <v>HNG</v>
          </cell>
          <cell r="G365" t="str">
            <v>Luz de Panamá</v>
          </cell>
        </row>
        <row r="366">
          <cell r="C366">
            <v>64</v>
          </cell>
          <cell r="D366" t="str">
            <v>L</v>
          </cell>
          <cell r="E366" t="str">
            <v>TRD</v>
          </cell>
          <cell r="F366" t="str">
            <v>TRD</v>
          </cell>
          <cell r="G366" t="str">
            <v>Transelec</v>
          </cell>
        </row>
        <row r="367">
          <cell r="D367" t="str">
            <v>L</v>
          </cell>
          <cell r="E367" t="str">
            <v>--</v>
          </cell>
          <cell r="F367" t="str">
            <v>TRD</v>
          </cell>
          <cell r="G367" t="str">
            <v>Transelec</v>
          </cell>
        </row>
        <row r="368">
          <cell r="D368" t="str">
            <v>L</v>
          </cell>
          <cell r="E368" t="str">
            <v>--</v>
          </cell>
          <cell r="F368" t="str">
            <v>TRD</v>
          </cell>
          <cell r="G368" t="str">
            <v>Transelec</v>
          </cell>
        </row>
        <row r="369">
          <cell r="C369">
            <v>65</v>
          </cell>
          <cell r="D369" t="str">
            <v>L</v>
          </cell>
          <cell r="E369" t="str">
            <v>GEN</v>
          </cell>
          <cell r="F369" t="str">
            <v>GEN</v>
          </cell>
          <cell r="G369" t="str">
            <v>Pehuenche</v>
          </cell>
        </row>
        <row r="370">
          <cell r="D370" t="str">
            <v>L</v>
          </cell>
          <cell r="E370" t="str">
            <v>--</v>
          </cell>
          <cell r="F370" t="str">
            <v>GEN</v>
          </cell>
          <cell r="G370" t="str">
            <v>Pehuenche</v>
          </cell>
        </row>
        <row r="371">
          <cell r="D371" t="str">
            <v>L</v>
          </cell>
          <cell r="E371" t="str">
            <v>--</v>
          </cell>
          <cell r="F371" t="str">
            <v>GEN</v>
          </cell>
          <cell r="G371" t="str">
            <v>Pehuenche</v>
          </cell>
        </row>
        <row r="372">
          <cell r="C372">
            <v>66</v>
          </cell>
          <cell r="D372" t="str">
            <v>L</v>
          </cell>
          <cell r="E372" t="str">
            <v>GEN</v>
          </cell>
          <cell r="F372" t="str">
            <v>GEN</v>
          </cell>
          <cell r="G372" t="str">
            <v>San Isidro</v>
          </cell>
        </row>
        <row r="373">
          <cell r="D373" t="str">
            <v>L</v>
          </cell>
          <cell r="E373" t="str">
            <v>--</v>
          </cell>
          <cell r="F373" t="str">
            <v>GEN</v>
          </cell>
          <cell r="G373" t="str">
            <v>San Isidro</v>
          </cell>
        </row>
        <row r="374">
          <cell r="D374" t="str">
            <v>L</v>
          </cell>
          <cell r="E374" t="str">
            <v>--</v>
          </cell>
          <cell r="F374" t="str">
            <v>GEN</v>
          </cell>
          <cell r="G374" t="str">
            <v>San Isidro</v>
          </cell>
        </row>
        <row r="375">
          <cell r="D375" t="str">
            <v>L</v>
          </cell>
          <cell r="E375" t="str">
            <v>--</v>
          </cell>
          <cell r="F375" t="str">
            <v>GEN</v>
          </cell>
          <cell r="G375" t="str">
            <v>San Isidro</v>
          </cell>
        </row>
        <row r="376">
          <cell r="C376">
            <v>67</v>
          </cell>
          <cell r="D376" t="str">
            <v>L</v>
          </cell>
          <cell r="E376" t="str">
            <v>GEN</v>
          </cell>
          <cell r="F376" t="str">
            <v>GEN</v>
          </cell>
          <cell r="G376" t="str">
            <v>Pangue</v>
          </cell>
        </row>
        <row r="377">
          <cell r="D377" t="str">
            <v>L</v>
          </cell>
          <cell r="E377" t="str">
            <v>--</v>
          </cell>
          <cell r="F377" t="str">
            <v>GEN</v>
          </cell>
          <cell r="G377" t="str">
            <v>Pangue</v>
          </cell>
        </row>
        <row r="378">
          <cell r="D378" t="str">
            <v>L</v>
          </cell>
          <cell r="E378" t="str">
            <v>--</v>
          </cell>
          <cell r="F378" t="str">
            <v>GEN</v>
          </cell>
          <cell r="G378" t="str">
            <v>Pangue</v>
          </cell>
        </row>
        <row r="379">
          <cell r="C379">
            <v>68</v>
          </cell>
          <cell r="D379" t="str">
            <v>L</v>
          </cell>
          <cell r="E379" t="str">
            <v>GEN</v>
          </cell>
          <cell r="F379" t="str">
            <v>GEN</v>
          </cell>
          <cell r="G379" t="str">
            <v>Celta</v>
          </cell>
        </row>
        <row r="380">
          <cell r="D380" t="str">
            <v>L</v>
          </cell>
          <cell r="E380" t="str">
            <v>--</v>
          </cell>
          <cell r="F380" t="str">
            <v>GEN</v>
          </cell>
          <cell r="G380" t="str">
            <v>Celta</v>
          </cell>
        </row>
        <row r="381">
          <cell r="D381" t="str">
            <v>L</v>
          </cell>
          <cell r="E381" t="str">
            <v>--</v>
          </cell>
          <cell r="F381" t="str">
            <v>GEN</v>
          </cell>
          <cell r="G381" t="str">
            <v>Celta</v>
          </cell>
        </row>
        <row r="382">
          <cell r="D382" t="str">
            <v>L</v>
          </cell>
          <cell r="E382" t="str">
            <v>--</v>
          </cell>
          <cell r="F382" t="str">
            <v>GEN</v>
          </cell>
          <cell r="G382" t="str">
            <v>Celta</v>
          </cell>
        </row>
        <row r="383">
          <cell r="D383" t="str">
            <v>L</v>
          </cell>
          <cell r="E383" t="str">
            <v>--</v>
          </cell>
          <cell r="F383" t="str">
            <v>GEN</v>
          </cell>
          <cell r="G383" t="str">
            <v>Celta</v>
          </cell>
        </row>
        <row r="384">
          <cell r="C384">
            <v>69</v>
          </cell>
          <cell r="D384" t="str">
            <v>L</v>
          </cell>
          <cell r="E384" t="str">
            <v>DIV</v>
          </cell>
          <cell r="F384" t="str">
            <v>DIV</v>
          </cell>
          <cell r="G384" t="str">
            <v>Túnel El Melón</v>
          </cell>
        </row>
        <row r="385">
          <cell r="D385" t="str">
            <v>L</v>
          </cell>
          <cell r="E385" t="str">
            <v>--</v>
          </cell>
          <cell r="F385" t="str">
            <v>DIV</v>
          </cell>
          <cell r="G385" t="str">
            <v>Túnel El Melón</v>
          </cell>
        </row>
        <row r="386">
          <cell r="C386">
            <v>70</v>
          </cell>
          <cell r="D386" t="str">
            <v>L</v>
          </cell>
          <cell r="E386" t="str">
            <v>HNG</v>
          </cell>
          <cell r="F386" t="str">
            <v>HNG</v>
          </cell>
          <cell r="G386" t="str">
            <v>Enigesa</v>
          </cell>
        </row>
        <row r="387">
          <cell r="D387" t="str">
            <v>L</v>
          </cell>
          <cell r="E387" t="str">
            <v>--</v>
          </cell>
          <cell r="F387" t="str">
            <v>HNG</v>
          </cell>
          <cell r="G387" t="str">
            <v>Enigesa</v>
          </cell>
        </row>
        <row r="388">
          <cell r="D388" t="str">
            <v>L</v>
          </cell>
          <cell r="E388" t="str">
            <v>--</v>
          </cell>
          <cell r="F388" t="str">
            <v>HNG</v>
          </cell>
          <cell r="G388" t="str">
            <v>Enigesa</v>
          </cell>
        </row>
        <row r="389">
          <cell r="D389" t="str">
            <v>L</v>
          </cell>
          <cell r="E389" t="str">
            <v>--</v>
          </cell>
          <cell r="F389" t="str">
            <v>HNG</v>
          </cell>
          <cell r="G389" t="str">
            <v>Enigesa</v>
          </cell>
        </row>
        <row r="390">
          <cell r="D390" t="str">
            <v>L</v>
          </cell>
          <cell r="E390" t="str">
            <v>--</v>
          </cell>
          <cell r="F390" t="str">
            <v>HNG</v>
          </cell>
          <cell r="G390" t="str">
            <v>Enigesa</v>
          </cell>
        </row>
        <row r="391">
          <cell r="D391" t="str">
            <v>L</v>
          </cell>
          <cell r="E391" t="str">
            <v>--</v>
          </cell>
          <cell r="F391" t="str">
            <v>HNG</v>
          </cell>
          <cell r="G391" t="str">
            <v>Enigesa</v>
          </cell>
        </row>
        <row r="392">
          <cell r="C392">
            <v>71</v>
          </cell>
          <cell r="D392" t="str">
            <v>L</v>
          </cell>
          <cell r="E392" t="str">
            <v>DIV</v>
          </cell>
          <cell r="F392" t="str">
            <v>DIV</v>
          </cell>
          <cell r="G392" t="str">
            <v>Ingendesa</v>
          </cell>
        </row>
        <row r="393">
          <cell r="D393" t="str">
            <v>L</v>
          </cell>
          <cell r="E393" t="str">
            <v>--</v>
          </cell>
          <cell r="F393" t="str">
            <v>DIV</v>
          </cell>
          <cell r="G393" t="str">
            <v>Ingendesa</v>
          </cell>
        </row>
        <row r="394">
          <cell r="D394" t="str">
            <v>L</v>
          </cell>
          <cell r="E394" t="str">
            <v>--</v>
          </cell>
          <cell r="F394" t="str">
            <v>DIV</v>
          </cell>
          <cell r="G394" t="str">
            <v>Ingendesa</v>
          </cell>
        </row>
        <row r="395">
          <cell r="D395" t="str">
            <v>L</v>
          </cell>
          <cell r="E395" t="str">
            <v>--</v>
          </cell>
          <cell r="F395" t="str">
            <v>DIV</v>
          </cell>
          <cell r="G395" t="str">
            <v>Ingendesa</v>
          </cell>
        </row>
        <row r="396">
          <cell r="C396">
            <v>72</v>
          </cell>
          <cell r="D396" t="str">
            <v>L</v>
          </cell>
          <cell r="E396" t="str">
            <v>DIV</v>
          </cell>
          <cell r="F396" t="str">
            <v>DIV</v>
          </cell>
          <cell r="G396" t="str">
            <v>Ingendesa B y R Ltda.</v>
          </cell>
        </row>
        <row r="397">
          <cell r="D397" t="str">
            <v>L</v>
          </cell>
          <cell r="E397" t="str">
            <v>--</v>
          </cell>
          <cell r="F397" t="str">
            <v>DIV</v>
          </cell>
          <cell r="G397" t="str">
            <v>Ingendesa B y R Ltda.</v>
          </cell>
        </row>
        <row r="398">
          <cell r="C398">
            <v>73</v>
          </cell>
          <cell r="D398" t="str">
            <v>L</v>
          </cell>
          <cell r="E398" t="str">
            <v>DIV</v>
          </cell>
          <cell r="F398" t="str">
            <v>DIV</v>
          </cell>
          <cell r="G398" t="str">
            <v>Infraestructura 2000</v>
          </cell>
        </row>
        <row r="399">
          <cell r="D399" t="str">
            <v>L</v>
          </cell>
          <cell r="E399" t="str">
            <v>--</v>
          </cell>
          <cell r="F399" t="str">
            <v>DIV</v>
          </cell>
          <cell r="G399" t="str">
            <v>Infraestructura 2001</v>
          </cell>
        </row>
        <row r="400">
          <cell r="D400" t="str">
            <v>L</v>
          </cell>
          <cell r="E400" t="str">
            <v>--</v>
          </cell>
          <cell r="F400" t="str">
            <v>DIV</v>
          </cell>
          <cell r="G400" t="str">
            <v>Infraestructura 2002</v>
          </cell>
        </row>
        <row r="401">
          <cell r="D401" t="str">
            <v>L</v>
          </cell>
          <cell r="E401" t="str">
            <v>--</v>
          </cell>
          <cell r="F401" t="str">
            <v>DIV</v>
          </cell>
          <cell r="G401" t="str">
            <v>Infraestructura 2003</v>
          </cell>
        </row>
        <row r="402">
          <cell r="C402">
            <v>74</v>
          </cell>
          <cell r="D402" t="str">
            <v>L</v>
          </cell>
          <cell r="E402" t="str">
            <v>DIV</v>
          </cell>
          <cell r="F402" t="str">
            <v>DIV</v>
          </cell>
          <cell r="G402" t="str">
            <v>Autopista del Sol</v>
          </cell>
        </row>
        <row r="403">
          <cell r="D403" t="str">
            <v>L</v>
          </cell>
          <cell r="E403" t="str">
            <v>--</v>
          </cell>
          <cell r="F403" t="str">
            <v>DIV</v>
          </cell>
          <cell r="G403" t="str">
            <v>Autopista del Sol</v>
          </cell>
        </row>
        <row r="404">
          <cell r="D404" t="str">
            <v>L</v>
          </cell>
          <cell r="E404" t="str">
            <v>--</v>
          </cell>
          <cell r="F404" t="str">
            <v>DIV</v>
          </cell>
          <cell r="G404" t="str">
            <v>Autopista del Sol</v>
          </cell>
        </row>
        <row r="405">
          <cell r="C405">
            <v>75</v>
          </cell>
          <cell r="D405" t="str">
            <v>L</v>
          </cell>
          <cell r="E405" t="str">
            <v>DIV</v>
          </cell>
          <cell r="F405" t="str">
            <v>DIV</v>
          </cell>
          <cell r="G405" t="str">
            <v>Inecsa 2000</v>
          </cell>
        </row>
        <row r="406">
          <cell r="D406" t="str">
            <v>L</v>
          </cell>
          <cell r="E406" t="str">
            <v>--</v>
          </cell>
          <cell r="F406" t="str">
            <v>DIV</v>
          </cell>
          <cell r="G406" t="str">
            <v>Inecsa 2000</v>
          </cell>
        </row>
        <row r="407">
          <cell r="D407" t="str">
            <v>L</v>
          </cell>
          <cell r="E407" t="str">
            <v>--</v>
          </cell>
          <cell r="F407" t="str">
            <v>DIV</v>
          </cell>
          <cell r="G407" t="str">
            <v>Inecsa 2002</v>
          </cell>
        </row>
        <row r="408">
          <cell r="C408">
            <v>76</v>
          </cell>
          <cell r="D408" t="str">
            <v>L</v>
          </cell>
          <cell r="E408" t="str">
            <v>DIV</v>
          </cell>
          <cell r="F408" t="str">
            <v>DIV</v>
          </cell>
          <cell r="G408" t="str">
            <v>A. de Los Libertadores</v>
          </cell>
        </row>
        <row r="409">
          <cell r="D409" t="str">
            <v>L</v>
          </cell>
          <cell r="E409" t="str">
            <v>--</v>
          </cell>
          <cell r="F409" t="str">
            <v>DIV</v>
          </cell>
          <cell r="G409" t="str">
            <v>A. de Los Libertadores</v>
          </cell>
        </row>
        <row r="410">
          <cell r="C410">
            <v>77</v>
          </cell>
          <cell r="D410" t="str">
            <v>L</v>
          </cell>
          <cell r="E410" t="str">
            <v>HNG</v>
          </cell>
          <cell r="F410" t="str">
            <v>HNG</v>
          </cell>
          <cell r="G410" t="str">
            <v>Inv. Endesa Norte</v>
          </cell>
        </row>
        <row r="411">
          <cell r="D411" t="str">
            <v>L</v>
          </cell>
          <cell r="E411" t="str">
            <v>--</v>
          </cell>
          <cell r="F411" t="str">
            <v>HNG</v>
          </cell>
          <cell r="G411" t="str">
            <v>Inv. Endesa Norte</v>
          </cell>
        </row>
        <row r="412">
          <cell r="D412" t="str">
            <v>L</v>
          </cell>
          <cell r="E412" t="str">
            <v>--</v>
          </cell>
          <cell r="F412" t="str">
            <v>HNG</v>
          </cell>
          <cell r="G412" t="str">
            <v>Inv. Endesa Norte</v>
          </cell>
        </row>
        <row r="413">
          <cell r="D413" t="str">
            <v>L</v>
          </cell>
          <cell r="E413" t="str">
            <v>--</v>
          </cell>
          <cell r="F413" t="str">
            <v>HNG</v>
          </cell>
          <cell r="G413" t="str">
            <v>Inv. Endesa Norte</v>
          </cell>
        </row>
        <row r="414">
          <cell r="C414">
            <v>78</v>
          </cell>
          <cell r="D414" t="str">
            <v>L</v>
          </cell>
          <cell r="E414" t="str">
            <v>HNG</v>
          </cell>
          <cell r="F414" t="str">
            <v>HNG</v>
          </cell>
          <cell r="G414" t="str">
            <v>Endesa Argentina</v>
          </cell>
        </row>
        <row r="415">
          <cell r="D415" t="str">
            <v>L</v>
          </cell>
          <cell r="E415" t="str">
            <v>--</v>
          </cell>
          <cell r="F415" t="str">
            <v>HNG</v>
          </cell>
          <cell r="G415" t="str">
            <v>Endesa Argentina</v>
          </cell>
        </row>
        <row r="416">
          <cell r="D416" t="str">
            <v>L</v>
          </cell>
          <cell r="E416" t="str">
            <v>--</v>
          </cell>
          <cell r="F416" t="str">
            <v>HNG</v>
          </cell>
          <cell r="G416" t="str">
            <v>Endesa Argentina</v>
          </cell>
        </row>
        <row r="417">
          <cell r="D417" t="str">
            <v>L</v>
          </cell>
          <cell r="E417" t="str">
            <v>--</v>
          </cell>
          <cell r="F417" t="str">
            <v>HNG</v>
          </cell>
          <cell r="G417" t="str">
            <v>Endesa Argentina</v>
          </cell>
        </row>
        <row r="418">
          <cell r="D418" t="str">
            <v>L</v>
          </cell>
          <cell r="E418" t="str">
            <v>--</v>
          </cell>
          <cell r="F418" t="str">
            <v>HNG</v>
          </cell>
          <cell r="G418" t="str">
            <v>Endesa Argentina</v>
          </cell>
        </row>
        <row r="419">
          <cell r="C419">
            <v>79</v>
          </cell>
          <cell r="D419" t="str">
            <v>L</v>
          </cell>
          <cell r="E419" t="str">
            <v>GEN</v>
          </cell>
          <cell r="F419" t="str">
            <v>GEN</v>
          </cell>
          <cell r="G419" t="str">
            <v>Hidro. El Chocón</v>
          </cell>
        </row>
        <row r="420">
          <cell r="D420" t="str">
            <v>L</v>
          </cell>
          <cell r="E420" t="str">
            <v>--</v>
          </cell>
          <cell r="F420" t="str">
            <v>GEN</v>
          </cell>
          <cell r="G420" t="str">
            <v>Hidro. El Chocón</v>
          </cell>
        </row>
        <row r="421">
          <cell r="D421" t="str">
            <v>L</v>
          </cell>
          <cell r="E421" t="str">
            <v>--</v>
          </cell>
          <cell r="F421" t="str">
            <v>GEN</v>
          </cell>
          <cell r="G421" t="str">
            <v>Hidro. El Chocón</v>
          </cell>
        </row>
        <row r="422">
          <cell r="D422" t="str">
            <v>L</v>
          </cell>
          <cell r="E422" t="str">
            <v>--</v>
          </cell>
          <cell r="F422" t="str">
            <v>GEN</v>
          </cell>
          <cell r="G422" t="str">
            <v>Hidro. El Chocón</v>
          </cell>
        </row>
        <row r="423">
          <cell r="C423">
            <v>80</v>
          </cell>
          <cell r="D423" t="str">
            <v>L</v>
          </cell>
          <cell r="E423" t="str">
            <v>HNG</v>
          </cell>
          <cell r="F423" t="str">
            <v>HNG</v>
          </cell>
          <cell r="G423" t="str">
            <v>Hidroinvest</v>
          </cell>
        </row>
        <row r="424">
          <cell r="D424" t="str">
            <v>L</v>
          </cell>
          <cell r="E424" t="str">
            <v>--</v>
          </cell>
          <cell r="F424" t="str">
            <v>HNG</v>
          </cell>
          <cell r="G424" t="str">
            <v>Hidroinvest</v>
          </cell>
        </row>
        <row r="425">
          <cell r="D425" t="str">
            <v>L</v>
          </cell>
          <cell r="E425" t="str">
            <v>--</v>
          </cell>
          <cell r="F425" t="str">
            <v>HNG</v>
          </cell>
          <cell r="G425" t="str">
            <v>Hidroinvest</v>
          </cell>
        </row>
        <row r="426">
          <cell r="D426" t="str">
            <v>L</v>
          </cell>
          <cell r="E426" t="str">
            <v>--</v>
          </cell>
          <cell r="F426" t="str">
            <v>HNG</v>
          </cell>
          <cell r="G426" t="str">
            <v>Hidroinvest</v>
          </cell>
        </row>
        <row r="427">
          <cell r="C427">
            <v>81</v>
          </cell>
          <cell r="D427" t="str">
            <v>L</v>
          </cell>
          <cell r="E427" t="str">
            <v>HNG</v>
          </cell>
          <cell r="F427" t="str">
            <v>HNG</v>
          </cell>
          <cell r="G427" t="str">
            <v>E. Hidraúlica</v>
          </cell>
        </row>
        <row r="428">
          <cell r="D428" t="str">
            <v>L</v>
          </cell>
          <cell r="E428" t="str">
            <v>--</v>
          </cell>
          <cell r="F428" t="str">
            <v>HNG</v>
          </cell>
          <cell r="G428" t="str">
            <v>E. Hidraúlica</v>
          </cell>
        </row>
        <row r="429">
          <cell r="D429" t="str">
            <v>L</v>
          </cell>
          <cell r="E429" t="str">
            <v>--</v>
          </cell>
          <cell r="F429" t="str">
            <v>HNG</v>
          </cell>
          <cell r="G429" t="str">
            <v>E. Hidraúlica</v>
          </cell>
        </row>
        <row r="430">
          <cell r="D430" t="str">
            <v>L</v>
          </cell>
          <cell r="E430" t="str">
            <v>--</v>
          </cell>
          <cell r="F430" t="str">
            <v>HNG</v>
          </cell>
          <cell r="G430" t="str">
            <v>E. Hidraúlica</v>
          </cell>
        </row>
        <row r="431">
          <cell r="D431" t="str">
            <v>L</v>
          </cell>
          <cell r="E431" t="str">
            <v>--</v>
          </cell>
          <cell r="F431" t="str">
            <v>HNG</v>
          </cell>
          <cell r="G431" t="str">
            <v>E. Hidraúlica</v>
          </cell>
        </row>
        <row r="432">
          <cell r="D432" t="str">
            <v>L</v>
          </cell>
          <cell r="E432" t="str">
            <v>--</v>
          </cell>
          <cell r="F432" t="str">
            <v>HNG</v>
          </cell>
          <cell r="G432" t="str">
            <v>E. Hidraúlica</v>
          </cell>
        </row>
        <row r="433">
          <cell r="D433" t="str">
            <v>L</v>
          </cell>
          <cell r="E433" t="str">
            <v>--</v>
          </cell>
          <cell r="F433" t="str">
            <v>HNG</v>
          </cell>
          <cell r="G433" t="str">
            <v>E. Hidraúlica</v>
          </cell>
        </row>
        <row r="434">
          <cell r="C434">
            <v>82</v>
          </cell>
          <cell r="D434" t="str">
            <v>L</v>
          </cell>
          <cell r="E434" t="str">
            <v>HNG</v>
          </cell>
          <cell r="F434" t="str">
            <v>HNG</v>
          </cell>
          <cell r="G434" t="str">
            <v>Hidroelectricidad</v>
          </cell>
        </row>
        <row r="435">
          <cell r="D435" t="str">
            <v>L</v>
          </cell>
          <cell r="E435" t="str">
            <v>--</v>
          </cell>
          <cell r="F435" t="str">
            <v>HNG</v>
          </cell>
          <cell r="G435" t="str">
            <v>Hidroelectricidad</v>
          </cell>
        </row>
        <row r="436">
          <cell r="D436" t="str">
            <v>L</v>
          </cell>
          <cell r="E436" t="str">
            <v>--</v>
          </cell>
          <cell r="F436" t="str">
            <v>HNG</v>
          </cell>
          <cell r="G436" t="str">
            <v>Hidroelectricidad</v>
          </cell>
        </row>
        <row r="437">
          <cell r="D437" t="str">
            <v>L</v>
          </cell>
          <cell r="E437" t="str">
            <v>--</v>
          </cell>
          <cell r="F437" t="str">
            <v>HNG</v>
          </cell>
          <cell r="G437" t="str">
            <v>Hidroelectricidad</v>
          </cell>
        </row>
        <row r="438">
          <cell r="D438" t="str">
            <v>L</v>
          </cell>
          <cell r="E438" t="str">
            <v>--</v>
          </cell>
          <cell r="F438" t="str">
            <v>HNG</v>
          </cell>
          <cell r="G438" t="str">
            <v>Hidroelectricidad</v>
          </cell>
        </row>
        <row r="439">
          <cell r="C439">
            <v>83</v>
          </cell>
          <cell r="D439" t="str">
            <v>L</v>
          </cell>
          <cell r="E439" t="str">
            <v>GEN</v>
          </cell>
          <cell r="F439" t="str">
            <v>GEN</v>
          </cell>
          <cell r="G439" t="str">
            <v>C. Costanera</v>
          </cell>
        </row>
        <row r="440">
          <cell r="D440" t="str">
            <v>L</v>
          </cell>
          <cell r="E440" t="str">
            <v>--</v>
          </cell>
          <cell r="F440" t="str">
            <v>GEN</v>
          </cell>
          <cell r="G440" t="str">
            <v>C. Costanera</v>
          </cell>
        </row>
        <row r="441">
          <cell r="D441" t="str">
            <v>L</v>
          </cell>
          <cell r="E441" t="str">
            <v>--</v>
          </cell>
          <cell r="F441" t="str">
            <v>GEN</v>
          </cell>
          <cell r="G441" t="str">
            <v>C. Costanera</v>
          </cell>
        </row>
        <row r="442">
          <cell r="D442" t="str">
            <v>L</v>
          </cell>
          <cell r="E442" t="str">
            <v>--</v>
          </cell>
          <cell r="F442" t="str">
            <v>GEN</v>
          </cell>
          <cell r="G442" t="str">
            <v>C. Costanera</v>
          </cell>
        </row>
        <row r="443">
          <cell r="C443">
            <v>84</v>
          </cell>
          <cell r="D443" t="str">
            <v>L</v>
          </cell>
          <cell r="E443" t="str">
            <v>GEN</v>
          </cell>
          <cell r="F443" t="str">
            <v>GEN</v>
          </cell>
          <cell r="G443" t="str">
            <v>C. T. de Buenos Aires</v>
          </cell>
        </row>
        <row r="444">
          <cell r="D444" t="str">
            <v>L</v>
          </cell>
          <cell r="E444" t="str">
            <v>--</v>
          </cell>
          <cell r="F444" t="str">
            <v>GEN</v>
          </cell>
          <cell r="G444" t="str">
            <v>C. T. de Buenos Aires</v>
          </cell>
        </row>
        <row r="445">
          <cell r="D445" t="str">
            <v>L</v>
          </cell>
          <cell r="E445" t="str">
            <v>--</v>
          </cell>
          <cell r="F445" t="str">
            <v>GEN</v>
          </cell>
          <cell r="G445" t="str">
            <v>C. T. de Buenos Aires</v>
          </cell>
        </row>
        <row r="446">
          <cell r="D446" t="str">
            <v>L</v>
          </cell>
          <cell r="E446" t="str">
            <v>--</v>
          </cell>
          <cell r="F446" t="str">
            <v>GEN</v>
          </cell>
          <cell r="G446" t="str">
            <v>C. T. de Buenos Aires</v>
          </cell>
        </row>
        <row r="447">
          <cell r="C447">
            <v>85</v>
          </cell>
          <cell r="D447" t="str">
            <v>L</v>
          </cell>
          <cell r="E447" t="str">
            <v>HNG</v>
          </cell>
          <cell r="F447" t="str">
            <v>HNG</v>
          </cell>
          <cell r="G447" t="str">
            <v>Cono Sur</v>
          </cell>
        </row>
        <row r="448">
          <cell r="D448" t="str">
            <v>L</v>
          </cell>
          <cell r="E448" t="str">
            <v>--</v>
          </cell>
          <cell r="F448" t="str">
            <v>HNG</v>
          </cell>
          <cell r="G448" t="str">
            <v>Cono Sur</v>
          </cell>
        </row>
        <row r="449">
          <cell r="D449" t="str">
            <v>L</v>
          </cell>
          <cell r="E449" t="str">
            <v>--</v>
          </cell>
          <cell r="F449" t="str">
            <v>HNG</v>
          </cell>
          <cell r="G449" t="str">
            <v>Cono Sur</v>
          </cell>
        </row>
        <row r="450">
          <cell r="D450" t="str">
            <v>L</v>
          </cell>
          <cell r="E450" t="str">
            <v>--</v>
          </cell>
          <cell r="F450" t="str">
            <v>HNG</v>
          </cell>
          <cell r="G450" t="str">
            <v>Cono Sur</v>
          </cell>
        </row>
        <row r="451">
          <cell r="D451" t="str">
            <v>L</v>
          </cell>
          <cell r="E451" t="str">
            <v>--</v>
          </cell>
          <cell r="F451" t="str">
            <v>HNG</v>
          </cell>
          <cell r="G451" t="str">
            <v>Cono Sur</v>
          </cell>
        </row>
        <row r="452">
          <cell r="D452" t="str">
            <v>L</v>
          </cell>
          <cell r="E452" t="str">
            <v>--</v>
          </cell>
          <cell r="F452" t="str">
            <v>HNG</v>
          </cell>
          <cell r="G452" t="str">
            <v>Cono Sur</v>
          </cell>
        </row>
        <row r="453">
          <cell r="D453" t="str">
            <v>L</v>
          </cell>
          <cell r="E453" t="str">
            <v>--</v>
          </cell>
          <cell r="F453" t="str">
            <v>HNG</v>
          </cell>
          <cell r="G453" t="str">
            <v>Cono Sur</v>
          </cell>
        </row>
        <row r="454">
          <cell r="D454" t="str">
            <v>L</v>
          </cell>
          <cell r="E454" t="str">
            <v>--</v>
          </cell>
          <cell r="F454" t="str">
            <v>HNG</v>
          </cell>
          <cell r="G454" t="str">
            <v>Cono Sur</v>
          </cell>
        </row>
        <row r="455">
          <cell r="D455" t="str">
            <v>L</v>
          </cell>
          <cell r="E455" t="str">
            <v>--</v>
          </cell>
          <cell r="F455" t="str">
            <v>HNG</v>
          </cell>
          <cell r="G455" t="str">
            <v>Cono Sur</v>
          </cell>
        </row>
        <row r="456">
          <cell r="C456">
            <v>86</v>
          </cell>
          <cell r="D456" t="str">
            <v>L</v>
          </cell>
          <cell r="E456" t="str">
            <v>GEN</v>
          </cell>
          <cell r="F456" t="str">
            <v>GEN</v>
          </cell>
          <cell r="G456" t="str">
            <v>C. H. Betania</v>
          </cell>
        </row>
        <row r="457">
          <cell r="D457" t="str">
            <v>L</v>
          </cell>
          <cell r="E457" t="str">
            <v>--</v>
          </cell>
          <cell r="F457" t="str">
            <v>GEN</v>
          </cell>
          <cell r="G457" t="str">
            <v>C. H. Betania</v>
          </cell>
        </row>
        <row r="458">
          <cell r="D458" t="str">
            <v>L</v>
          </cell>
          <cell r="E458" t="str">
            <v>--</v>
          </cell>
          <cell r="F458" t="str">
            <v>GEN</v>
          </cell>
          <cell r="G458" t="str">
            <v>C. H. Betania</v>
          </cell>
        </row>
        <row r="459">
          <cell r="D459" t="str">
            <v>L</v>
          </cell>
          <cell r="E459" t="str">
            <v>--</v>
          </cell>
          <cell r="F459" t="str">
            <v>GEN</v>
          </cell>
          <cell r="G459" t="str">
            <v>C. H. Betania</v>
          </cell>
        </row>
        <row r="460">
          <cell r="D460" t="str">
            <v>L</v>
          </cell>
          <cell r="E460" t="str">
            <v>--</v>
          </cell>
          <cell r="F460" t="str">
            <v>GEN</v>
          </cell>
          <cell r="G460" t="str">
            <v>C. H. Betania</v>
          </cell>
        </row>
        <row r="461">
          <cell r="C461">
            <v>87</v>
          </cell>
          <cell r="D461" t="str">
            <v>L</v>
          </cell>
          <cell r="E461" t="str">
            <v>HNG</v>
          </cell>
          <cell r="F461" t="str">
            <v>HNG</v>
          </cell>
          <cell r="G461" t="str">
            <v>Inv. Betania</v>
          </cell>
        </row>
        <row r="462">
          <cell r="D462" t="str">
            <v>L</v>
          </cell>
          <cell r="E462" t="str">
            <v>--</v>
          </cell>
          <cell r="F462" t="str">
            <v>HNG</v>
          </cell>
          <cell r="G462" t="str">
            <v>Inv. Betania</v>
          </cell>
        </row>
        <row r="463">
          <cell r="D463" t="str">
            <v>L</v>
          </cell>
          <cell r="E463" t="str">
            <v>--</v>
          </cell>
          <cell r="F463" t="str">
            <v>HNG</v>
          </cell>
          <cell r="G463" t="str">
            <v>Inv. Betania</v>
          </cell>
        </row>
        <row r="464">
          <cell r="D464" t="str">
            <v>L</v>
          </cell>
          <cell r="E464" t="str">
            <v>--</v>
          </cell>
          <cell r="F464" t="str">
            <v>HNG</v>
          </cell>
          <cell r="G464" t="str">
            <v>Inv. Betania</v>
          </cell>
        </row>
        <row r="465">
          <cell r="C465">
            <v>88</v>
          </cell>
          <cell r="D465" t="str">
            <v>L</v>
          </cell>
          <cell r="E465" t="str">
            <v>HNG</v>
          </cell>
          <cell r="F465" t="str">
            <v>HNG</v>
          </cell>
          <cell r="G465" t="str">
            <v>Capital de Energía</v>
          </cell>
        </row>
        <row r="466">
          <cell r="D466" t="str">
            <v>L</v>
          </cell>
          <cell r="E466" t="str">
            <v>--</v>
          </cell>
          <cell r="F466" t="str">
            <v>HNG</v>
          </cell>
          <cell r="G466" t="str">
            <v>Capital de Energía</v>
          </cell>
        </row>
        <row r="467">
          <cell r="D467" t="str">
            <v>L</v>
          </cell>
          <cell r="E467" t="str">
            <v>--</v>
          </cell>
          <cell r="F467" t="str">
            <v>HNG</v>
          </cell>
          <cell r="G467" t="str">
            <v>Capital de Energía</v>
          </cell>
        </row>
        <row r="468">
          <cell r="D468" t="str">
            <v>L</v>
          </cell>
          <cell r="E468" t="str">
            <v>--</v>
          </cell>
          <cell r="F468" t="str">
            <v>HNG</v>
          </cell>
          <cell r="G468" t="str">
            <v>Capital de Energía</v>
          </cell>
        </row>
        <row r="469">
          <cell r="D469" t="str">
            <v>L</v>
          </cell>
          <cell r="E469" t="str">
            <v>--</v>
          </cell>
          <cell r="F469" t="str">
            <v>HNG</v>
          </cell>
          <cell r="G469" t="str">
            <v>Capital de Energía</v>
          </cell>
        </row>
        <row r="470">
          <cell r="D470" t="str">
            <v>L</v>
          </cell>
          <cell r="E470" t="str">
            <v>--</v>
          </cell>
          <cell r="F470" t="str">
            <v>HNG</v>
          </cell>
          <cell r="G470" t="str">
            <v>Capital de Energía</v>
          </cell>
        </row>
        <row r="471">
          <cell r="D471" t="str">
            <v>L</v>
          </cell>
          <cell r="E471" t="str">
            <v>--</v>
          </cell>
          <cell r="F471" t="str">
            <v>HNG</v>
          </cell>
          <cell r="G471" t="str">
            <v>Capital de Energía</v>
          </cell>
        </row>
        <row r="472">
          <cell r="C472">
            <v>89</v>
          </cell>
          <cell r="D472" t="str">
            <v>L</v>
          </cell>
          <cell r="E472" t="str">
            <v>GEN</v>
          </cell>
          <cell r="F472" t="str">
            <v>GEN</v>
          </cell>
          <cell r="G472" t="str">
            <v>Emgesa</v>
          </cell>
        </row>
        <row r="473">
          <cell r="D473" t="str">
            <v>L</v>
          </cell>
          <cell r="E473" t="str">
            <v>--</v>
          </cell>
          <cell r="F473" t="str">
            <v>GEN</v>
          </cell>
          <cell r="G473" t="str">
            <v>Emgesa</v>
          </cell>
        </row>
        <row r="474">
          <cell r="D474" t="str">
            <v>L</v>
          </cell>
          <cell r="E474" t="str">
            <v>--</v>
          </cell>
          <cell r="F474" t="str">
            <v>GEN</v>
          </cell>
          <cell r="G474" t="str">
            <v>Emgesa</v>
          </cell>
        </row>
        <row r="475">
          <cell r="D475" t="str">
            <v>L</v>
          </cell>
          <cell r="E475" t="str">
            <v>--</v>
          </cell>
          <cell r="F475" t="str">
            <v>GEN</v>
          </cell>
          <cell r="G475" t="str">
            <v>Emgesa</v>
          </cell>
        </row>
        <row r="476">
          <cell r="D476" t="str">
            <v>L</v>
          </cell>
          <cell r="E476" t="str">
            <v>--</v>
          </cell>
          <cell r="F476" t="str">
            <v>GEN</v>
          </cell>
          <cell r="G476" t="str">
            <v>Emgesa</v>
          </cell>
        </row>
        <row r="477">
          <cell r="C477">
            <v>90</v>
          </cell>
          <cell r="D477" t="str">
            <v>L</v>
          </cell>
          <cell r="E477" t="str">
            <v>HNG</v>
          </cell>
          <cell r="F477" t="str">
            <v>HNG</v>
          </cell>
          <cell r="G477" t="str">
            <v>Endesa de Colombia</v>
          </cell>
        </row>
        <row r="478">
          <cell r="D478" t="str">
            <v>L</v>
          </cell>
          <cell r="E478" t="str">
            <v>--</v>
          </cell>
          <cell r="F478" t="str">
            <v>HNG</v>
          </cell>
          <cell r="G478" t="str">
            <v>Endesa de Colombia</v>
          </cell>
        </row>
        <row r="479">
          <cell r="D479" t="str">
            <v>L</v>
          </cell>
          <cell r="E479" t="str">
            <v>--</v>
          </cell>
          <cell r="F479" t="str">
            <v>HNG</v>
          </cell>
          <cell r="G479" t="str">
            <v>Endesa de Colombia</v>
          </cell>
        </row>
        <row r="480">
          <cell r="D480" t="str">
            <v>L</v>
          </cell>
          <cell r="E480" t="str">
            <v>--</v>
          </cell>
          <cell r="F480" t="str">
            <v>HNG</v>
          </cell>
          <cell r="G480" t="str">
            <v>Endesa de Colombia</v>
          </cell>
        </row>
        <row r="481">
          <cell r="C481">
            <v>91</v>
          </cell>
          <cell r="D481" t="str">
            <v>L</v>
          </cell>
          <cell r="E481" t="str">
            <v>GEN</v>
          </cell>
          <cell r="F481" t="str">
            <v>GEN</v>
          </cell>
          <cell r="G481" t="str">
            <v>Edegel</v>
          </cell>
        </row>
        <row r="482">
          <cell r="D482" t="str">
            <v>L</v>
          </cell>
          <cell r="E482" t="str">
            <v>--</v>
          </cell>
          <cell r="F482" t="str">
            <v>GEN</v>
          </cell>
          <cell r="G482" t="str">
            <v>Edegel</v>
          </cell>
        </row>
        <row r="483">
          <cell r="D483" t="str">
            <v>L</v>
          </cell>
          <cell r="E483" t="str">
            <v>--</v>
          </cell>
          <cell r="F483" t="str">
            <v>GEN</v>
          </cell>
          <cell r="G483" t="str">
            <v>Edegel</v>
          </cell>
        </row>
        <row r="484">
          <cell r="C484">
            <v>92</v>
          </cell>
          <cell r="D484" t="str">
            <v>L</v>
          </cell>
          <cell r="E484" t="str">
            <v>GEN</v>
          </cell>
          <cell r="F484" t="str">
            <v>GEN</v>
          </cell>
          <cell r="G484" t="str">
            <v>Cachoeira Dourada</v>
          </cell>
        </row>
        <row r="485">
          <cell r="D485" t="str">
            <v>L</v>
          </cell>
          <cell r="E485" t="str">
            <v>--</v>
          </cell>
          <cell r="F485" t="str">
            <v>GEN</v>
          </cell>
          <cell r="G485" t="str">
            <v>Cachoeira Dourada</v>
          </cell>
        </row>
        <row r="486">
          <cell r="D486" t="str">
            <v>L</v>
          </cell>
          <cell r="E486" t="str">
            <v>--</v>
          </cell>
          <cell r="F486" t="str">
            <v>GEN</v>
          </cell>
          <cell r="G486" t="str">
            <v>Cachoeira Dourada</v>
          </cell>
        </row>
        <row r="487">
          <cell r="C487">
            <v>93</v>
          </cell>
          <cell r="D487" t="str">
            <v>L</v>
          </cell>
          <cell r="E487" t="str">
            <v>HNG</v>
          </cell>
          <cell r="F487" t="str">
            <v>HNG</v>
          </cell>
          <cell r="G487" t="str">
            <v>Lajas Holding</v>
          </cell>
        </row>
        <row r="488">
          <cell r="D488" t="str">
            <v>L</v>
          </cell>
          <cell r="E488" t="str">
            <v>--</v>
          </cell>
          <cell r="F488" t="str">
            <v>HNG</v>
          </cell>
          <cell r="G488" t="str">
            <v>Lajas Holding</v>
          </cell>
        </row>
        <row r="489">
          <cell r="D489" t="str">
            <v>L</v>
          </cell>
          <cell r="E489" t="str">
            <v>--</v>
          </cell>
          <cell r="F489" t="str">
            <v>HNG</v>
          </cell>
          <cell r="G489" t="str">
            <v>Lajas Holding</v>
          </cell>
        </row>
        <row r="490">
          <cell r="D490" t="str">
            <v>L</v>
          </cell>
          <cell r="E490" t="str">
            <v>--</v>
          </cell>
          <cell r="F490" t="str">
            <v>HNG</v>
          </cell>
          <cell r="G490" t="str">
            <v>Lajas Holding</v>
          </cell>
        </row>
        <row r="491">
          <cell r="D491" t="str">
            <v>L</v>
          </cell>
          <cell r="E491" t="str">
            <v>--</v>
          </cell>
          <cell r="F491" t="str">
            <v>HNG</v>
          </cell>
          <cell r="G491" t="str">
            <v>Lajas Holding</v>
          </cell>
        </row>
        <row r="492">
          <cell r="D492" t="str">
            <v>L</v>
          </cell>
          <cell r="E492" t="str">
            <v>--</v>
          </cell>
          <cell r="F492" t="str">
            <v>HNG</v>
          </cell>
          <cell r="G492" t="str">
            <v>Lajas Holding</v>
          </cell>
        </row>
        <row r="493">
          <cell r="C493">
            <v>94</v>
          </cell>
          <cell r="D493" t="str">
            <v>L</v>
          </cell>
          <cell r="E493" t="str">
            <v>HNG</v>
          </cell>
          <cell r="F493" t="str">
            <v>HNG</v>
          </cell>
          <cell r="G493" t="str">
            <v>Crawford Management</v>
          </cell>
        </row>
        <row r="494">
          <cell r="D494" t="str">
            <v>L</v>
          </cell>
          <cell r="E494" t="str">
            <v>--</v>
          </cell>
          <cell r="F494" t="str">
            <v>HNG</v>
          </cell>
          <cell r="G494" t="str">
            <v>Crawford Management</v>
          </cell>
        </row>
        <row r="495">
          <cell r="D495" t="str">
            <v>L</v>
          </cell>
          <cell r="E495" t="str">
            <v>--</v>
          </cell>
          <cell r="F495" t="str">
            <v>HNG</v>
          </cell>
          <cell r="G495" t="str">
            <v>Crawford Management</v>
          </cell>
        </row>
        <row r="496">
          <cell r="C496">
            <v>95</v>
          </cell>
          <cell r="D496" t="str">
            <v>L</v>
          </cell>
          <cell r="E496" t="str">
            <v>HNG</v>
          </cell>
          <cell r="F496" t="str">
            <v>HNG</v>
          </cell>
          <cell r="G496" t="str">
            <v>Endesa Overseas</v>
          </cell>
        </row>
        <row r="497">
          <cell r="D497" t="str">
            <v>L</v>
          </cell>
          <cell r="E497" t="str">
            <v>--</v>
          </cell>
          <cell r="F497" t="str">
            <v>HNG</v>
          </cell>
          <cell r="G497" t="str">
            <v>Endesa Overseas</v>
          </cell>
        </row>
        <row r="498">
          <cell r="C498">
            <v>96</v>
          </cell>
          <cell r="D498" t="str">
            <v>L</v>
          </cell>
          <cell r="E498" t="str">
            <v>HNG</v>
          </cell>
          <cell r="F498" t="str">
            <v>HNG</v>
          </cell>
          <cell r="G498" t="str">
            <v>Generandes Perú</v>
          </cell>
        </row>
        <row r="499">
          <cell r="D499" t="str">
            <v>L</v>
          </cell>
          <cell r="E499" t="str">
            <v>--</v>
          </cell>
          <cell r="F499" t="str">
            <v>HNG</v>
          </cell>
          <cell r="G499" t="str">
            <v>Generandes Perú</v>
          </cell>
        </row>
        <row r="500">
          <cell r="D500" t="str">
            <v>L</v>
          </cell>
          <cell r="E500" t="str">
            <v>--</v>
          </cell>
          <cell r="F500" t="str">
            <v>HNG</v>
          </cell>
          <cell r="G500" t="str">
            <v>Generandes Perú</v>
          </cell>
        </row>
        <row r="501">
          <cell r="C501">
            <v>97</v>
          </cell>
          <cell r="D501" t="str">
            <v>L</v>
          </cell>
          <cell r="E501" t="str">
            <v>TRD</v>
          </cell>
          <cell r="F501" t="str">
            <v>TRD</v>
          </cell>
          <cell r="G501" t="str">
            <v>E E Bogotá</v>
          </cell>
        </row>
        <row r="502">
          <cell r="D502" t="str">
            <v>L</v>
          </cell>
          <cell r="E502" t="str">
            <v>--</v>
          </cell>
          <cell r="F502" t="str">
            <v>TRD</v>
          </cell>
          <cell r="G502" t="str">
            <v>E E Bogotá</v>
          </cell>
        </row>
        <row r="503">
          <cell r="D503" t="str">
            <v>L</v>
          </cell>
          <cell r="E503" t="str">
            <v>--</v>
          </cell>
          <cell r="F503" t="str">
            <v>TRD</v>
          </cell>
          <cell r="G503" t="str">
            <v>E E Bogotá</v>
          </cell>
        </row>
        <row r="504">
          <cell r="D504" t="str">
            <v>L</v>
          </cell>
          <cell r="E504" t="str">
            <v>--</v>
          </cell>
          <cell r="F504" t="str">
            <v>TRD</v>
          </cell>
          <cell r="G504" t="str">
            <v>E E Bogotá</v>
          </cell>
        </row>
        <row r="505">
          <cell r="D505" t="str">
            <v>L</v>
          </cell>
          <cell r="E505" t="str">
            <v>--</v>
          </cell>
          <cell r="F505" t="str">
            <v>TRD</v>
          </cell>
          <cell r="G505" t="str">
            <v>E E Bogotá</v>
          </cell>
        </row>
        <row r="506">
          <cell r="C506">
            <v>98</v>
          </cell>
          <cell r="D506" t="str">
            <v>L</v>
          </cell>
          <cell r="E506" t="str">
            <v>TRD</v>
          </cell>
          <cell r="F506" t="str">
            <v>TRD</v>
          </cell>
          <cell r="G506" t="str">
            <v>Cía. Eléc. Tal tal</v>
          </cell>
        </row>
        <row r="507">
          <cell r="D507" t="str">
            <v>L</v>
          </cell>
          <cell r="E507" t="str">
            <v>--</v>
          </cell>
          <cell r="F507" t="str">
            <v>TRD</v>
          </cell>
          <cell r="G507" t="str">
            <v>Cía. Eléc. Tal tal</v>
          </cell>
        </row>
        <row r="508">
          <cell r="D508" t="str">
            <v>L</v>
          </cell>
          <cell r="E508" t="str">
            <v>--</v>
          </cell>
          <cell r="F508" t="str">
            <v>TRD</v>
          </cell>
          <cell r="G508" t="str">
            <v>Cía. Eléc. Tal tal</v>
          </cell>
        </row>
        <row r="509">
          <cell r="C509">
            <v>99</v>
          </cell>
          <cell r="D509" t="str">
            <v>L</v>
          </cell>
          <cell r="E509" t="str">
            <v>DIV</v>
          </cell>
          <cell r="F509" t="str">
            <v>DIV</v>
          </cell>
          <cell r="G509" t="str">
            <v>Gasoducto Tal Tal</v>
          </cell>
        </row>
        <row r="510">
          <cell r="D510" t="str">
            <v>L</v>
          </cell>
          <cell r="E510" t="str">
            <v>--</v>
          </cell>
          <cell r="F510" t="str">
            <v>DIV</v>
          </cell>
          <cell r="G510" t="str">
            <v>Gasoducto Tal Tal</v>
          </cell>
        </row>
        <row r="511">
          <cell r="D511" t="str">
            <v>L</v>
          </cell>
          <cell r="E511" t="str">
            <v>--</v>
          </cell>
          <cell r="F511" t="str">
            <v>DIV</v>
          </cell>
          <cell r="G511" t="str">
            <v>Gasoducto Tal Tal</v>
          </cell>
        </row>
        <row r="512">
          <cell r="C512">
            <v>100</v>
          </cell>
          <cell r="D512" t="str">
            <v>L</v>
          </cell>
          <cell r="E512" t="str">
            <v>HNG</v>
          </cell>
          <cell r="F512" t="str">
            <v>HNG</v>
          </cell>
          <cell r="G512" t="str">
            <v>Inv. Electrogás</v>
          </cell>
        </row>
        <row r="513">
          <cell r="D513" t="str">
            <v>L</v>
          </cell>
          <cell r="E513" t="str">
            <v>--</v>
          </cell>
          <cell r="F513" t="str">
            <v>HNG</v>
          </cell>
          <cell r="G513" t="str">
            <v>Inv. Electrogás</v>
          </cell>
        </row>
        <row r="514">
          <cell r="D514" t="str">
            <v>L</v>
          </cell>
          <cell r="E514" t="str">
            <v>--</v>
          </cell>
          <cell r="F514" t="str">
            <v>HNG</v>
          </cell>
          <cell r="G514" t="str">
            <v>Inv. Electrogás</v>
          </cell>
        </row>
        <row r="515">
          <cell r="C515">
            <v>101</v>
          </cell>
          <cell r="D515" t="str">
            <v>L</v>
          </cell>
          <cell r="E515" t="str">
            <v>DIV</v>
          </cell>
          <cell r="F515" t="str">
            <v>DIV</v>
          </cell>
          <cell r="G515" t="str">
            <v>Electrogás</v>
          </cell>
        </row>
        <row r="516">
          <cell r="D516" t="str">
            <v>L</v>
          </cell>
          <cell r="E516" t="str">
            <v>--</v>
          </cell>
          <cell r="F516" t="str">
            <v>DIV</v>
          </cell>
          <cell r="G516" t="str">
            <v>Electrogás</v>
          </cell>
        </row>
        <row r="517">
          <cell r="D517" t="str">
            <v>L</v>
          </cell>
          <cell r="E517" t="str">
            <v>--</v>
          </cell>
          <cell r="F517" t="str">
            <v>DIV</v>
          </cell>
          <cell r="G517" t="str">
            <v>Electrogás</v>
          </cell>
        </row>
        <row r="518">
          <cell r="C518">
            <v>102</v>
          </cell>
          <cell r="D518" t="str">
            <v>L</v>
          </cell>
          <cell r="E518" t="str">
            <v>HNG</v>
          </cell>
          <cell r="F518" t="str">
            <v>HNG</v>
          </cell>
          <cell r="G518" t="str">
            <v>Elesur</v>
          </cell>
        </row>
        <row r="519">
          <cell r="D519" t="str">
            <v>L</v>
          </cell>
          <cell r="E519" t="str">
            <v>--</v>
          </cell>
          <cell r="F519" t="str">
            <v>HNG</v>
          </cell>
          <cell r="G519" t="str">
            <v>Elesur</v>
          </cell>
        </row>
        <row r="520">
          <cell r="D520" t="str">
            <v>L</v>
          </cell>
          <cell r="E520" t="str">
            <v>--</v>
          </cell>
          <cell r="F520" t="str">
            <v>HNG</v>
          </cell>
          <cell r="G520" t="str">
            <v>Elesur</v>
          </cell>
        </row>
        <row r="521">
          <cell r="D521" t="str">
            <v>L</v>
          </cell>
          <cell r="E521" t="str">
            <v>--</v>
          </cell>
          <cell r="F521" t="str">
            <v>HNG</v>
          </cell>
          <cell r="G521" t="str">
            <v>Elesur</v>
          </cell>
        </row>
        <row r="522">
          <cell r="D522" t="str">
            <v>L</v>
          </cell>
          <cell r="E522" t="str">
            <v>--</v>
          </cell>
          <cell r="F522" t="str">
            <v>HNG</v>
          </cell>
          <cell r="G522" t="str">
            <v>Elesur</v>
          </cell>
        </row>
        <row r="523">
          <cell r="D523" t="str">
            <v>L</v>
          </cell>
          <cell r="E523" t="str">
            <v>--</v>
          </cell>
          <cell r="F523" t="str">
            <v>HNG</v>
          </cell>
          <cell r="G523" t="str">
            <v>Elesur</v>
          </cell>
        </row>
        <row r="524">
          <cell r="D524" t="str">
            <v>L</v>
          </cell>
          <cell r="E524" t="str">
            <v>--</v>
          </cell>
          <cell r="F524" t="str">
            <v>HNG</v>
          </cell>
          <cell r="G524" t="str">
            <v>Elesur</v>
          </cell>
        </row>
        <row r="525">
          <cell r="D525" t="str">
            <v>L</v>
          </cell>
          <cell r="E525" t="str">
            <v>--</v>
          </cell>
          <cell r="F525" t="str">
            <v>HNG</v>
          </cell>
          <cell r="G525" t="str">
            <v>Elesur</v>
          </cell>
        </row>
        <row r="526">
          <cell r="D526" t="str">
            <v>L</v>
          </cell>
          <cell r="E526" t="str">
            <v>--</v>
          </cell>
          <cell r="F526" t="str">
            <v>HNG</v>
          </cell>
          <cell r="G526" t="str">
            <v>Elesur</v>
          </cell>
        </row>
        <row r="527">
          <cell r="C527">
            <v>103</v>
          </cell>
          <cell r="D527" t="str">
            <v>L</v>
          </cell>
          <cell r="E527" t="str">
            <v>HNG</v>
          </cell>
          <cell r="F527" t="str">
            <v>HNG</v>
          </cell>
          <cell r="G527" t="str">
            <v>Los Almendros</v>
          </cell>
        </row>
        <row r="528">
          <cell r="D528" t="str">
            <v>L</v>
          </cell>
          <cell r="E528" t="str">
            <v>--</v>
          </cell>
          <cell r="F528" t="str">
            <v>HNG</v>
          </cell>
          <cell r="G528" t="str">
            <v>Los Almendros</v>
          </cell>
        </row>
        <row r="529">
          <cell r="D529" t="str">
            <v>L</v>
          </cell>
          <cell r="E529" t="str">
            <v>--</v>
          </cell>
          <cell r="F529" t="str">
            <v>HNG</v>
          </cell>
          <cell r="G529" t="str">
            <v>Los Almendros</v>
          </cell>
        </row>
        <row r="530">
          <cell r="D530" t="str">
            <v>L</v>
          </cell>
          <cell r="E530" t="str">
            <v>--</v>
          </cell>
          <cell r="F530" t="str">
            <v>HNG</v>
          </cell>
          <cell r="G530" t="str">
            <v>Los Almendros</v>
          </cell>
        </row>
        <row r="531">
          <cell r="D531" t="str">
            <v>L</v>
          </cell>
          <cell r="E531" t="str">
            <v>--</v>
          </cell>
          <cell r="F531" t="str">
            <v>HNG</v>
          </cell>
          <cell r="G531" t="str">
            <v>Los Almendros</v>
          </cell>
        </row>
        <row r="532">
          <cell r="D532" t="str">
            <v>L</v>
          </cell>
          <cell r="E532" t="str">
            <v>--</v>
          </cell>
          <cell r="F532" t="str">
            <v>HNG</v>
          </cell>
          <cell r="G532" t="str">
            <v>Los Almendros</v>
          </cell>
        </row>
        <row r="533">
          <cell r="C533">
            <v>104</v>
          </cell>
          <cell r="D533" t="str">
            <v>L</v>
          </cell>
          <cell r="E533" t="str">
            <v>HNG</v>
          </cell>
          <cell r="F533" t="str">
            <v>HNG</v>
          </cell>
          <cell r="G533" t="str">
            <v>Chispas 1</v>
          </cell>
        </row>
        <row r="534">
          <cell r="D534" t="str">
            <v>L</v>
          </cell>
          <cell r="E534" t="str">
            <v>--</v>
          </cell>
          <cell r="F534" t="str">
            <v>HNG</v>
          </cell>
          <cell r="G534" t="str">
            <v>Chispas 1</v>
          </cell>
        </row>
        <row r="535">
          <cell r="D535" t="str">
            <v>L</v>
          </cell>
          <cell r="E535" t="str">
            <v>--</v>
          </cell>
          <cell r="F535" t="str">
            <v>HNG</v>
          </cell>
          <cell r="G535" t="str">
            <v>Chispas 1</v>
          </cell>
        </row>
        <row r="536">
          <cell r="D536" t="str">
            <v>L</v>
          </cell>
          <cell r="E536" t="str">
            <v>--</v>
          </cell>
          <cell r="F536" t="str">
            <v>HNG</v>
          </cell>
          <cell r="G536" t="str">
            <v>Chispas 1</v>
          </cell>
        </row>
        <row r="537">
          <cell r="D537" t="str">
            <v>L</v>
          </cell>
          <cell r="E537" t="str">
            <v>--</v>
          </cell>
          <cell r="F537" t="str">
            <v>HNG</v>
          </cell>
          <cell r="G537" t="str">
            <v>Chispas 1</v>
          </cell>
        </row>
        <row r="538">
          <cell r="C538">
            <v>105</v>
          </cell>
          <cell r="D538" t="str">
            <v>L</v>
          </cell>
          <cell r="E538" t="str">
            <v>HNG</v>
          </cell>
          <cell r="F538" t="str">
            <v>HNG</v>
          </cell>
          <cell r="G538" t="str">
            <v>Chispas 2</v>
          </cell>
        </row>
        <row r="539">
          <cell r="D539" t="str">
            <v>L</v>
          </cell>
          <cell r="E539" t="str">
            <v>--</v>
          </cell>
          <cell r="F539" t="str">
            <v>HNG</v>
          </cell>
          <cell r="G539" t="str">
            <v>Chispas 2</v>
          </cell>
        </row>
        <row r="540">
          <cell r="D540" t="str">
            <v>L</v>
          </cell>
          <cell r="E540" t="str">
            <v>--</v>
          </cell>
          <cell r="F540" t="str">
            <v>HNG</v>
          </cell>
          <cell r="G540" t="str">
            <v>Chispas 2</v>
          </cell>
        </row>
        <row r="541">
          <cell r="D541" t="str">
            <v>L</v>
          </cell>
          <cell r="E541" t="str">
            <v>--</v>
          </cell>
          <cell r="F541" t="str">
            <v>HNG</v>
          </cell>
          <cell r="G541" t="str">
            <v>Chispas 2</v>
          </cell>
        </row>
        <row r="542">
          <cell r="D542" t="str">
            <v>L</v>
          </cell>
          <cell r="E542" t="str">
            <v>--</v>
          </cell>
          <cell r="F542" t="str">
            <v>HNG</v>
          </cell>
          <cell r="G542" t="str">
            <v>Chispas 2</v>
          </cell>
        </row>
        <row r="543">
          <cell r="C543">
            <v>106</v>
          </cell>
          <cell r="D543" t="str">
            <v>L</v>
          </cell>
          <cell r="E543" t="str">
            <v>HNG</v>
          </cell>
          <cell r="F543" t="str">
            <v>HNG</v>
          </cell>
          <cell r="G543" t="str">
            <v>Luz y Fuerza</v>
          </cell>
        </row>
        <row r="544">
          <cell r="D544" t="str">
            <v>L</v>
          </cell>
          <cell r="E544" t="str">
            <v>--</v>
          </cell>
          <cell r="F544" t="str">
            <v>HNG</v>
          </cell>
          <cell r="G544" t="str">
            <v>Luz y Fuerza</v>
          </cell>
        </row>
        <row r="545">
          <cell r="D545" t="str">
            <v>L</v>
          </cell>
          <cell r="E545" t="str">
            <v>--</v>
          </cell>
          <cell r="F545" t="str">
            <v>HNG</v>
          </cell>
          <cell r="G545" t="str">
            <v>Luz y Fuerza</v>
          </cell>
        </row>
        <row r="546">
          <cell r="D546" t="str">
            <v>L</v>
          </cell>
          <cell r="E546" t="str">
            <v>--</v>
          </cell>
          <cell r="F546" t="str">
            <v>HNG</v>
          </cell>
          <cell r="G546" t="str">
            <v>Luz y Fuerza</v>
          </cell>
        </row>
        <row r="547">
          <cell r="D547" t="str">
            <v>L</v>
          </cell>
          <cell r="E547" t="str">
            <v>--</v>
          </cell>
          <cell r="F547" t="str">
            <v>HNG</v>
          </cell>
          <cell r="G547" t="str">
            <v>Luz y Fuerza</v>
          </cell>
        </row>
        <row r="548">
          <cell r="D548" t="str">
            <v>L</v>
          </cell>
          <cell r="E548" t="str">
            <v>--</v>
          </cell>
          <cell r="F548" t="str">
            <v>HNG</v>
          </cell>
          <cell r="G548" t="str">
            <v>Luz y Fuerza</v>
          </cell>
        </row>
        <row r="549">
          <cell r="C549">
            <v>107</v>
          </cell>
          <cell r="D549" t="str">
            <v>L</v>
          </cell>
          <cell r="E549" t="str">
            <v>HNG</v>
          </cell>
          <cell r="F549" t="str">
            <v>HNG</v>
          </cell>
          <cell r="G549" t="str">
            <v>Inv. Colombia</v>
          </cell>
        </row>
        <row r="550">
          <cell r="D550" t="str">
            <v>L</v>
          </cell>
          <cell r="E550" t="str">
            <v>--</v>
          </cell>
          <cell r="F550" t="str">
            <v>HNG</v>
          </cell>
          <cell r="G550" t="str">
            <v>Inv. Colombia</v>
          </cell>
        </row>
        <row r="551">
          <cell r="D551" t="str">
            <v>L</v>
          </cell>
          <cell r="E551" t="str">
            <v>--</v>
          </cell>
          <cell r="F551" t="str">
            <v>HNG</v>
          </cell>
          <cell r="G551" t="str">
            <v>Inv. Colombia</v>
          </cell>
        </row>
        <row r="552">
          <cell r="D552" t="str">
            <v>L</v>
          </cell>
          <cell r="E552" t="str">
            <v>--</v>
          </cell>
          <cell r="F552" t="str">
            <v>HNG</v>
          </cell>
          <cell r="G552" t="str">
            <v>Inv. Colombia</v>
          </cell>
        </row>
        <row r="553">
          <cell r="C553">
            <v>108</v>
          </cell>
          <cell r="D553" t="str">
            <v>L</v>
          </cell>
          <cell r="E553" t="str">
            <v>HNG</v>
          </cell>
          <cell r="F553" t="str">
            <v>HNG</v>
          </cell>
          <cell r="G553" t="str">
            <v>Inv. Cesa</v>
          </cell>
        </row>
        <row r="554">
          <cell r="D554" t="str">
            <v>L</v>
          </cell>
          <cell r="E554" t="str">
            <v>--</v>
          </cell>
          <cell r="F554" t="str">
            <v>HNG</v>
          </cell>
          <cell r="G554" t="str">
            <v>Inv. Cesa</v>
          </cell>
        </row>
        <row r="555">
          <cell r="D555" t="str">
            <v>L</v>
          </cell>
          <cell r="E555" t="str">
            <v>--</v>
          </cell>
          <cell r="F555" t="str">
            <v>HNG</v>
          </cell>
          <cell r="G555" t="str">
            <v>Inv. Cesa</v>
          </cell>
        </row>
        <row r="556">
          <cell r="C556">
            <v>109</v>
          </cell>
          <cell r="D556" t="str">
            <v>L</v>
          </cell>
          <cell r="E556" t="str">
            <v>HNG</v>
          </cell>
          <cell r="F556" t="str">
            <v>HNG</v>
          </cell>
          <cell r="G556" t="str">
            <v>Enersis Agencia</v>
          </cell>
        </row>
        <row r="557">
          <cell r="D557" t="str">
            <v>L</v>
          </cell>
          <cell r="E557" t="str">
            <v>--</v>
          </cell>
          <cell r="F557" t="str">
            <v>HNG</v>
          </cell>
          <cell r="G557" t="str">
            <v>Enersis Agencia</v>
          </cell>
        </row>
        <row r="558">
          <cell r="D558" t="str">
            <v>L</v>
          </cell>
          <cell r="E558" t="str">
            <v>--</v>
          </cell>
          <cell r="F558" t="str">
            <v>HNG</v>
          </cell>
          <cell r="G558" t="str">
            <v>Enersis Agencia</v>
          </cell>
        </row>
        <row r="559">
          <cell r="D559" t="str">
            <v>L</v>
          </cell>
          <cell r="E559" t="str">
            <v>--</v>
          </cell>
          <cell r="F559" t="str">
            <v>HNG</v>
          </cell>
          <cell r="G559" t="str">
            <v>Enersis Agencia</v>
          </cell>
        </row>
        <row r="560">
          <cell r="D560" t="str">
            <v>L</v>
          </cell>
          <cell r="E560" t="str">
            <v>--</v>
          </cell>
          <cell r="F560" t="str">
            <v>HNG</v>
          </cell>
          <cell r="G560" t="str">
            <v>Enersis Agencia</v>
          </cell>
        </row>
        <row r="561">
          <cell r="D561" t="str">
            <v>L</v>
          </cell>
          <cell r="E561" t="str">
            <v>--</v>
          </cell>
          <cell r="F561" t="str">
            <v>HNG</v>
          </cell>
          <cell r="G561" t="str">
            <v>Enersis Agencia</v>
          </cell>
        </row>
        <row r="562">
          <cell r="C562">
            <v>110</v>
          </cell>
          <cell r="D562" t="str">
            <v>L</v>
          </cell>
          <cell r="E562" t="str">
            <v>HNG</v>
          </cell>
          <cell r="F562" t="str">
            <v>HNG</v>
          </cell>
          <cell r="G562" t="str">
            <v>Endesa Brasil</v>
          </cell>
        </row>
        <row r="563">
          <cell r="D563" t="str">
            <v>L</v>
          </cell>
          <cell r="E563" t="str">
            <v>--</v>
          </cell>
          <cell r="F563" t="str">
            <v>HNG</v>
          </cell>
          <cell r="G563" t="str">
            <v>Endesa Brasil</v>
          </cell>
        </row>
        <row r="564">
          <cell r="D564" t="str">
            <v>L</v>
          </cell>
          <cell r="E564" t="str">
            <v>--</v>
          </cell>
          <cell r="F564" t="str">
            <v>HNG</v>
          </cell>
          <cell r="G564" t="str">
            <v>Endesa Brasil</v>
          </cell>
        </row>
        <row r="565">
          <cell r="C565">
            <v>111</v>
          </cell>
          <cell r="D565" t="str">
            <v>L</v>
          </cell>
          <cell r="E565" t="str">
            <v>GEN</v>
          </cell>
          <cell r="F565" t="str">
            <v>GEN</v>
          </cell>
          <cell r="G565" t="str">
            <v>Nopel</v>
          </cell>
        </row>
        <row r="566">
          <cell r="D566" t="str">
            <v>L</v>
          </cell>
          <cell r="E566" t="str">
            <v>--</v>
          </cell>
          <cell r="F566" t="str">
            <v>GEN</v>
          </cell>
          <cell r="G566" t="str">
            <v>Nopel</v>
          </cell>
        </row>
        <row r="567">
          <cell r="D567" t="str">
            <v>L</v>
          </cell>
          <cell r="E567" t="str">
            <v>--</v>
          </cell>
          <cell r="F567" t="str">
            <v>GEN</v>
          </cell>
          <cell r="G567" t="str">
            <v>Nopel</v>
          </cell>
        </row>
        <row r="568">
          <cell r="C568">
            <v>112</v>
          </cell>
          <cell r="D568" t="str">
            <v>L</v>
          </cell>
          <cell r="E568" t="str">
            <v>DIV</v>
          </cell>
          <cell r="F568" t="str">
            <v>DIV</v>
          </cell>
          <cell r="G568" t="str">
            <v>Gas Atacama</v>
          </cell>
        </row>
        <row r="569">
          <cell r="D569" t="str">
            <v>L</v>
          </cell>
          <cell r="E569" t="str">
            <v>--</v>
          </cell>
          <cell r="F569" t="str">
            <v>DIV</v>
          </cell>
          <cell r="G569" t="str">
            <v>Gas Atacama</v>
          </cell>
        </row>
        <row r="570">
          <cell r="D570" t="str">
            <v>L</v>
          </cell>
          <cell r="E570" t="str">
            <v>--</v>
          </cell>
          <cell r="F570" t="str">
            <v>DIV</v>
          </cell>
          <cell r="G570" t="str">
            <v>Gas Atacama</v>
          </cell>
        </row>
        <row r="571">
          <cell r="C571">
            <v>113</v>
          </cell>
          <cell r="D571" t="str">
            <v>L</v>
          </cell>
          <cell r="E571" t="str">
            <v>HNG</v>
          </cell>
          <cell r="F571" t="str">
            <v>HNG</v>
          </cell>
          <cell r="G571" t="str">
            <v>Adm. Proyecto Atacama</v>
          </cell>
        </row>
        <row r="572">
          <cell r="D572" t="str">
            <v>L</v>
          </cell>
          <cell r="E572" t="str">
            <v>--</v>
          </cell>
          <cell r="F572" t="str">
            <v>HNG</v>
          </cell>
          <cell r="G572" t="str">
            <v>Adm. Proyecto Atacama</v>
          </cell>
        </row>
        <row r="573">
          <cell r="C573">
            <v>114</v>
          </cell>
          <cell r="D573" t="str">
            <v>L</v>
          </cell>
          <cell r="E573" t="str">
            <v>HNG</v>
          </cell>
          <cell r="F573" t="str">
            <v>HNG</v>
          </cell>
          <cell r="G573" t="str">
            <v>Atacama Finance Co.</v>
          </cell>
        </row>
        <row r="574">
          <cell r="D574" t="str">
            <v>L</v>
          </cell>
          <cell r="E574" t="str">
            <v>--</v>
          </cell>
          <cell r="F574" t="str">
            <v>HNG</v>
          </cell>
          <cell r="G574" t="str">
            <v>Atacama Finance Co.</v>
          </cell>
        </row>
        <row r="575">
          <cell r="C575">
            <v>115</v>
          </cell>
          <cell r="D575" t="str">
            <v>L</v>
          </cell>
          <cell r="E575" t="str">
            <v>HNG</v>
          </cell>
          <cell r="F575" t="str">
            <v>HNG</v>
          </cell>
          <cell r="G575" t="str">
            <v>Energex</v>
          </cell>
        </row>
        <row r="576">
          <cell r="D576" t="str">
            <v>L</v>
          </cell>
          <cell r="E576" t="str">
            <v>--</v>
          </cell>
          <cell r="F576" t="str">
            <v>HNG</v>
          </cell>
          <cell r="G576" t="str">
            <v>Energex</v>
          </cell>
        </row>
        <row r="577">
          <cell r="C577">
            <v>116</v>
          </cell>
          <cell r="D577" t="str">
            <v>L</v>
          </cell>
          <cell r="E577" t="str">
            <v>TRD</v>
          </cell>
          <cell r="F577" t="str">
            <v>TRD</v>
          </cell>
          <cell r="G577" t="str">
            <v>Cien</v>
          </cell>
        </row>
        <row r="578">
          <cell r="D578" t="str">
            <v>L</v>
          </cell>
          <cell r="E578" t="str">
            <v>--</v>
          </cell>
          <cell r="F578" t="str">
            <v>TRD</v>
          </cell>
          <cell r="G578" t="str">
            <v>Cien</v>
          </cell>
        </row>
        <row r="579">
          <cell r="D579" t="str">
            <v>L</v>
          </cell>
          <cell r="E579" t="str">
            <v>--</v>
          </cell>
          <cell r="F579" t="str">
            <v>TRD</v>
          </cell>
          <cell r="G579" t="str">
            <v>Cien</v>
          </cell>
        </row>
        <row r="580">
          <cell r="D580" t="str">
            <v>L</v>
          </cell>
          <cell r="E580" t="str">
            <v>--</v>
          </cell>
          <cell r="F580" t="str">
            <v>TRD</v>
          </cell>
          <cell r="G580" t="str">
            <v>Cien</v>
          </cell>
        </row>
        <row r="581">
          <cell r="C581">
            <v>117</v>
          </cell>
          <cell r="D581" t="str">
            <v>L</v>
          </cell>
          <cell r="E581" t="str">
            <v>DIV</v>
          </cell>
          <cell r="F581" t="str">
            <v>DIV</v>
          </cell>
          <cell r="G581" t="str">
            <v>CEMSA</v>
          </cell>
        </row>
        <row r="582">
          <cell r="D582" t="str">
            <v>L</v>
          </cell>
          <cell r="E582" t="str">
            <v>--</v>
          </cell>
          <cell r="F582" t="str">
            <v>DIV</v>
          </cell>
          <cell r="G582" t="str">
            <v>CEMSA</v>
          </cell>
        </row>
        <row r="583">
          <cell r="D583" t="str">
            <v>L</v>
          </cell>
          <cell r="E583" t="str">
            <v>--</v>
          </cell>
          <cell r="F583" t="str">
            <v>DIV</v>
          </cell>
          <cell r="G583" t="str">
            <v>CEMSA</v>
          </cell>
        </row>
        <row r="584">
          <cell r="C584">
            <v>118</v>
          </cell>
          <cell r="D584" t="str">
            <v>L</v>
          </cell>
          <cell r="E584" t="str">
            <v>DIV</v>
          </cell>
          <cell r="F584" t="str">
            <v>DIV</v>
          </cell>
          <cell r="G584" t="str">
            <v>CTM</v>
          </cell>
        </row>
        <row r="585">
          <cell r="D585" t="str">
            <v>L</v>
          </cell>
          <cell r="E585" t="str">
            <v>--</v>
          </cell>
          <cell r="F585" t="str">
            <v>DIV</v>
          </cell>
          <cell r="G585" t="str">
            <v>CTM</v>
          </cell>
        </row>
        <row r="586">
          <cell r="C586">
            <v>119</v>
          </cell>
          <cell r="D586" t="str">
            <v>L</v>
          </cell>
          <cell r="E586" t="str">
            <v>TRD</v>
          </cell>
          <cell r="F586" t="str">
            <v>TRD</v>
          </cell>
          <cell r="G586" t="str">
            <v>Transportadora de En. Eléc.</v>
          </cell>
        </row>
        <row r="587">
          <cell r="D587" t="str">
            <v>L</v>
          </cell>
          <cell r="E587" t="str">
            <v>--</v>
          </cell>
          <cell r="F587" t="str">
            <v>TRD</v>
          </cell>
          <cell r="G587" t="str">
            <v>Transportadora de En. Eléc.</v>
          </cell>
        </row>
        <row r="588">
          <cell r="C588">
            <v>120</v>
          </cell>
          <cell r="D588" t="str">
            <v>L</v>
          </cell>
          <cell r="E588" t="str">
            <v>DIV</v>
          </cell>
          <cell r="F588" t="str">
            <v>DIV</v>
          </cell>
          <cell r="G588" t="str">
            <v>Gas Cuenca Noroeste</v>
          </cell>
        </row>
        <row r="589">
          <cell r="D589" t="str">
            <v>L</v>
          </cell>
          <cell r="E589" t="str">
            <v>--</v>
          </cell>
          <cell r="F589" t="str">
            <v>DIV</v>
          </cell>
          <cell r="G589" t="str">
            <v>Gas Cuenca Noroeste</v>
          </cell>
        </row>
        <row r="590">
          <cell r="D590" t="str">
            <v>L</v>
          </cell>
          <cell r="E590" t="str">
            <v>--</v>
          </cell>
          <cell r="F590" t="str">
            <v>DIV</v>
          </cell>
          <cell r="G590" t="str">
            <v>Gas Cuenca Noroeste</v>
          </cell>
        </row>
        <row r="591">
          <cell r="C591">
            <v>121</v>
          </cell>
          <cell r="D591" t="str">
            <v>L</v>
          </cell>
          <cell r="E591" t="str">
            <v>HNG</v>
          </cell>
          <cell r="F591" t="str">
            <v>HNG</v>
          </cell>
          <cell r="G591" t="str">
            <v>Inverandes</v>
          </cell>
        </row>
        <row r="592">
          <cell r="D592" t="str">
            <v>L</v>
          </cell>
          <cell r="E592" t="str">
            <v>--</v>
          </cell>
          <cell r="F592" t="str">
            <v>HNG</v>
          </cell>
          <cell r="G592" t="str">
            <v>Inverandes</v>
          </cell>
        </row>
        <row r="593">
          <cell r="D593" t="str">
            <v>L</v>
          </cell>
          <cell r="E593" t="str">
            <v>--</v>
          </cell>
          <cell r="F593" t="str">
            <v>HNG</v>
          </cell>
          <cell r="G593" t="str">
            <v>Inverandes</v>
          </cell>
        </row>
        <row r="594">
          <cell r="C594">
            <v>122</v>
          </cell>
          <cell r="D594" t="str">
            <v>L</v>
          </cell>
          <cell r="E594" t="str">
            <v>TRD</v>
          </cell>
          <cell r="F594" t="str">
            <v>TRD</v>
          </cell>
          <cell r="G594" t="str">
            <v>Transquillota</v>
          </cell>
        </row>
        <row r="595">
          <cell r="D595" t="str">
            <v>L</v>
          </cell>
          <cell r="E595" t="str">
            <v>--</v>
          </cell>
          <cell r="F595" t="str">
            <v>TRD</v>
          </cell>
          <cell r="G595" t="str">
            <v>Transquillota</v>
          </cell>
        </row>
        <row r="596">
          <cell r="C596">
            <v>123</v>
          </cell>
          <cell r="D596" t="str">
            <v>L</v>
          </cell>
          <cell r="E596" t="str">
            <v>HNG</v>
          </cell>
          <cell r="F596" t="str">
            <v>HNG</v>
          </cell>
          <cell r="G596" t="str">
            <v>Inv. Elec. Quillota</v>
          </cell>
        </row>
        <row r="597">
          <cell r="D597" t="str">
            <v>L</v>
          </cell>
          <cell r="E597" t="str">
            <v>--</v>
          </cell>
          <cell r="F597" t="str">
            <v>HNG</v>
          </cell>
          <cell r="G597" t="str">
            <v>Inv. Elec. Quillota</v>
          </cell>
        </row>
        <row r="598">
          <cell r="D598" t="str">
            <v>L</v>
          </cell>
          <cell r="E598" t="str">
            <v>--</v>
          </cell>
          <cell r="F598" t="str">
            <v>HNG</v>
          </cell>
          <cell r="G598" t="str">
            <v>Inv. Elec. Quillota</v>
          </cell>
        </row>
        <row r="599">
          <cell r="C599">
            <v>124</v>
          </cell>
          <cell r="D599" t="str">
            <v>L</v>
          </cell>
          <cell r="E599" t="str">
            <v>DIV</v>
          </cell>
          <cell r="F599" t="str">
            <v>DIV</v>
          </cell>
          <cell r="G599" t="str">
            <v>Cía. Americana de Multiservicios</v>
          </cell>
        </row>
        <row r="600">
          <cell r="D600" t="str">
            <v>L</v>
          </cell>
          <cell r="E600" t="str">
            <v>--</v>
          </cell>
          <cell r="F600" t="str">
            <v>DIV</v>
          </cell>
          <cell r="G600" t="str">
            <v>Cía. Americana de Multiservicios</v>
          </cell>
        </row>
        <row r="601">
          <cell r="D601" t="str">
            <v>L</v>
          </cell>
          <cell r="E601" t="str">
            <v>--</v>
          </cell>
          <cell r="F601" t="str">
            <v>DIV</v>
          </cell>
          <cell r="G601" t="str">
            <v>Cía. Americana de Multiservicios</v>
          </cell>
        </row>
        <row r="602">
          <cell r="D602" t="str">
            <v>L</v>
          </cell>
          <cell r="E602" t="str">
            <v>--</v>
          </cell>
          <cell r="F602" t="str">
            <v>DIV</v>
          </cell>
          <cell r="G602" t="str">
            <v>Cía. Americana de Multiservicios</v>
          </cell>
        </row>
        <row r="603">
          <cell r="D603" t="str">
            <v>L</v>
          </cell>
          <cell r="E603" t="str">
            <v>--</v>
          </cell>
          <cell r="F603" t="str">
            <v>DIV</v>
          </cell>
          <cell r="G603" t="str">
            <v>Cía. Americana de Multiservicios</v>
          </cell>
        </row>
        <row r="604">
          <cell r="C604">
            <v>125</v>
          </cell>
          <cell r="D604" t="str">
            <v>L</v>
          </cell>
          <cell r="E604" t="str">
            <v>HNG</v>
          </cell>
          <cell r="F604" t="str">
            <v>HNG</v>
          </cell>
          <cell r="G604" t="str">
            <v>Inv. Inm. Manso de Velasco</v>
          </cell>
        </row>
        <row r="605">
          <cell r="D605" t="str">
            <v>L</v>
          </cell>
          <cell r="E605" t="str">
            <v>--</v>
          </cell>
          <cell r="F605" t="str">
            <v>HNG</v>
          </cell>
          <cell r="G605" t="str">
            <v>Inv. Inm. Manso de Velasco</v>
          </cell>
        </row>
        <row r="606">
          <cell r="D606" t="str">
            <v>L</v>
          </cell>
          <cell r="E606" t="str">
            <v>--</v>
          </cell>
          <cell r="F606" t="str">
            <v>HNG</v>
          </cell>
          <cell r="G606" t="str">
            <v>Inv. Inm. Manso de Velasco</v>
          </cell>
        </row>
        <row r="607">
          <cell r="D607" t="str">
            <v>L</v>
          </cell>
          <cell r="E607" t="str">
            <v>--</v>
          </cell>
          <cell r="F607" t="str">
            <v>HNG</v>
          </cell>
          <cell r="G607" t="str">
            <v>Inv. Inm. Manso de Velasco</v>
          </cell>
        </row>
        <row r="608">
          <cell r="C608">
            <v>126</v>
          </cell>
          <cell r="D608" t="str">
            <v>L</v>
          </cell>
          <cell r="E608" t="str">
            <v>TRD</v>
          </cell>
          <cell r="F608" t="str">
            <v>TRD</v>
          </cell>
          <cell r="G608" t="str">
            <v>Enersis Energía de Colombia</v>
          </cell>
        </row>
        <row r="609">
          <cell r="D609" t="str">
            <v>L</v>
          </cell>
          <cell r="E609" t="str">
            <v>--</v>
          </cell>
          <cell r="F609" t="str">
            <v>TRD</v>
          </cell>
          <cell r="G609" t="str">
            <v>Enersis Energía de Colombia</v>
          </cell>
        </row>
        <row r="610">
          <cell r="C610">
            <v>127</v>
          </cell>
          <cell r="D610" t="str">
            <v>L</v>
          </cell>
          <cell r="E610" t="str">
            <v>HNG</v>
          </cell>
          <cell r="F610" t="str">
            <v>HNG</v>
          </cell>
          <cell r="G610" t="str">
            <v>Inversiones Segre</v>
          </cell>
        </row>
        <row r="611">
          <cell r="D611" t="str">
            <v>L</v>
          </cell>
          <cell r="E611" t="str">
            <v>--</v>
          </cell>
          <cell r="F611" t="str">
            <v>HNG</v>
          </cell>
          <cell r="G611" t="str">
            <v>Inversiones Segre</v>
          </cell>
        </row>
        <row r="612">
          <cell r="C612">
            <v>128</v>
          </cell>
          <cell r="D612" t="str">
            <v>L</v>
          </cell>
          <cell r="E612" t="str">
            <v>HNG</v>
          </cell>
          <cell r="F612" t="str">
            <v>HNG</v>
          </cell>
          <cell r="G612" t="str">
            <v>Sociedad Inversora Dock Sud</v>
          </cell>
        </row>
        <row r="613">
          <cell r="D613" t="str">
            <v>L</v>
          </cell>
          <cell r="E613" t="str">
            <v>--</v>
          </cell>
          <cell r="F613" t="str">
            <v>HNG</v>
          </cell>
          <cell r="G613" t="str">
            <v>Sociedad Inversora Dock Sud</v>
          </cell>
        </row>
        <row r="614">
          <cell r="D614" t="str">
            <v>L</v>
          </cell>
          <cell r="E614" t="str">
            <v>--</v>
          </cell>
          <cell r="F614" t="str">
            <v>HNG</v>
          </cell>
          <cell r="G614" t="str">
            <v>Sociedad Inversora Dock Sud</v>
          </cell>
        </row>
        <row r="615">
          <cell r="C615">
            <v>129</v>
          </cell>
          <cell r="D615" t="str">
            <v>L</v>
          </cell>
          <cell r="E615" t="str">
            <v>TRD</v>
          </cell>
          <cell r="F615" t="str">
            <v>TRD</v>
          </cell>
          <cell r="G615" t="str">
            <v>CEPM</v>
          </cell>
        </row>
        <row r="616">
          <cell r="D616" t="str">
            <v>L</v>
          </cell>
          <cell r="E616" t="str">
            <v>--</v>
          </cell>
          <cell r="F616" t="str">
            <v>TRD</v>
          </cell>
          <cell r="G616" t="str">
            <v>CEPM</v>
          </cell>
        </row>
        <row r="617">
          <cell r="C617">
            <v>130</v>
          </cell>
          <cell r="D617" t="str">
            <v>L</v>
          </cell>
          <cell r="E617" t="str">
            <v>TRD</v>
          </cell>
          <cell r="F617" t="str">
            <v>TRD</v>
          </cell>
          <cell r="G617" t="str">
            <v>Edenor</v>
          </cell>
        </row>
        <row r="618">
          <cell r="D618" t="str">
            <v>L</v>
          </cell>
          <cell r="E618" t="str">
            <v>--</v>
          </cell>
          <cell r="F618" t="str">
            <v>TRD</v>
          </cell>
          <cell r="G618" t="str">
            <v>Edenor</v>
          </cell>
        </row>
        <row r="619">
          <cell r="D619" t="str">
            <v>L</v>
          </cell>
          <cell r="E619" t="str">
            <v>--</v>
          </cell>
          <cell r="F619" t="str">
            <v>TRD</v>
          </cell>
          <cell r="G619" t="str">
            <v>Edenor</v>
          </cell>
        </row>
        <row r="620">
          <cell r="C620">
            <v>131</v>
          </cell>
          <cell r="D620" t="str">
            <v>L</v>
          </cell>
          <cell r="E620" t="str">
            <v>GEN</v>
          </cell>
          <cell r="F620" t="str">
            <v>GEN</v>
          </cell>
          <cell r="G620" t="str">
            <v>Elecar</v>
          </cell>
        </row>
        <row r="621">
          <cell r="D621" t="str">
            <v>L</v>
          </cell>
          <cell r="E621" t="str">
            <v>--</v>
          </cell>
          <cell r="F621" t="str">
            <v>GEN</v>
          </cell>
          <cell r="G621" t="str">
            <v>Elecar</v>
          </cell>
        </row>
        <row r="622">
          <cell r="C622">
            <v>132</v>
          </cell>
          <cell r="D622" t="str">
            <v>L</v>
          </cell>
          <cell r="E622" t="str">
            <v>HNG</v>
          </cell>
          <cell r="F622" t="str">
            <v>HNG</v>
          </cell>
          <cell r="G622" t="str">
            <v>Eléctrica Argentina</v>
          </cell>
        </row>
        <row r="623">
          <cell r="D623" t="str">
            <v>L</v>
          </cell>
          <cell r="E623" t="str">
            <v>--</v>
          </cell>
          <cell r="F623" t="str">
            <v>HNG</v>
          </cell>
          <cell r="G623" t="str">
            <v>Eléctrica Argentina</v>
          </cell>
        </row>
        <row r="624">
          <cell r="D624" t="str">
            <v>L</v>
          </cell>
          <cell r="E624" t="str">
            <v>--</v>
          </cell>
          <cell r="F624" t="str">
            <v>HNG</v>
          </cell>
          <cell r="G624" t="str">
            <v>Eléctrica Argentina</v>
          </cell>
        </row>
        <row r="625">
          <cell r="C625">
            <v>141</v>
          </cell>
          <cell r="D625" t="str">
            <v>P</v>
          </cell>
          <cell r="E625" t="str">
            <v>GEN</v>
          </cell>
          <cell r="F625" t="str">
            <v>GEN</v>
          </cell>
          <cell r="G625" t="str">
            <v>Tejo</v>
          </cell>
        </row>
        <row r="626">
          <cell r="D626" t="str">
            <v>P</v>
          </cell>
          <cell r="E626" t="str">
            <v>--</v>
          </cell>
          <cell r="F626" t="str">
            <v>GEN</v>
          </cell>
          <cell r="G626" t="str">
            <v>Tejo</v>
          </cell>
        </row>
        <row r="627">
          <cell r="C627">
            <v>142</v>
          </cell>
          <cell r="D627" t="str">
            <v>P</v>
          </cell>
          <cell r="E627" t="str">
            <v>DIV</v>
          </cell>
          <cell r="F627" t="str">
            <v>DIV</v>
          </cell>
          <cell r="G627" t="str">
            <v>Carbopego</v>
          </cell>
        </row>
        <row r="628">
          <cell r="D628" t="str">
            <v>P</v>
          </cell>
          <cell r="E628" t="str">
            <v>--</v>
          </cell>
          <cell r="F628" t="str">
            <v>DIV</v>
          </cell>
          <cell r="G628" t="str">
            <v>Carbopego</v>
          </cell>
        </row>
        <row r="629">
          <cell r="C629">
            <v>143</v>
          </cell>
          <cell r="D629" t="str">
            <v>F</v>
          </cell>
          <cell r="E629" t="str">
            <v>GEN</v>
          </cell>
          <cell r="F629" t="str">
            <v>GEN</v>
          </cell>
          <cell r="G629" t="str">
            <v>Soprolif</v>
          </cell>
        </row>
        <row r="630">
          <cell r="D630" t="str">
            <v>F</v>
          </cell>
          <cell r="E630" t="str">
            <v>--</v>
          </cell>
          <cell r="F630" t="str">
            <v>GEN</v>
          </cell>
          <cell r="G630" t="str">
            <v>Soprolif</v>
          </cell>
        </row>
        <row r="631">
          <cell r="C631">
            <v>144</v>
          </cell>
          <cell r="D631" t="str">
            <v>P</v>
          </cell>
          <cell r="E631" t="str">
            <v>DIV</v>
          </cell>
          <cell r="F631" t="str">
            <v>DIV</v>
          </cell>
          <cell r="G631" t="str">
            <v>Pegop</v>
          </cell>
        </row>
        <row r="632">
          <cell r="D632" t="str">
            <v>P</v>
          </cell>
          <cell r="E632" t="str">
            <v>--</v>
          </cell>
          <cell r="F632" t="str">
            <v>DIV</v>
          </cell>
          <cell r="G632" t="str">
            <v>Pegop</v>
          </cell>
        </row>
        <row r="633">
          <cell r="C633">
            <v>145</v>
          </cell>
          <cell r="D633" t="str">
            <v>M</v>
          </cell>
          <cell r="E633" t="str">
            <v>DIV</v>
          </cell>
          <cell r="F633" t="str">
            <v>DIV</v>
          </cell>
          <cell r="G633" t="str">
            <v>Lyonnaise des Eaux Casablanca</v>
          </cell>
        </row>
        <row r="634">
          <cell r="D634" t="str">
            <v>M</v>
          </cell>
          <cell r="E634" t="str">
            <v>--</v>
          </cell>
          <cell r="F634" t="str">
            <v>DIV</v>
          </cell>
          <cell r="G634" t="str">
            <v>Lyonnaise des Eaux Casablanca</v>
          </cell>
        </row>
        <row r="635">
          <cell r="C635">
            <v>133</v>
          </cell>
          <cell r="D635" t="str">
            <v>L</v>
          </cell>
          <cell r="E635" t="str">
            <v>HNG</v>
          </cell>
          <cell r="F635" t="str">
            <v>HNG</v>
          </cell>
          <cell r="G635" t="str">
            <v>Generalima</v>
          </cell>
        </row>
        <row r="636">
          <cell r="D636" t="str">
            <v>L</v>
          </cell>
          <cell r="E636" t="str">
            <v>--</v>
          </cell>
          <cell r="F636" t="str">
            <v>HNG</v>
          </cell>
          <cell r="G636" t="str">
            <v>Generalima</v>
          </cell>
        </row>
        <row r="637">
          <cell r="D637" t="str">
            <v>L</v>
          </cell>
          <cell r="E637" t="str">
            <v>--</v>
          </cell>
          <cell r="F637" t="str">
            <v>HNG</v>
          </cell>
          <cell r="G637" t="str">
            <v>Generalima</v>
          </cell>
        </row>
        <row r="638">
          <cell r="C638">
            <v>134</v>
          </cell>
          <cell r="D638" t="str">
            <v>L</v>
          </cell>
          <cell r="E638" t="str">
            <v>HNG</v>
          </cell>
          <cell r="F638" t="str">
            <v>HNG</v>
          </cell>
          <cell r="G638" t="str">
            <v>Inversora Eléctrica del Pacífico</v>
          </cell>
        </row>
        <row r="639">
          <cell r="D639" t="str">
            <v>L</v>
          </cell>
          <cell r="E639" t="str">
            <v>--</v>
          </cell>
          <cell r="F639" t="str">
            <v>HNG</v>
          </cell>
          <cell r="G639" t="str">
            <v>Inversora Eléctrica del Pacífico</v>
          </cell>
        </row>
        <row r="640">
          <cell r="C640">
            <v>135</v>
          </cell>
          <cell r="D640" t="str">
            <v>L</v>
          </cell>
          <cell r="E640" t="str">
            <v>HNG</v>
          </cell>
          <cell r="F640" t="str">
            <v>HNG</v>
          </cell>
          <cell r="G640" t="str">
            <v>Eléctrica Cabo Blanco</v>
          </cell>
        </row>
        <row r="641">
          <cell r="D641" t="str">
            <v>L</v>
          </cell>
          <cell r="E641" t="str">
            <v>--</v>
          </cell>
          <cell r="F641" t="str">
            <v>HNG</v>
          </cell>
          <cell r="G641" t="str">
            <v>Eléctrica Cabo Blanco</v>
          </cell>
        </row>
        <row r="642">
          <cell r="D642" t="str">
            <v>L</v>
          </cell>
          <cell r="E642" t="str">
            <v>--</v>
          </cell>
          <cell r="F642" t="str">
            <v>HNG</v>
          </cell>
          <cell r="G642" t="str">
            <v>Eléctrica Cabo Blanco</v>
          </cell>
        </row>
        <row r="643">
          <cell r="C643">
            <v>136</v>
          </cell>
          <cell r="D643" t="str">
            <v>L</v>
          </cell>
          <cell r="E643" t="str">
            <v>TRD</v>
          </cell>
          <cell r="F643" t="str">
            <v>TRD</v>
          </cell>
          <cell r="G643" t="str">
            <v>Yacylec</v>
          </cell>
        </row>
        <row r="644">
          <cell r="D644" t="str">
            <v>L</v>
          </cell>
          <cell r="E644" t="str">
            <v>--</v>
          </cell>
          <cell r="F644" t="str">
            <v>TRD</v>
          </cell>
          <cell r="G644" t="str">
            <v>Yacylec</v>
          </cell>
        </row>
        <row r="645">
          <cell r="C645">
            <v>137</v>
          </cell>
          <cell r="D645" t="str">
            <v>L</v>
          </cell>
          <cell r="E645" t="str">
            <v>GEN</v>
          </cell>
          <cell r="F645" t="str">
            <v>GEN</v>
          </cell>
          <cell r="G645" t="str">
            <v>Etevensa</v>
          </cell>
        </row>
        <row r="646">
          <cell r="D646" t="str">
            <v>L</v>
          </cell>
          <cell r="E646" t="str">
            <v>--</v>
          </cell>
          <cell r="F646" t="str">
            <v>GEN</v>
          </cell>
          <cell r="G646" t="str">
            <v>Etevensa</v>
          </cell>
        </row>
        <row r="647">
          <cell r="C647">
            <v>138</v>
          </cell>
          <cell r="D647" t="str">
            <v>L</v>
          </cell>
          <cell r="E647" t="str">
            <v>GEN</v>
          </cell>
          <cell r="F647" t="str">
            <v>GEN</v>
          </cell>
          <cell r="G647" t="str">
            <v>E. E. Piura</v>
          </cell>
        </row>
        <row r="648">
          <cell r="D648" t="str">
            <v>L</v>
          </cell>
          <cell r="E648" t="str">
            <v>--</v>
          </cell>
          <cell r="F648" t="str">
            <v>GEN</v>
          </cell>
          <cell r="G648" t="str">
            <v>E. E. Piura</v>
          </cell>
        </row>
        <row r="649">
          <cell r="C649">
            <v>139</v>
          </cell>
          <cell r="D649" t="str">
            <v>L</v>
          </cell>
          <cell r="E649" t="str">
            <v>DIV</v>
          </cell>
          <cell r="F649" t="str">
            <v>DIV</v>
          </cell>
          <cell r="G649" t="str">
            <v>Desalinizadora Arica</v>
          </cell>
        </row>
        <row r="650">
          <cell r="D650" t="str">
            <v>L</v>
          </cell>
          <cell r="E650" t="str">
            <v>--</v>
          </cell>
          <cell r="F650" t="str">
            <v>DIV</v>
          </cell>
          <cell r="G650" t="str">
            <v>Desalinizadora Arica</v>
          </cell>
        </row>
        <row r="651">
          <cell r="C651">
            <v>146</v>
          </cell>
          <cell r="D651" t="str">
            <v>H</v>
          </cell>
          <cell r="E651" t="str">
            <v>TRD</v>
          </cell>
          <cell r="F651" t="str">
            <v>TRD</v>
          </cell>
          <cell r="G651" t="str">
            <v>Amsterdam Power Exchange</v>
          </cell>
        </row>
        <row r="652">
          <cell r="D652" t="str">
            <v>H</v>
          </cell>
          <cell r="E652" t="str">
            <v>--</v>
          </cell>
          <cell r="F652" t="str">
            <v>TRD</v>
          </cell>
          <cell r="G652" t="str">
            <v>Amsterdam Power Exchange</v>
          </cell>
        </row>
        <row r="653">
          <cell r="C653">
            <v>140</v>
          </cell>
          <cell r="D653" t="str">
            <v>L</v>
          </cell>
          <cell r="E653" t="str">
            <v>TRD</v>
          </cell>
          <cell r="F653" t="str">
            <v>TRD</v>
          </cell>
          <cell r="G653" t="str">
            <v>SIEPAC</v>
          </cell>
        </row>
        <row r="654">
          <cell r="D654" t="str">
            <v>L</v>
          </cell>
          <cell r="E654" t="str">
            <v>--</v>
          </cell>
          <cell r="F654" t="str">
            <v>TRD</v>
          </cell>
          <cell r="G654" t="str">
            <v>SIEPAC</v>
          </cell>
        </row>
        <row r="655">
          <cell r="C655">
            <v>147</v>
          </cell>
          <cell r="D655" t="str">
            <v>H</v>
          </cell>
          <cell r="E655" t="str">
            <v>HNG</v>
          </cell>
          <cell r="F655" t="str">
            <v>HNG</v>
          </cell>
          <cell r="G655" t="str">
            <v>International Endesa B.V. (IEBV)</v>
          </cell>
        </row>
        <row r="656">
          <cell r="D656" t="str">
            <v>H</v>
          </cell>
          <cell r="E656" t="str">
            <v>--</v>
          </cell>
          <cell r="F656" t="str">
            <v>HNG</v>
          </cell>
          <cell r="G656" t="str">
            <v>International Endesa B.V. (IEBV)</v>
          </cell>
        </row>
        <row r="657">
          <cell r="C657">
            <v>148</v>
          </cell>
          <cell r="D657" t="str">
            <v>L</v>
          </cell>
          <cell r="E657" t="str">
            <v>GEN</v>
          </cell>
          <cell r="F657" t="str">
            <v>GEN</v>
          </cell>
          <cell r="G657" t="str">
            <v>Dock Sud</v>
          </cell>
        </row>
        <row r="658">
          <cell r="D658" t="str">
            <v>L</v>
          </cell>
          <cell r="E658" t="str">
            <v>--</v>
          </cell>
          <cell r="F658" t="str">
            <v>GEN</v>
          </cell>
          <cell r="G658" t="str">
            <v>Dock Sud</v>
          </cell>
        </row>
        <row r="659">
          <cell r="C659">
            <v>149</v>
          </cell>
        </row>
        <row r="660">
          <cell r="C660">
            <v>150</v>
          </cell>
        </row>
        <row r="663">
          <cell r="C663" t="str">
            <v>Datos extraídos de los paquetes de consolidación envíados por las compañías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ata"/>
      <sheetName val="acum.12mes"/>
      <sheetName val="acum.4trim"/>
      <sheetName val="gCCacum"/>
      <sheetName val="gCCacum2"/>
      <sheetName val="gCCtrim"/>
      <sheetName val="gCCacum-ing"/>
      <sheetName val="gInfCoy"/>
      <sheetName val="gInfCoy2"/>
      <sheetName val="Hoja1"/>
      <sheetName val="Datos de Cías España"/>
      <sheetName val="parám."/>
      <sheetName val="repor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versiones gral."/>
      <sheetName val="di 3"/>
      <sheetName val="di4"/>
      <sheetName val="di 9"/>
      <sheetName val="di 10"/>
      <sheetName val="di11"/>
      <sheetName val="di 13"/>
      <sheetName val="di 14"/>
      <sheetName val="di 15"/>
      <sheetName val="di 16"/>
      <sheetName val="di 17"/>
      <sheetName val="di18 - 19"/>
      <sheetName val="di 20"/>
      <sheetName val="di 21"/>
      <sheetName val="di 22"/>
      <sheetName val="di 23"/>
      <sheetName val="di 24"/>
      <sheetName val="di 25"/>
      <sheetName val="di 26"/>
      <sheetName val="di 27"/>
      <sheetName val="di 28"/>
      <sheetName val="di 30"/>
      <sheetName val="di 31"/>
      <sheetName val="pxq"/>
      <sheetName val="PROYEC anita"/>
      <sheetName val="CONTRIB"/>
      <sheetName val="Diaposit. 5"/>
      <sheetName val="Disposit. 23"/>
      <sheetName val="Diaposit.15-17"/>
      <sheetName val="deuda"/>
      <sheetName val="RESUMEN "/>
      <sheetName val="GRAFICO (2)"/>
      <sheetName val="MONEDAS"/>
      <sheetName val="LP-CP"/>
      <sheetName val="Gasoducto Inf.Nº6"/>
      <sheetName val="Linea Inf. Nº4"/>
      <sheetName val="Chimay"/>
      <sheetName val="Yanango"/>
      <sheetName val="los robles"/>
      <sheetName val="Res. Inter. "/>
      <sheetName val="Resumen Nac."/>
      <sheetName val="balance"/>
      <sheetName val="inversiones x proyecto"/>
      <sheetName val="Junio"/>
      <sheetName val="data"/>
      <sheetName val="Demanda"/>
    </sheetNames>
    <sheetDataSet>
      <sheetData sheetId="0" refreshError="1">
        <row r="2">
          <cell r="B2" t="str">
            <v>INVERSIONES POR EMPRESA ACUMULADAS JULIO  1999(MMUS$)</v>
          </cell>
        </row>
        <row r="4">
          <cell r="D4">
            <v>1999</v>
          </cell>
          <cell r="F4" t="str">
            <v>POA</v>
          </cell>
          <cell r="H4">
            <v>1998</v>
          </cell>
        </row>
        <row r="6">
          <cell r="B6" t="str">
            <v>Endesa</v>
          </cell>
          <cell r="D6">
            <v>401.41119600810856</v>
          </cell>
          <cell r="F6">
            <v>377.68484848484849</v>
          </cell>
          <cell r="H6">
            <v>229.58855328642525</v>
          </cell>
        </row>
        <row r="7">
          <cell r="B7" t="str">
            <v>Pehuenche</v>
          </cell>
          <cell r="D7">
            <v>4.6779978169343525E-2</v>
          </cell>
          <cell r="F7">
            <v>0.15757575757575756</v>
          </cell>
        </row>
        <row r="8">
          <cell r="B8" t="str">
            <v>Pangue</v>
          </cell>
        </row>
        <row r="9">
          <cell r="B9" t="str">
            <v>Celta</v>
          </cell>
        </row>
        <row r="10">
          <cell r="B10" t="str">
            <v>San Isidro</v>
          </cell>
          <cell r="D10">
            <v>0.58085139560268206</v>
          </cell>
          <cell r="F10">
            <v>3.4828282828282826</v>
          </cell>
        </row>
        <row r="11">
          <cell r="B11" t="str">
            <v>Transelec</v>
          </cell>
          <cell r="D11">
            <v>1.389755184780914</v>
          </cell>
          <cell r="F11">
            <v>4.418181818181818</v>
          </cell>
          <cell r="H11">
            <v>14.99485155311481</v>
          </cell>
        </row>
        <row r="12">
          <cell r="B12" t="str">
            <v>Ingendesa</v>
          </cell>
        </row>
        <row r="13">
          <cell r="B13" t="str">
            <v>Tunel El Melón</v>
          </cell>
        </row>
        <row r="14">
          <cell r="B14" t="str">
            <v>Autopista del Sol</v>
          </cell>
          <cell r="D14">
            <v>5.5512240760954317</v>
          </cell>
          <cell r="F14">
            <v>8.0040404040404045</v>
          </cell>
          <cell r="H14">
            <v>15.636262227561351</v>
          </cell>
        </row>
        <row r="16">
          <cell r="B16" t="str">
            <v>Edegel</v>
          </cell>
          <cell r="D16">
            <v>42.158506159363796</v>
          </cell>
          <cell r="F16">
            <v>48.650505050505053</v>
          </cell>
        </row>
        <row r="17">
          <cell r="B17" t="str">
            <v>Betania</v>
          </cell>
          <cell r="D17">
            <v>0.18322158116326215</v>
          </cell>
          <cell r="F17">
            <v>0.6707070707070707</v>
          </cell>
          <cell r="H17">
            <v>0.31963274412218978</v>
          </cell>
        </row>
        <row r="18">
          <cell r="B18" t="str">
            <v>Emgesa</v>
          </cell>
          <cell r="D18">
            <v>10.74964915016373</v>
          </cell>
          <cell r="F18">
            <v>7.1959595959595957</v>
          </cell>
          <cell r="H18">
            <v>14.046679251759052</v>
          </cell>
        </row>
        <row r="19">
          <cell r="B19" t="str">
            <v>Central Costanera</v>
          </cell>
          <cell r="D19">
            <v>5.958599719320131</v>
          </cell>
          <cell r="F19">
            <v>0</v>
          </cell>
          <cell r="H19">
            <v>166.85043761798522</v>
          </cell>
        </row>
        <row r="20">
          <cell r="B20" t="str">
            <v>Central Buenos Aires</v>
          </cell>
          <cell r="H20">
            <v>6.435558606487043E-4</v>
          </cell>
        </row>
        <row r="21">
          <cell r="B21" t="str">
            <v>Hidroeléctrica El Chocón</v>
          </cell>
          <cell r="D21">
            <v>0.71729299859660067</v>
          </cell>
          <cell r="F21">
            <v>1.2323232323232323</v>
          </cell>
          <cell r="H21">
            <v>0.42903724043246949</v>
          </cell>
        </row>
        <row r="22">
          <cell r="B22" t="str">
            <v>Cachoeira Dourada</v>
          </cell>
        </row>
        <row r="24">
          <cell r="B24" t="str">
            <v>TOTAL EMPRESA</v>
          </cell>
          <cell r="D24">
            <v>468.74707625136449</v>
          </cell>
          <cell r="F24">
            <v>451.4969696969697</v>
          </cell>
          <cell r="H24">
            <v>441.86609747726101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Origen y Aplic"/>
      <sheetName val="GRAFICOS"/>
      <sheetName val="RAZONES"/>
      <sheetName val="G.FABRIC"/>
      <sheetName val="Sheet1"/>
      <sheetName val="Parámetros"/>
      <sheetName val="Ventas"/>
      <sheetName val="Edo Result"/>
      <sheetName val="Capital Trabajo"/>
      <sheetName val=" Balance"/>
      <sheetName val="data"/>
      <sheetName val="inversiones gral."/>
      <sheetName val="Gráficos"/>
      <sheetName val="Data Pull"/>
      <sheetName val="Data Proy. Históricas"/>
    </sheetNames>
    <sheetDataSet>
      <sheetData sheetId="0" refreshError="1">
        <row r="12">
          <cell r="A12" t="str">
            <v xml:space="preserve">Préstamo </v>
          </cell>
          <cell r="C12">
            <v>0</v>
          </cell>
          <cell r="D12">
            <v>0</v>
          </cell>
          <cell r="E12">
            <v>0</v>
          </cell>
          <cell r="F12">
            <v>0</v>
          </cell>
          <cell r="G12">
            <v>0</v>
          </cell>
          <cell r="H12">
            <v>0</v>
          </cell>
          <cell r="I12">
            <v>0</v>
          </cell>
          <cell r="J12">
            <v>0</v>
          </cell>
          <cell r="K12">
            <v>0</v>
          </cell>
          <cell r="L12">
            <v>0</v>
          </cell>
          <cell r="M12">
            <v>0</v>
          </cell>
        </row>
        <row r="13">
          <cell r="A13" t="str">
            <v xml:space="preserve">Préstamo </v>
          </cell>
          <cell r="C13">
            <v>0</v>
          </cell>
          <cell r="D13">
            <v>0</v>
          </cell>
          <cell r="E13">
            <v>0</v>
          </cell>
          <cell r="F13">
            <v>0</v>
          </cell>
          <cell r="G13">
            <v>0</v>
          </cell>
          <cell r="H13">
            <v>0</v>
          </cell>
          <cell r="I13">
            <v>0</v>
          </cell>
          <cell r="J13">
            <v>0</v>
          </cell>
          <cell r="K13">
            <v>0</v>
          </cell>
          <cell r="L13">
            <v>0</v>
          </cell>
          <cell r="M13">
            <v>0</v>
          </cell>
        </row>
        <row r="15">
          <cell r="A15" t="str">
            <v>Otros Préstamos</v>
          </cell>
          <cell r="C15">
            <v>0</v>
          </cell>
          <cell r="D15">
            <v>0</v>
          </cell>
          <cell r="E15">
            <v>0</v>
          </cell>
          <cell r="F15">
            <v>0</v>
          </cell>
          <cell r="G15">
            <v>0</v>
          </cell>
          <cell r="H15">
            <v>0</v>
          </cell>
          <cell r="I15">
            <v>0</v>
          </cell>
          <cell r="J15">
            <v>0</v>
          </cell>
          <cell r="K15">
            <v>0</v>
          </cell>
          <cell r="L15">
            <v>0</v>
          </cell>
          <cell r="M15">
            <v>0</v>
          </cell>
        </row>
        <row r="24">
          <cell r="A24" t="str">
            <v>Pago Préstamo</v>
          </cell>
          <cell r="C24">
            <v>0</v>
          </cell>
          <cell r="D24">
            <v>0</v>
          </cell>
          <cell r="E24">
            <v>0</v>
          </cell>
          <cell r="F24">
            <v>0</v>
          </cell>
          <cell r="G24">
            <v>0</v>
          </cell>
          <cell r="H24">
            <v>0</v>
          </cell>
          <cell r="I24">
            <v>0</v>
          </cell>
          <cell r="J24">
            <v>0</v>
          </cell>
          <cell r="K24">
            <v>0</v>
          </cell>
          <cell r="L24">
            <v>0</v>
          </cell>
          <cell r="M24">
            <v>0</v>
          </cell>
        </row>
        <row r="26">
          <cell r="A26" t="str">
            <v>Pago Otros Préstamos</v>
          </cell>
          <cell r="C26">
            <v>0</v>
          </cell>
          <cell r="D26">
            <v>0</v>
          </cell>
          <cell r="E26">
            <v>0</v>
          </cell>
          <cell r="F26">
            <v>0</v>
          </cell>
          <cell r="G26">
            <v>0</v>
          </cell>
          <cell r="H26">
            <v>0</v>
          </cell>
          <cell r="I26">
            <v>0</v>
          </cell>
          <cell r="J26">
            <v>0</v>
          </cell>
          <cell r="K26">
            <v>0</v>
          </cell>
          <cell r="L26">
            <v>0</v>
          </cell>
          <cell r="M26">
            <v>0</v>
          </cell>
        </row>
        <row r="27">
          <cell r="A27" t="str">
            <v>Otros Activos</v>
          </cell>
          <cell r="C27">
            <v>0</v>
          </cell>
          <cell r="D27">
            <v>0</v>
          </cell>
          <cell r="E27">
            <v>0</v>
          </cell>
          <cell r="F27">
            <v>0</v>
          </cell>
          <cell r="G27">
            <v>0</v>
          </cell>
          <cell r="H27">
            <v>0</v>
          </cell>
          <cell r="I27">
            <v>0</v>
          </cell>
          <cell r="J27">
            <v>0</v>
          </cell>
          <cell r="K27">
            <v>0</v>
          </cell>
          <cell r="L27">
            <v>0</v>
          </cell>
          <cell r="M2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recedents"/>
      <sheetName val="Latam Comparables"/>
      <sheetName val="Global Comps2"/>
      <sheetName val="Global Comps"/>
      <sheetName val="Football Field - DDMs"/>
      <sheetName val="IPO Valuation"/>
      <sheetName val="Compartamos"/>
      <sheetName val="Assumptions"/>
      <sheetName val="Profile"/>
      <sheetName val="Sheet1"/>
      <sheetName val="__FDSCACHE__"/>
      <sheetName val="Sheet2"/>
      <sheetName val="Football Field - Comps"/>
      <sheetName val="Football Field - Precedents"/>
      <sheetName val="Football Field - DDM"/>
      <sheetName val="Profile FF"/>
      <sheetName val="Caja Madrid Analysis"/>
      <sheetName val="Comparables (2)"/>
      <sheetName val="Summary"/>
    </sheetNames>
    <sheetDataSet>
      <sheetData sheetId="0" refreshError="1">
        <row r="2">
          <cell r="B2" t="str">
            <v>Comparador</v>
          </cell>
          <cell r="C2" t="str">
            <v>País del Comprador</v>
          </cell>
          <cell r="D2" t="str">
            <v xml:space="preserve">Target </v>
          </cell>
          <cell r="E2" t="str">
            <v>Fecha de Anuncio</v>
          </cell>
          <cell r="F2" t="str">
            <v>País del Target</v>
          </cell>
          <cell r="G2" t="str">
            <v xml:space="preserve">Valor de la Transacción
(US$ mm) </v>
          </cell>
          <cell r="H2" t="str">
            <v>% Acciones Adquiridas</v>
          </cell>
          <cell r="I2" t="str">
            <v xml:space="preserve">Valuación Implícita (US$ mm) </v>
          </cell>
          <cell r="J2" t="str">
            <v xml:space="preserve">ROE </v>
          </cell>
          <cell r="K2" t="str">
            <v>Múltiplos de la Transacción</v>
          </cell>
        </row>
        <row r="3">
          <cell r="B3" t="str">
            <v>EBITDA 2006E</v>
          </cell>
          <cell r="D3">
            <v>712.5818615999998</v>
          </cell>
          <cell r="K3" t="str">
            <v>Valor en Libros</v>
          </cell>
          <cell r="L3" t="str">
            <v>UPA de los UDM</v>
          </cell>
        </row>
        <row r="4">
          <cell r="B4" t="str">
            <v>Debt</v>
          </cell>
          <cell r="C4" t="str">
            <v>Updated as of February 01, 2007.</v>
          </cell>
          <cell r="D4">
            <v>2271.2510000000002</v>
          </cell>
          <cell r="E4">
            <v>208.86987309177857</v>
          </cell>
        </row>
        <row r="5">
          <cell r="B5" t="str">
            <v>Metro Financiera</v>
          </cell>
          <cell r="C5" t="str">
            <v xml:space="preserve">México </v>
          </cell>
          <cell r="D5" t="str">
            <v>Credito y Casa</v>
          </cell>
          <cell r="E5">
            <v>38991</v>
          </cell>
          <cell r="F5" t="str">
            <v xml:space="preserve">México </v>
          </cell>
          <cell r="G5">
            <v>180</v>
          </cell>
          <cell r="H5">
            <v>1</v>
          </cell>
          <cell r="I5">
            <v>180</v>
          </cell>
          <cell r="J5">
            <v>0.129</v>
          </cell>
          <cell r="K5">
            <v>1.6</v>
          </cell>
          <cell r="L5">
            <v>17.100000000000001</v>
          </cell>
        </row>
        <row r="6">
          <cell r="B6" t="str">
            <v xml:space="preserve">Caja Madrid </v>
          </cell>
          <cell r="C6" t="str">
            <v>España</v>
          </cell>
          <cell r="D6" t="str">
            <v xml:space="preserve">Hipotecaria Su Casita </v>
          </cell>
          <cell r="E6">
            <v>38777</v>
          </cell>
          <cell r="F6" t="str">
            <v xml:space="preserve">México </v>
          </cell>
          <cell r="G6">
            <v>57</v>
          </cell>
          <cell r="H6">
            <v>15</v>
          </cell>
          <cell r="I6">
            <v>381</v>
          </cell>
          <cell r="J6">
            <v>16.7</v>
          </cell>
          <cell r="K6">
            <v>2.2999999999999998</v>
          </cell>
          <cell r="L6">
            <v>16</v>
          </cell>
          <cell r="Q6" t="str">
            <v>Crecimiento</v>
          </cell>
          <cell r="S6" t="str">
            <v>PEG(1)</v>
          </cell>
          <cell r="Z6" t="str">
            <v>Bank</v>
          </cell>
          <cell r="AA6" t="str">
            <v>Price Change</v>
          </cell>
          <cell r="AI6">
            <v>21.342239683868026</v>
          </cell>
          <cell r="AJ6">
            <v>2.8618032242376494</v>
          </cell>
        </row>
        <row r="7">
          <cell r="B7" t="str">
            <v xml:space="preserve">HSBC </v>
          </cell>
          <cell r="C7" t="str">
            <v>Reino Unido</v>
          </cell>
          <cell r="D7" t="str">
            <v xml:space="preserve">Financiera Independencia </v>
          </cell>
          <cell r="E7">
            <v>38777</v>
          </cell>
          <cell r="F7" t="str">
            <v xml:space="preserve">México </v>
          </cell>
          <cell r="G7">
            <v>65</v>
          </cell>
          <cell r="H7">
            <v>20</v>
          </cell>
          <cell r="I7">
            <v>325</v>
          </cell>
          <cell r="J7">
            <v>42.5</v>
          </cell>
          <cell r="K7">
            <v>5.3</v>
          </cell>
          <cell r="L7">
            <v>12.6</v>
          </cell>
          <cell r="M7" t="str">
            <v>2008E</v>
          </cell>
          <cell r="N7" t="str">
            <v>VL</v>
          </cell>
          <cell r="O7" t="str">
            <v>VL</v>
          </cell>
          <cell r="Q7" t="str">
            <v>a Largo Pl.</v>
          </cell>
          <cell r="S7" t="str">
            <v>Ratio</v>
          </cell>
          <cell r="U7" t="str">
            <v>ROE</v>
          </cell>
          <cell r="W7" t="str">
            <v>ROA</v>
          </cell>
          <cell r="Z7" t="str">
            <v>Yes or No</v>
          </cell>
          <cell r="AA7" t="str">
            <v>1 Week</v>
          </cell>
          <cell r="AB7" t="str">
            <v>13 Week</v>
          </cell>
          <cell r="AC7" t="str">
            <v>52 Week</v>
          </cell>
          <cell r="AI7" t="str">
            <v>ROE</v>
          </cell>
          <cell r="AJ7" t="str">
            <v>P/ BV</v>
          </cell>
          <cell r="AK7" t="str">
            <v>P/E 07</v>
          </cell>
          <cell r="AL7" t="str">
            <v>EPS Growth 08</v>
          </cell>
          <cell r="AM7" t="str">
            <v>BV</v>
          </cell>
          <cell r="AP7" t="str">
            <v>ROE</v>
          </cell>
          <cell r="AQ7" t="str">
            <v>P/ BV</v>
          </cell>
          <cell r="AR7" t="str">
            <v>P/E 07</v>
          </cell>
          <cell r="AS7" t="str">
            <v>EPS Growth 08</v>
          </cell>
          <cell r="AT7" t="str">
            <v>BV</v>
          </cell>
          <cell r="AW7" t="str">
            <v>Ixe</v>
          </cell>
          <cell r="AX7" t="str">
            <v>N/A</v>
          </cell>
        </row>
        <row r="8">
          <cell r="B8" t="str">
            <v xml:space="preserve">Banco Sabadell </v>
          </cell>
          <cell r="C8" t="str">
            <v>España</v>
          </cell>
          <cell r="D8" t="str">
            <v xml:space="preserve">Banco del Bajio </v>
          </cell>
          <cell r="E8">
            <v>38447</v>
          </cell>
          <cell r="F8" t="str">
            <v xml:space="preserve">México </v>
          </cell>
          <cell r="G8">
            <v>89</v>
          </cell>
          <cell r="H8">
            <v>10</v>
          </cell>
          <cell r="I8">
            <v>892</v>
          </cell>
          <cell r="J8">
            <v>9.1999999999999993</v>
          </cell>
          <cell r="K8">
            <v>3.3</v>
          </cell>
          <cell r="L8">
            <v>50.9</v>
          </cell>
          <cell r="AH8">
            <v>0</v>
          </cell>
          <cell r="AI8">
            <v>0</v>
          </cell>
          <cell r="AJ8">
            <v>0</v>
          </cell>
          <cell r="AO8" t="str">
            <v>ROE</v>
          </cell>
          <cell r="AP8">
            <v>1</v>
          </cell>
          <cell r="AW8" t="str">
            <v>Invex</v>
          </cell>
          <cell r="AX8" t="str">
            <v>N/A</v>
          </cell>
        </row>
        <row r="9">
          <cell r="A9" t="str">
            <v>y</v>
          </cell>
          <cell r="B9" t="str">
            <v xml:space="preserve">IXE </v>
          </cell>
          <cell r="C9" t="str">
            <v xml:space="preserve">México </v>
          </cell>
          <cell r="D9" t="str">
            <v xml:space="preserve">Fincasa Hipotecaria </v>
          </cell>
          <cell r="E9">
            <v>38384</v>
          </cell>
          <cell r="F9" t="str">
            <v xml:space="preserve">México </v>
          </cell>
          <cell r="G9">
            <v>50</v>
          </cell>
          <cell r="H9">
            <v>100</v>
          </cell>
          <cell r="I9">
            <v>50</v>
          </cell>
          <cell r="J9">
            <v>27.8</v>
          </cell>
          <cell r="K9">
            <v>1.6</v>
          </cell>
          <cell r="L9">
            <v>5.8</v>
          </cell>
          <cell r="M9">
            <v>12.457772337821298</v>
          </cell>
          <cell r="N9">
            <v>3.7219156690118487</v>
          </cell>
          <cell r="O9">
            <v>3.7219156690118487</v>
          </cell>
          <cell r="Q9">
            <v>14.5</v>
          </cell>
          <cell r="S9">
            <v>1.0322515212981744</v>
          </cell>
          <cell r="U9">
            <v>24.918769304825705</v>
          </cell>
          <cell r="W9">
            <v>2.799106016365668</v>
          </cell>
          <cell r="Z9" t="str">
            <v>y</v>
          </cell>
          <cell r="AA9">
            <v>1.0322515212981744</v>
          </cell>
          <cell r="AE9">
            <v>1.1403258067557784</v>
          </cell>
          <cell r="AH9" t="str">
            <v>Banorte</v>
          </cell>
          <cell r="AI9">
            <v>24.918769304825705</v>
          </cell>
          <cell r="AJ9">
            <v>3.7219156690118487</v>
          </cell>
          <cell r="AK9">
            <v>14.967647058823529</v>
          </cell>
          <cell r="AL9">
            <v>26.76</v>
          </cell>
          <cell r="AM9">
            <v>1.2620981821565946</v>
          </cell>
          <cell r="AO9" t="str">
            <v>P/ BV</v>
          </cell>
          <cell r="AP9">
            <v>0.92521640292012863</v>
          </cell>
          <cell r="AQ9">
            <v>1</v>
          </cell>
          <cell r="AW9" t="str">
            <v>Banco de Bogota</v>
          </cell>
          <cell r="AX9" t="str">
            <v>N/A</v>
          </cell>
        </row>
        <row r="10">
          <cell r="B10" t="str">
            <v xml:space="preserve">Caja Madrid </v>
          </cell>
          <cell r="C10" t="str">
            <v>España</v>
          </cell>
          <cell r="D10" t="str">
            <v xml:space="preserve">Hipotecaria Su Casita </v>
          </cell>
          <cell r="E10">
            <v>38384</v>
          </cell>
          <cell r="F10" t="str">
            <v xml:space="preserve">México </v>
          </cell>
          <cell r="G10">
            <v>59</v>
          </cell>
          <cell r="H10">
            <v>25</v>
          </cell>
          <cell r="I10">
            <v>238</v>
          </cell>
          <cell r="J10">
            <v>17.3</v>
          </cell>
          <cell r="K10">
            <v>2.2000000000000002</v>
          </cell>
          <cell r="L10">
            <v>10.7</v>
          </cell>
          <cell r="M10">
            <v>17.115384615384613</v>
          </cell>
          <cell r="N10">
            <v>1.829978432028335</v>
          </cell>
          <cell r="O10">
            <v>1.829978432028335</v>
          </cell>
          <cell r="Q10" t="str">
            <v>NA</v>
          </cell>
          <cell r="S10" t="str">
            <v>NA</v>
          </cell>
          <cell r="U10">
            <v>6.5105417237772967</v>
          </cell>
          <cell r="W10">
            <v>2.2762260131584684</v>
          </cell>
          <cell r="Z10" t="str">
            <v>y</v>
          </cell>
          <cell r="AA10" t="e">
            <v>#VALUE!</v>
          </cell>
          <cell r="AH10" t="str">
            <v>Inbursa</v>
          </cell>
          <cell r="AI10">
            <v>6.5105417237772967</v>
          </cell>
          <cell r="AJ10">
            <v>1.829978432028335</v>
          </cell>
          <cell r="AK10">
            <v>17.519685039370078</v>
          </cell>
          <cell r="AL10">
            <v>7.15</v>
          </cell>
          <cell r="AM10">
            <v>1.1223061234244094</v>
          </cell>
          <cell r="AO10" t="str">
            <v>P/E 07</v>
          </cell>
          <cell r="AP10">
            <v>-0.35307162558323907</v>
          </cell>
          <cell r="AQ10">
            <v>-0.38404041176318493</v>
          </cell>
          <cell r="AR10">
            <v>1</v>
          </cell>
          <cell r="AW10" t="str">
            <v>Corpbanca</v>
          </cell>
          <cell r="AX10">
            <v>15.283721447229476</v>
          </cell>
        </row>
        <row r="11">
          <cell r="B11" t="str">
            <v xml:space="preserve">BBVA </v>
          </cell>
          <cell r="C11" t="str">
            <v>España</v>
          </cell>
          <cell r="D11" t="str">
            <v xml:space="preserve">Hipotecaria Nacional </v>
          </cell>
          <cell r="E11">
            <v>38234</v>
          </cell>
          <cell r="F11" t="str">
            <v xml:space="preserve">México </v>
          </cell>
          <cell r="G11">
            <v>375</v>
          </cell>
          <cell r="H11">
            <v>100</v>
          </cell>
          <cell r="I11">
            <v>375</v>
          </cell>
          <cell r="J11">
            <v>30.1</v>
          </cell>
          <cell r="K11">
            <v>2.2000000000000002</v>
          </cell>
          <cell r="L11">
            <v>7.3</v>
          </cell>
          <cell r="M11" t="str">
            <v>NA</v>
          </cell>
          <cell r="N11">
            <v>1.9842837583333333</v>
          </cell>
          <cell r="O11">
            <v>1.9842837583333333</v>
          </cell>
          <cell r="Q11" t="str">
            <v>NA</v>
          </cell>
          <cell r="S11" t="str">
            <v>NA</v>
          </cell>
          <cell r="U11">
            <v>6.0476088355136177</v>
          </cell>
          <cell r="W11">
            <v>0.48429476721221387</v>
          </cell>
          <cell r="AH11" t="str">
            <v>Ixe</v>
          </cell>
          <cell r="AI11">
            <v>6.0476088355136177</v>
          </cell>
          <cell r="AJ11">
            <v>1.9842837583333333</v>
          </cell>
          <cell r="AM11">
            <v>0.48844168377111019</v>
          </cell>
          <cell r="AO11" t="str">
            <v>EPS Growth 08</v>
          </cell>
          <cell r="AP11">
            <v>-3.8372973196352737E-2</v>
          </cell>
          <cell r="AQ11">
            <v>-0.25166147261621619</v>
          </cell>
          <cell r="AR11">
            <v>0.13664573286187462</v>
          </cell>
          <cell r="AS11">
            <v>1</v>
          </cell>
          <cell r="AW11" t="str">
            <v>Bancolombia</v>
          </cell>
          <cell r="AX11">
            <v>14.44032902015489</v>
          </cell>
        </row>
        <row r="12">
          <cell r="B12" t="str">
            <v xml:space="preserve">BBVA </v>
          </cell>
          <cell r="C12" t="str">
            <v>España</v>
          </cell>
          <cell r="D12" t="str">
            <v xml:space="preserve">G.F. BBVA Bancomer </v>
          </cell>
          <cell r="E12">
            <v>38021</v>
          </cell>
          <cell r="F12" t="str">
            <v xml:space="preserve">México </v>
          </cell>
          <cell r="G12">
            <v>4088</v>
          </cell>
          <cell r="H12">
            <v>40.6</v>
          </cell>
          <cell r="I12">
            <v>10070</v>
          </cell>
          <cell r="J12">
            <v>12</v>
          </cell>
          <cell r="K12">
            <v>2.1</v>
          </cell>
          <cell r="L12">
            <v>17.8</v>
          </cell>
          <cell r="M12" t="str">
            <v>NA</v>
          </cell>
          <cell r="N12">
            <v>1.3481783536299765</v>
          </cell>
          <cell r="O12">
            <v>1.3481783536299765</v>
          </cell>
          <cell r="Q12" t="str">
            <v>NA</v>
          </cell>
          <cell r="S12" t="str">
            <v>NA</v>
          </cell>
          <cell r="U12">
            <v>10.179719836703613</v>
          </cell>
          <cell r="W12">
            <v>1.7204641953149993</v>
          </cell>
          <cell r="AH12" t="str">
            <v>Invex</v>
          </cell>
          <cell r="AI12">
            <v>10.179719836703613</v>
          </cell>
          <cell r="AJ12">
            <v>1.3481783536299765</v>
          </cell>
          <cell r="AM12">
            <v>1.8486025927427301</v>
          </cell>
          <cell r="AO12" t="str">
            <v>BV</v>
          </cell>
          <cell r="AP12">
            <v>0.1971262207405538</v>
          </cell>
          <cell r="AQ12">
            <v>0.19634190649969177</v>
          </cell>
          <cell r="AR12">
            <v>-0.31145952359381696</v>
          </cell>
          <cell r="AS12">
            <v>-9.4459661017599894E-2</v>
          </cell>
          <cell r="AT12">
            <v>1</v>
          </cell>
          <cell r="AW12" t="str">
            <v>Santander Santiago</v>
          </cell>
          <cell r="AX12">
            <v>14.118887036887632</v>
          </cell>
        </row>
        <row r="13">
          <cell r="A13" t="str">
            <v>x</v>
          </cell>
          <cell r="B13" t="str">
            <v>Scotiabank</v>
          </cell>
          <cell r="C13" t="str">
            <v xml:space="preserve">Canada </v>
          </cell>
          <cell r="D13" t="str">
            <v xml:space="preserve">G.F. Scotiabank Inverlat </v>
          </cell>
          <cell r="E13">
            <v>37714</v>
          </cell>
          <cell r="F13" t="str">
            <v xml:space="preserve">México </v>
          </cell>
          <cell r="G13">
            <v>322</v>
          </cell>
          <cell r="H13">
            <v>36</v>
          </cell>
          <cell r="I13">
            <v>894</v>
          </cell>
          <cell r="J13">
            <v>21.6</v>
          </cell>
          <cell r="K13">
            <v>1.3</v>
          </cell>
          <cell r="L13">
            <v>6.2</v>
          </cell>
          <cell r="M13">
            <v>12.144218984066457</v>
          </cell>
          <cell r="N13">
            <v>3.3335561741855706</v>
          </cell>
          <cell r="O13">
            <v>3.0716627327377459</v>
          </cell>
          <cell r="Q13">
            <v>13.163400000000001</v>
          </cell>
          <cell r="S13">
            <v>1.1002477571509257</v>
          </cell>
          <cell r="U13">
            <v>21.233340216070211</v>
          </cell>
          <cell r="W13">
            <v>3.5667370940755485</v>
          </cell>
          <cell r="Z13" t="str">
            <v>y</v>
          </cell>
          <cell r="AA13">
            <v>1.0923033801367599</v>
          </cell>
          <cell r="AE13">
            <v>1.1988328239144104</v>
          </cell>
          <cell r="AH13" t="str">
            <v>Macro Bansud</v>
          </cell>
          <cell r="AI13">
            <v>21.233340216070211</v>
          </cell>
          <cell r="AJ13">
            <v>3.0716627327377459</v>
          </cell>
          <cell r="AK13">
            <v>14.378426314092227</v>
          </cell>
          <cell r="AL13">
            <v>-51.76</v>
          </cell>
          <cell r="AM13">
            <v>11.612603043892012</v>
          </cell>
          <cell r="AW13" t="str">
            <v>Inbursa</v>
          </cell>
          <cell r="AX13">
            <v>13.799212381421125</v>
          </cell>
        </row>
        <row r="14">
          <cell r="A14" t="str">
            <v>y</v>
          </cell>
          <cell r="B14" t="str">
            <v xml:space="preserve">Bank of America </v>
          </cell>
          <cell r="C14" t="str">
            <v>EU</v>
          </cell>
          <cell r="D14" t="str">
            <v xml:space="preserve">G.F. Santander Serfín </v>
          </cell>
          <cell r="E14">
            <v>37592</v>
          </cell>
          <cell r="F14" t="str">
            <v xml:space="preserve">México </v>
          </cell>
          <cell r="G14">
            <v>1600</v>
          </cell>
          <cell r="H14">
            <v>24.9</v>
          </cell>
          <cell r="I14">
            <v>6426</v>
          </cell>
          <cell r="J14">
            <v>25.9</v>
          </cell>
          <cell r="K14">
            <v>2.7</v>
          </cell>
          <cell r="L14">
            <v>10.3</v>
          </cell>
          <cell r="M14">
            <v>11.972105997210601</v>
          </cell>
          <cell r="N14">
            <v>3.8981354767269147</v>
          </cell>
          <cell r="O14">
            <v>3.8981354767269147</v>
          </cell>
          <cell r="Q14">
            <v>16.741</v>
          </cell>
          <cell r="S14">
            <v>0.80759749876313291</v>
          </cell>
          <cell r="U14">
            <v>33.287727902423086</v>
          </cell>
          <cell r="W14">
            <v>3.2784834051357099</v>
          </cell>
          <cell r="Z14" t="str">
            <v>y</v>
          </cell>
          <cell r="AA14">
            <v>0.8296976069255394</v>
          </cell>
          <cell r="AB14">
            <v>10.608579980046539</v>
          </cell>
          <cell r="AC14">
            <v>39.163179916317993</v>
          </cell>
          <cell r="AE14">
            <v>0.83998219610064762</v>
          </cell>
          <cell r="AH14" t="str">
            <v>Itau</v>
          </cell>
          <cell r="AI14">
            <v>33.287727902423086</v>
          </cell>
          <cell r="AJ14">
            <v>3.8981354767269147</v>
          </cell>
          <cell r="AK14">
            <v>13.889967637540455</v>
          </cell>
          <cell r="AL14">
            <v>2.77</v>
          </cell>
          <cell r="AM14">
            <v>11.01039208520222</v>
          </cell>
          <cell r="AW14" t="str">
            <v>BCI</v>
          </cell>
          <cell r="AX14">
            <v>13.639846743295019</v>
          </cell>
        </row>
        <row r="15">
          <cell r="A15" t="str">
            <v>x</v>
          </cell>
          <cell r="B15" t="str">
            <v xml:space="preserve">HSBC </v>
          </cell>
          <cell r="C15" t="str">
            <v>Reino Unido</v>
          </cell>
          <cell r="D15" t="str">
            <v xml:space="preserve">G.F. Bital </v>
          </cell>
          <cell r="E15">
            <v>37470</v>
          </cell>
          <cell r="F15" t="str">
            <v xml:space="preserve">México </v>
          </cell>
          <cell r="G15">
            <v>1131</v>
          </cell>
          <cell r="H15">
            <v>99.2</v>
          </cell>
          <cell r="I15">
            <v>1140</v>
          </cell>
          <cell r="J15">
            <v>4.3</v>
          </cell>
          <cell r="K15">
            <v>1.5</v>
          </cell>
          <cell r="L15">
            <v>33.9</v>
          </cell>
          <cell r="M15">
            <v>12.139650872817956</v>
          </cell>
          <cell r="N15">
            <v>3.6818368033041566</v>
          </cell>
          <cell r="O15">
            <v>3.6818368033041566</v>
          </cell>
          <cell r="Q15">
            <v>12.977600000000001</v>
          </cell>
          <cell r="S15">
            <v>1.0656473812219096</v>
          </cell>
          <cell r="U15">
            <v>28.17880608388732</v>
          </cell>
          <cell r="W15">
            <v>2.6239576360058714</v>
          </cell>
          <cell r="Z15" t="str">
            <v>y</v>
          </cell>
          <cell r="AA15">
            <v>1.0656473812219096</v>
          </cell>
          <cell r="AE15">
            <v>1.1294658611239632</v>
          </cell>
          <cell r="AH15" t="str">
            <v>Bradesco</v>
          </cell>
          <cell r="AI15">
            <v>28.17880608388732</v>
          </cell>
          <cell r="AJ15">
            <v>3.6818368033041566</v>
          </cell>
          <cell r="AK15">
            <v>13.829545454545455</v>
          </cell>
          <cell r="AL15">
            <v>29.91</v>
          </cell>
          <cell r="AM15">
            <v>6.6108307620144329</v>
          </cell>
          <cell r="AW15" t="str">
            <v>Macro Bansud</v>
          </cell>
          <cell r="AX15">
            <v>13.409444125140572</v>
          </cell>
        </row>
        <row r="16">
          <cell r="A16" t="str">
            <v>x</v>
          </cell>
          <cell r="B16" t="str">
            <v xml:space="preserve">G.F. Banorte </v>
          </cell>
          <cell r="C16" t="str">
            <v xml:space="preserve">México </v>
          </cell>
          <cell r="D16" t="str">
            <v xml:space="preserve">Bancrecer </v>
          </cell>
          <cell r="E16">
            <v>37135</v>
          </cell>
          <cell r="F16" t="str">
            <v xml:space="preserve">México </v>
          </cell>
          <cell r="G16">
            <v>176</v>
          </cell>
          <cell r="H16">
            <v>100</v>
          </cell>
          <cell r="I16">
            <v>176</v>
          </cell>
          <cell r="J16" t="str">
            <v xml:space="preserve">NM </v>
          </cell>
          <cell r="K16">
            <v>0.7</v>
          </cell>
          <cell r="L16" t="str">
            <v>---</v>
          </cell>
          <cell r="M16">
            <v>10.979948586118253</v>
          </cell>
          <cell r="N16">
            <v>2.8618032242376494</v>
          </cell>
          <cell r="O16">
            <v>2.8618032242376494</v>
          </cell>
          <cell r="Q16">
            <v>17.100899999999999</v>
          </cell>
          <cell r="S16">
            <v>0.7059486497196612</v>
          </cell>
          <cell r="U16">
            <v>22.952145131133459</v>
          </cell>
          <cell r="W16">
            <v>2.1744542320949827</v>
          </cell>
          <cell r="Z16" t="str">
            <v>y</v>
          </cell>
          <cell r="AA16">
            <v>0.7059486497196612</v>
          </cell>
          <cell r="AE16">
            <v>0.75796680639316683</v>
          </cell>
          <cell r="AH16" t="str">
            <v>Unibanco</v>
          </cell>
          <cell r="AI16">
            <v>22.952145131133459</v>
          </cell>
          <cell r="AJ16">
            <v>2.8618032242376494</v>
          </cell>
          <cell r="AK16">
            <v>12.072357263990954</v>
          </cell>
          <cell r="AM16">
            <v>37.31213910713408</v>
          </cell>
          <cell r="AW16" t="str">
            <v>Banorte</v>
          </cell>
          <cell r="AX16">
            <v>13.063058620587633</v>
          </cell>
        </row>
        <row r="17">
          <cell r="A17" t="str">
            <v>y</v>
          </cell>
          <cell r="B17" t="str">
            <v xml:space="preserve">Citigroup </v>
          </cell>
          <cell r="C17" t="str">
            <v>EU</v>
          </cell>
          <cell r="D17" t="str">
            <v xml:space="preserve">Banamex - Accival </v>
          </cell>
          <cell r="E17">
            <v>37012</v>
          </cell>
          <cell r="F17" t="str">
            <v xml:space="preserve">México </v>
          </cell>
          <cell r="G17">
            <v>12500</v>
          </cell>
          <cell r="H17">
            <v>100</v>
          </cell>
          <cell r="I17">
            <v>12500</v>
          </cell>
          <cell r="J17">
            <v>22</v>
          </cell>
          <cell r="K17">
            <v>2.8</v>
          </cell>
          <cell r="L17">
            <v>12.7</v>
          </cell>
          <cell r="M17">
            <v>12.734210526315788</v>
          </cell>
          <cell r="N17">
            <v>3.5123021861014205</v>
          </cell>
          <cell r="O17">
            <v>3.5123021861014205</v>
          </cell>
          <cell r="Q17">
            <v>12.315100000000001</v>
          </cell>
          <cell r="S17">
            <v>1.1356423523112258</v>
          </cell>
          <cell r="U17">
            <v>23.763807983810565</v>
          </cell>
          <cell r="W17">
            <v>1.9553310863527074</v>
          </cell>
          <cell r="Z17" t="str">
            <v>y</v>
          </cell>
          <cell r="AA17">
            <v>1.1356423523112258</v>
          </cell>
          <cell r="AE17">
            <v>1.2806600488035162</v>
          </cell>
          <cell r="AH17" t="str">
            <v>Santander Santiago</v>
          </cell>
          <cell r="AI17">
            <v>23.763807983810565</v>
          </cell>
          <cell r="AJ17">
            <v>3.5123021861014205</v>
          </cell>
          <cell r="AK17">
            <v>13.985549132947977</v>
          </cell>
          <cell r="AL17">
            <v>7.74</v>
          </cell>
          <cell r="AM17">
            <v>13.777288352774638</v>
          </cell>
          <cell r="AW17" t="str">
            <v>Itau</v>
          </cell>
          <cell r="AX17">
            <v>12.946247209176731</v>
          </cell>
        </row>
        <row r="18">
          <cell r="A18" t="str">
            <v>y</v>
          </cell>
          <cell r="B18" t="str">
            <v xml:space="preserve">Santander Central Hispano </v>
          </cell>
          <cell r="C18" t="str">
            <v>España</v>
          </cell>
          <cell r="D18" t="str">
            <v xml:space="preserve">G.F. Serfín </v>
          </cell>
          <cell r="E18">
            <v>36647</v>
          </cell>
          <cell r="F18" t="str">
            <v xml:space="preserve">México </v>
          </cell>
          <cell r="G18">
            <v>1543</v>
          </cell>
          <cell r="H18">
            <v>100</v>
          </cell>
          <cell r="I18">
            <v>1543</v>
          </cell>
          <cell r="J18">
            <v>1.2</v>
          </cell>
          <cell r="K18">
            <v>1.4</v>
          </cell>
          <cell r="L18" t="str">
            <v xml:space="preserve">NM </v>
          </cell>
          <cell r="M18">
            <v>11.455905801545443</v>
          </cell>
          <cell r="N18">
            <v>3.8707719888916881</v>
          </cell>
          <cell r="O18">
            <v>3.8707719888916881</v>
          </cell>
          <cell r="Q18">
            <v>7.7356000000000007</v>
          </cell>
          <cell r="S18">
            <v>1.7321388778597839</v>
          </cell>
          <cell r="U18">
            <v>27.847961134458256</v>
          </cell>
          <cell r="W18">
            <v>1.6436444170166771</v>
          </cell>
          <cell r="Z18" t="str">
            <v>y</v>
          </cell>
          <cell r="AA18">
            <v>1.7321388778597839</v>
          </cell>
          <cell r="AE18">
            <v>1.8421325970028286</v>
          </cell>
          <cell r="AH18" t="str">
            <v>Banco de Chile</v>
          </cell>
          <cell r="AI18">
            <v>27.847961134458256</v>
          </cell>
          <cell r="AJ18">
            <v>3.8707719888916881</v>
          </cell>
          <cell r="AK18">
            <v>13.399133503572147</v>
          </cell>
          <cell r="AL18">
            <v>-47.93</v>
          </cell>
          <cell r="AM18">
            <v>12.064776776834004</v>
          </cell>
          <cell r="AW18" t="str">
            <v>Banco de Chile</v>
          </cell>
          <cell r="AX18">
            <v>12.941460922941539</v>
          </cell>
        </row>
        <row r="19">
          <cell r="A19" t="str">
            <v>y</v>
          </cell>
          <cell r="B19" t="str">
            <v xml:space="preserve">BBVA </v>
          </cell>
          <cell r="C19" t="str">
            <v xml:space="preserve">México </v>
          </cell>
          <cell r="D19" t="str">
            <v xml:space="preserve">Bancomer </v>
          </cell>
          <cell r="E19">
            <v>36586</v>
          </cell>
          <cell r="F19" t="str">
            <v xml:space="preserve">México </v>
          </cell>
          <cell r="G19">
            <v>1400</v>
          </cell>
          <cell r="H19">
            <v>20.3</v>
          </cell>
          <cell r="I19">
            <v>6897</v>
          </cell>
          <cell r="J19">
            <v>4.5999999999999996</v>
          </cell>
          <cell r="K19">
            <v>1.8</v>
          </cell>
          <cell r="L19">
            <v>38.799999999999997</v>
          </cell>
          <cell r="M19">
            <v>13.432835820895523</v>
          </cell>
          <cell r="N19">
            <v>2.7255634961627706</v>
          </cell>
          <cell r="O19">
            <v>2.7255634961627706</v>
          </cell>
          <cell r="Q19" t="str">
            <v>NA</v>
          </cell>
          <cell r="S19" t="str">
            <v>NA</v>
          </cell>
          <cell r="U19">
            <v>21.86597837489705</v>
          </cell>
          <cell r="W19">
            <v>1.3959522709906347</v>
          </cell>
          <cell r="Z19" t="str">
            <v>y</v>
          </cell>
          <cell r="AA19" t="e">
            <v>#VALUE!</v>
          </cell>
          <cell r="AH19" t="str">
            <v>BCI</v>
          </cell>
          <cell r="AI19">
            <v>21.86597837489705</v>
          </cell>
          <cell r="AJ19">
            <v>2.7255634961627706</v>
          </cell>
          <cell r="AK19" t="str">
            <v>NA</v>
          </cell>
          <cell r="AM19">
            <v>11.318147621007668</v>
          </cell>
          <cell r="AS19" t="str">
            <v>Su Casita</v>
          </cell>
          <cell r="AW19" t="str">
            <v>Credicorp</v>
          </cell>
          <cell r="AX19">
            <v>12.923196295881851</v>
          </cell>
        </row>
        <row r="20">
          <cell r="A20" t="str">
            <v>y</v>
          </cell>
          <cell r="B20" t="str">
            <v xml:space="preserve">G.F. Bancomer </v>
          </cell>
          <cell r="C20" t="str">
            <v xml:space="preserve">Mexico </v>
          </cell>
          <cell r="D20" t="str">
            <v xml:space="preserve">Banca Promex (Grupo Promex) </v>
          </cell>
          <cell r="E20">
            <v>35827</v>
          </cell>
          <cell r="F20" t="str">
            <v xml:space="preserve">Mexico </v>
          </cell>
          <cell r="G20">
            <v>200</v>
          </cell>
          <cell r="H20">
            <v>100</v>
          </cell>
          <cell r="I20">
            <v>200</v>
          </cell>
          <cell r="J20">
            <v>2.1</v>
          </cell>
          <cell r="K20">
            <v>0.6</v>
          </cell>
          <cell r="L20">
            <v>28</v>
          </cell>
          <cell r="M20">
            <v>10.968127490039841</v>
          </cell>
          <cell r="N20">
            <v>1.6271303953032941</v>
          </cell>
          <cell r="O20">
            <v>1.6271303953032941</v>
          </cell>
          <cell r="Q20" t="str">
            <v>NA</v>
          </cell>
          <cell r="S20" t="str">
            <v>NA</v>
          </cell>
          <cell r="U20">
            <v>9.2554596795472079</v>
          </cell>
          <cell r="W20">
            <v>1.004031223468278</v>
          </cell>
          <cell r="Z20" t="str">
            <v>y</v>
          </cell>
          <cell r="AA20" t="e">
            <v>#VALUE!</v>
          </cell>
          <cell r="AH20" t="str">
            <v>Corpbanca</v>
          </cell>
          <cell r="AI20">
            <v>9.2554596795472079</v>
          </cell>
          <cell r="AJ20">
            <v>1.6271303953032941</v>
          </cell>
          <cell r="AK20">
            <v>15.379888268156424</v>
          </cell>
          <cell r="AL20">
            <v>34.799999999999997</v>
          </cell>
          <cell r="AM20">
            <v>16.919356973150553</v>
          </cell>
          <cell r="AS20" t="str">
            <v>Implied P/BV</v>
          </cell>
          <cell r="AT20" t="str">
            <v>based on a 17% ROE</v>
          </cell>
          <cell r="AW20" t="str">
            <v>Bradesco</v>
          </cell>
          <cell r="AX20">
            <v>11.765630483202669</v>
          </cell>
        </row>
        <row r="21">
          <cell r="A21" t="str">
            <v>x</v>
          </cell>
          <cell r="B21" t="str">
            <v xml:space="preserve">Citibank </v>
          </cell>
          <cell r="C21" t="str">
            <v xml:space="preserve">USA </v>
          </cell>
          <cell r="D21" t="str">
            <v xml:space="preserve">Banca Confia </v>
          </cell>
          <cell r="E21">
            <v>35643</v>
          </cell>
          <cell r="F21" t="str">
            <v xml:space="preserve">Mexico </v>
          </cell>
          <cell r="G21">
            <v>195</v>
          </cell>
          <cell r="H21">
            <v>100</v>
          </cell>
          <cell r="I21">
            <v>195</v>
          </cell>
          <cell r="J21" t="str">
            <v xml:space="preserve">NM </v>
          </cell>
          <cell r="K21">
            <v>1.7</v>
          </cell>
          <cell r="L21" t="str">
            <v xml:space="preserve">NM </v>
          </cell>
          <cell r="M21">
            <v>9.6749116607773846</v>
          </cell>
          <cell r="N21">
            <v>2.8831766378125798</v>
          </cell>
          <cell r="O21">
            <v>2.8551538247317656</v>
          </cell>
          <cell r="Q21">
            <v>7.8</v>
          </cell>
          <cell r="S21">
            <v>1.4431636742412897</v>
          </cell>
          <cell r="U21">
            <v>21.342239683868026</v>
          </cell>
          <cell r="W21">
            <v>2.1812513687805861</v>
          </cell>
          <cell r="Z21" t="str">
            <v>y</v>
          </cell>
          <cell r="AA21">
            <v>1.4445499630684815</v>
          </cell>
          <cell r="AE21">
            <v>1.7028323885452343</v>
          </cell>
          <cell r="AH21" t="str">
            <v>Bancolombia</v>
          </cell>
          <cell r="AI21">
            <v>21.342239683868026</v>
          </cell>
          <cell r="AJ21">
            <v>2.8551538247317656</v>
          </cell>
          <cell r="AK21">
            <v>11.267489711934155</v>
          </cell>
          <cell r="AL21">
            <v>2.0789</v>
          </cell>
          <cell r="AM21">
            <v>9.5896759617048932</v>
          </cell>
          <cell r="AS21">
            <v>2.5501</v>
          </cell>
          <cell r="AW21" t="str">
            <v>Unibanco</v>
          </cell>
          <cell r="AX21">
            <v>11.699657789355745</v>
          </cell>
        </row>
        <row r="22">
          <cell r="A22" t="str">
            <v>x</v>
          </cell>
          <cell r="B22" t="str">
            <v xml:space="preserve">G.F. Banorte </v>
          </cell>
          <cell r="C22" t="str">
            <v xml:space="preserve">Mexico </v>
          </cell>
          <cell r="D22" t="str">
            <v xml:space="preserve">Banpais </v>
          </cell>
          <cell r="E22">
            <v>35643</v>
          </cell>
          <cell r="F22" t="str">
            <v xml:space="preserve">Mexico </v>
          </cell>
          <cell r="G22">
            <v>87</v>
          </cell>
          <cell r="H22">
            <v>81</v>
          </cell>
          <cell r="I22">
            <v>107</v>
          </cell>
          <cell r="J22" t="str">
            <v xml:space="preserve">NM </v>
          </cell>
          <cell r="K22">
            <v>1.1000000000000001</v>
          </cell>
          <cell r="L22" t="str">
            <v xml:space="preserve">NM </v>
          </cell>
          <cell r="M22" t="str">
            <v>NA</v>
          </cell>
          <cell r="N22">
            <v>2.6811582275006245</v>
          </cell>
          <cell r="O22">
            <v>2.6811582275006245</v>
          </cell>
          <cell r="Q22" t="str">
            <v>NA</v>
          </cell>
          <cell r="S22" t="str">
            <v>NA</v>
          </cell>
          <cell r="U22">
            <v>16.926666959837849</v>
          </cell>
          <cell r="W22">
            <v>2.3574299133453809</v>
          </cell>
          <cell r="Z22" t="str">
            <v>y</v>
          </cell>
          <cell r="AA22" t="e">
            <v>#VALUE!</v>
          </cell>
          <cell r="AH22" t="str">
            <v>Banco de Bogota</v>
          </cell>
          <cell r="AI22">
            <v>16.926666959837849</v>
          </cell>
          <cell r="AJ22">
            <v>2.6811582275006245</v>
          </cell>
          <cell r="AM22">
            <v>5.4023753061014093</v>
          </cell>
        </row>
        <row r="23">
          <cell r="A23" t="str">
            <v>x</v>
          </cell>
          <cell r="B23" t="str">
            <v xml:space="preserve">HSBC </v>
          </cell>
          <cell r="C23" t="str">
            <v xml:space="preserve">UK </v>
          </cell>
          <cell r="D23" t="str">
            <v xml:space="preserve">G.F. Serfín </v>
          </cell>
          <cell r="E23">
            <v>35490</v>
          </cell>
          <cell r="F23" t="str">
            <v xml:space="preserve">Mexico </v>
          </cell>
          <cell r="G23">
            <v>290</v>
          </cell>
          <cell r="H23">
            <v>19.899999999999999</v>
          </cell>
          <cell r="I23">
            <v>1457</v>
          </cell>
          <cell r="J23" t="str">
            <v xml:space="preserve">NM </v>
          </cell>
          <cell r="K23">
            <v>1.6</v>
          </cell>
          <cell r="L23" t="str">
            <v xml:space="preserve">NM </v>
          </cell>
          <cell r="M23">
            <v>12.99778270509978</v>
          </cell>
          <cell r="N23">
            <v>3.8799584625444687</v>
          </cell>
          <cell r="O23">
            <v>3.2910290758321867</v>
          </cell>
          <cell r="Q23">
            <v>23.5</v>
          </cell>
          <cell r="S23">
            <v>0.64875632902636748</v>
          </cell>
          <cell r="U23">
            <v>19.97245509816938</v>
          </cell>
          <cell r="W23">
            <v>2.0338774483945237</v>
          </cell>
          <cell r="Z23" t="str">
            <v>y</v>
          </cell>
          <cell r="AA23">
            <v>0.64875632902636748</v>
          </cell>
          <cell r="AE23">
            <v>0.7716478520037956</v>
          </cell>
          <cell r="AH23" t="str">
            <v>Credicorp</v>
          </cell>
          <cell r="AI23">
            <v>19.97245509816938</v>
          </cell>
          <cell r="AJ23">
            <v>3.2910290758321867</v>
          </cell>
          <cell r="AK23">
            <v>15.245773732119636</v>
          </cell>
          <cell r="AL23">
            <v>3.3869329999999995</v>
          </cell>
          <cell r="AM23">
            <v>17.812057763475408</v>
          </cell>
        </row>
        <row r="24">
          <cell r="B24" t="str">
            <v xml:space="preserve">Banco Santander </v>
          </cell>
          <cell r="C24" t="str">
            <v xml:space="preserve">Spain </v>
          </cell>
          <cell r="D24" t="str">
            <v xml:space="preserve">Banco Mexicano </v>
          </cell>
          <cell r="E24">
            <v>35339</v>
          </cell>
          <cell r="F24" t="str">
            <v xml:space="preserve">Mexico </v>
          </cell>
          <cell r="G24">
            <v>425</v>
          </cell>
          <cell r="H24">
            <v>75</v>
          </cell>
          <cell r="I24">
            <v>567</v>
          </cell>
          <cell r="J24" t="str">
            <v xml:space="preserve">NM </v>
          </cell>
          <cell r="K24">
            <v>1.7</v>
          </cell>
          <cell r="L24" t="str">
            <v xml:space="preserve">NM </v>
          </cell>
          <cell r="AA24" t="e">
            <v>#DIV/0!</v>
          </cell>
          <cell r="AH24" t="str">
            <v>Su Casita</v>
          </cell>
          <cell r="AI24">
            <v>14</v>
          </cell>
          <cell r="AJ24">
            <v>2.4</v>
          </cell>
        </row>
        <row r="25">
          <cell r="B25" t="str">
            <v xml:space="preserve">Bank of Montreal </v>
          </cell>
          <cell r="C25" t="str">
            <v xml:space="preserve">Canada </v>
          </cell>
          <cell r="D25" t="str">
            <v xml:space="preserve">G.F. Bancomer </v>
          </cell>
          <cell r="E25">
            <v>35065</v>
          </cell>
          <cell r="F25" t="str">
            <v xml:space="preserve">Mexico </v>
          </cell>
          <cell r="G25">
            <v>456</v>
          </cell>
          <cell r="H25">
            <v>16</v>
          </cell>
          <cell r="I25">
            <v>2850</v>
          </cell>
          <cell r="J25">
            <v>5.2</v>
          </cell>
          <cell r="K25">
            <v>1.8</v>
          </cell>
          <cell r="L25">
            <v>34.1</v>
          </cell>
          <cell r="M25">
            <v>17.115384615384613</v>
          </cell>
          <cell r="N25">
            <v>3.8981354767269147</v>
          </cell>
          <cell r="O25">
            <v>3.8981354767269147</v>
          </cell>
          <cell r="Q25">
            <v>23.5</v>
          </cell>
          <cell r="S25">
            <v>1.7321388778597839</v>
          </cell>
          <cell r="U25">
            <v>33.287727902423086</v>
          </cell>
          <cell r="W25">
            <v>3.5667370940755485</v>
          </cell>
          <cell r="AA25">
            <v>0.74551851231362032</v>
          </cell>
          <cell r="AH25" t="str">
            <v>Compartamos</v>
          </cell>
          <cell r="AI25">
            <v>57.035894851173332</v>
          </cell>
          <cell r="AJ25">
            <v>15.42943627276596</v>
          </cell>
          <cell r="AK25">
            <v>19.600000000000001</v>
          </cell>
        </row>
        <row r="26">
          <cell r="B26" t="str">
            <v xml:space="preserve">Scotiabank </v>
          </cell>
          <cell r="C26" t="str">
            <v xml:space="preserve">Canada </v>
          </cell>
          <cell r="D26" t="str">
            <v xml:space="preserve">G.F. Inverlat </v>
          </cell>
          <cell r="E26">
            <v>35065</v>
          </cell>
          <cell r="F26" t="str">
            <v xml:space="preserve">Mexico </v>
          </cell>
          <cell r="G26">
            <v>144</v>
          </cell>
          <cell r="H26">
            <v>45</v>
          </cell>
          <cell r="I26">
            <v>319</v>
          </cell>
          <cell r="J26">
            <v>8.1</v>
          </cell>
          <cell r="K26">
            <v>0.6</v>
          </cell>
          <cell r="L26">
            <v>7.6</v>
          </cell>
          <cell r="M26">
            <v>12.141934928442208</v>
          </cell>
          <cell r="N26">
            <v>2.8831766378125798</v>
          </cell>
          <cell r="O26">
            <v>2.8618032242376494</v>
          </cell>
          <cell r="P26" t="e">
            <v>#NUM!</v>
          </cell>
          <cell r="Q26">
            <v>13.163400000000001</v>
          </cell>
          <cell r="R26" t="e">
            <v>#NUM!</v>
          </cell>
          <cell r="S26">
            <v>1.0656473812219096</v>
          </cell>
          <cell r="T26" t="e">
            <v>#NUM!</v>
          </cell>
          <cell r="U26">
            <v>21.342239683868026</v>
          </cell>
          <cell r="V26" t="e">
            <v>#NUM!</v>
          </cell>
          <cell r="W26">
            <v>2.1744542320949827</v>
          </cell>
          <cell r="AA26">
            <v>1.0624572020107248</v>
          </cell>
          <cell r="AE26">
            <v>1.1403258067557784</v>
          </cell>
        </row>
        <row r="27">
          <cell r="B27" t="str">
            <v xml:space="preserve">Scotiabank </v>
          </cell>
          <cell r="C27" t="str">
            <v xml:space="preserve">Canada </v>
          </cell>
          <cell r="D27" t="str">
            <v xml:space="preserve">G.F. Inverlat </v>
          </cell>
          <cell r="E27">
            <v>35065</v>
          </cell>
          <cell r="F27" t="str">
            <v xml:space="preserve">Mexico </v>
          </cell>
          <cell r="G27">
            <v>31</v>
          </cell>
          <cell r="H27">
            <v>10</v>
          </cell>
          <cell r="I27">
            <v>313</v>
          </cell>
          <cell r="J27">
            <v>8.1</v>
          </cell>
          <cell r="K27">
            <v>0.6</v>
          </cell>
          <cell r="L27">
            <v>7.4</v>
          </cell>
          <cell r="M27">
            <v>9.6749116607773846</v>
          </cell>
          <cell r="N27">
            <v>1.3481783536299765</v>
          </cell>
          <cell r="O27">
            <v>1.3481783536299765</v>
          </cell>
          <cell r="P27">
            <v>0</v>
          </cell>
          <cell r="Q27">
            <v>7.7356000000000007</v>
          </cell>
          <cell r="R27">
            <v>0</v>
          </cell>
          <cell r="S27">
            <v>0.64875632902636748</v>
          </cell>
          <cell r="T27">
            <v>0</v>
          </cell>
          <cell r="U27">
            <v>6.0476088355136177</v>
          </cell>
          <cell r="V27">
            <v>0</v>
          </cell>
          <cell r="W27">
            <v>0.48429476721221387</v>
          </cell>
          <cell r="AA27">
            <v>1.4565760525278135</v>
          </cell>
        </row>
        <row r="28">
          <cell r="B28" t="str">
            <v xml:space="preserve">G.F. Banorte </v>
          </cell>
          <cell r="C28" t="str">
            <v xml:space="preserve">Mexico </v>
          </cell>
          <cell r="D28" t="str">
            <v xml:space="preserve">Banco del Centro </v>
          </cell>
          <cell r="E28">
            <v>34912</v>
          </cell>
          <cell r="F28" t="str">
            <v xml:space="preserve">Mexico </v>
          </cell>
          <cell r="G28">
            <v>116</v>
          </cell>
          <cell r="H28">
            <v>88.1</v>
          </cell>
          <cell r="I28">
            <v>132</v>
          </cell>
          <cell r="J28" t="str">
            <v xml:space="preserve">NM </v>
          </cell>
          <cell r="K28">
            <v>1.3</v>
          </cell>
          <cell r="L28" t="str">
            <v xml:space="preserve">NM </v>
          </cell>
        </row>
        <row r="29">
          <cell r="B29" t="str">
            <v xml:space="preserve">BBV </v>
          </cell>
          <cell r="C29" t="str">
            <v xml:space="preserve">Spain </v>
          </cell>
          <cell r="D29" t="str">
            <v xml:space="preserve">G.F. Probursa </v>
          </cell>
          <cell r="E29">
            <v>34759</v>
          </cell>
          <cell r="F29" t="str">
            <v>Mexico</v>
          </cell>
          <cell r="G29">
            <v>350</v>
          </cell>
          <cell r="H29">
            <v>70</v>
          </cell>
          <cell r="I29">
            <v>500</v>
          </cell>
          <cell r="J29" t="str">
            <v xml:space="preserve">NM </v>
          </cell>
          <cell r="K29">
            <v>3.4</v>
          </cell>
          <cell r="L29" t="str">
            <v xml:space="preserve">NM </v>
          </cell>
        </row>
        <row r="30">
          <cell r="B30" t="str">
            <v>Fuente: Estados financieros a marzo del 2007.  Estimados de IBES.</v>
          </cell>
        </row>
        <row r="31">
          <cell r="C31" t="str">
            <v>(1) PEG equivale a P / U sobre el crecimiento de utilidades.</v>
          </cell>
        </row>
        <row r="32">
          <cell r="B32" t="str">
            <v>Mexican Financial Institutions</v>
          </cell>
          <cell r="D32" t="str">
            <v>Múltiplos de Valuación Precio a Utilidad</v>
          </cell>
          <cell r="L32" t="str">
            <v>2007 Book Value</v>
          </cell>
        </row>
        <row r="33">
          <cell r="B33" t="str">
            <v>(US$ in Millions)</v>
          </cell>
          <cell r="D33">
            <v>12</v>
          </cell>
          <cell r="E33">
            <v>13</v>
          </cell>
          <cell r="F33">
            <v>14</v>
          </cell>
          <cell r="G33">
            <v>15</v>
          </cell>
          <cell r="H33">
            <v>16</v>
          </cell>
          <cell r="L33" t="str">
            <v>Total Assets</v>
          </cell>
          <cell r="N33">
            <v>31784</v>
          </cell>
        </row>
        <row r="34">
          <cell r="B34" t="str">
            <v>Max</v>
          </cell>
          <cell r="K34">
            <v>5.3</v>
          </cell>
          <cell r="L34">
            <v>50.9</v>
          </cell>
          <cell r="N34">
            <v>29331</v>
          </cell>
        </row>
        <row r="35">
          <cell r="B35" t="str">
            <v>Mediana</v>
          </cell>
          <cell r="D35">
            <v>36.490866128603201</v>
          </cell>
          <cell r="E35">
            <v>36.490866128603201</v>
          </cell>
          <cell r="F35">
            <v>36.490866128603201</v>
          </cell>
          <cell r="G35">
            <v>36.490866128603201</v>
          </cell>
          <cell r="H35">
            <v>36.490866128603201</v>
          </cell>
          <cell r="J35">
            <v>400.66971009206316</v>
          </cell>
          <cell r="K35">
            <v>2.1</v>
          </cell>
          <cell r="L35">
            <v>12.7</v>
          </cell>
          <cell r="N35">
            <v>2453</v>
          </cell>
        </row>
        <row r="36">
          <cell r="B36" t="str">
            <v>Min</v>
          </cell>
          <cell r="D36">
            <v>437.89039354323842</v>
          </cell>
          <cell r="E36">
            <v>474.38125967184163</v>
          </cell>
          <cell r="F36">
            <v>510.87212580044479</v>
          </cell>
          <cell r="G36">
            <v>547.36299192904801</v>
          </cell>
          <cell r="H36">
            <v>583.85385805765122</v>
          </cell>
          <cell r="K36">
            <v>0.7</v>
          </cell>
          <cell r="L36">
            <v>5.8</v>
          </cell>
          <cell r="N36">
            <v>223.40619307832421</v>
          </cell>
        </row>
        <row r="37">
          <cell r="B37" t="str">
            <v>Múltiplos Implícitos</v>
          </cell>
        </row>
        <row r="38">
          <cell r="B38" t="str">
            <v>Transacciones de Sofoles Hipotecarias (Sombreado)</v>
          </cell>
          <cell r="D38">
            <v>1.9470448801388991</v>
          </cell>
          <cell r="E38">
            <v>2.109298620150474</v>
          </cell>
          <cell r="F38">
            <v>2.2715523601620489</v>
          </cell>
          <cell r="G38">
            <v>2.4338061001736238</v>
          </cell>
          <cell r="H38">
            <v>2.5960598401851986</v>
          </cell>
        </row>
        <row r="40">
          <cell r="B40" t="str">
            <v>Max</v>
          </cell>
          <cell r="D40" t="str">
            <v>Descuento de OPA</v>
          </cell>
          <cell r="K40">
            <v>2.2999999999999998</v>
          </cell>
          <cell r="L40">
            <v>17.100000000000001</v>
          </cell>
        </row>
        <row r="41">
          <cell r="B41" t="str">
            <v>Mediana</v>
          </cell>
          <cell r="D41">
            <v>15</v>
          </cell>
          <cell r="E41">
            <v>15</v>
          </cell>
          <cell r="F41">
            <v>15</v>
          </cell>
          <cell r="G41">
            <v>15</v>
          </cell>
          <cell r="H41">
            <v>15</v>
          </cell>
          <cell r="K41">
            <v>2.2000000000000002</v>
          </cell>
          <cell r="L41">
            <v>10.7</v>
          </cell>
        </row>
        <row r="42">
          <cell r="B42" t="str">
            <v>Min</v>
          </cell>
          <cell r="K42">
            <v>1.6</v>
          </cell>
          <cell r="L42">
            <v>5.8</v>
          </cell>
        </row>
        <row r="43">
          <cell r="B43" t="str">
            <v>Valor de las Acciones Implícito</v>
          </cell>
          <cell r="D43">
            <v>372.20683451175262</v>
          </cell>
          <cell r="E43">
            <v>403.2240707210654</v>
          </cell>
          <cell r="F43">
            <v>434.24130693037807</v>
          </cell>
          <cell r="G43">
            <v>465.2585431396908</v>
          </cell>
          <cell r="H43">
            <v>496.27577934900353</v>
          </cell>
        </row>
        <row r="44">
          <cell r="B44" t="str">
            <v>Múltiplos Implícitos</v>
          </cell>
        </row>
        <row r="45">
          <cell r="B45" t="str">
            <v>Precio Implícito / Utilidad 2007E</v>
          </cell>
          <cell r="D45">
            <v>10.199999999999999</v>
          </cell>
          <cell r="E45">
            <v>11.05</v>
          </cell>
          <cell r="F45">
            <v>11.899999999999999</v>
          </cell>
          <cell r="G45">
            <v>12.75</v>
          </cell>
          <cell r="H45">
            <v>13.6</v>
          </cell>
          <cell r="Q45" t="str">
            <v>Múltiplos de Precio / VL</v>
          </cell>
        </row>
        <row r="46">
          <cell r="B46" t="str">
            <v>Precio Implícito / VL</v>
          </cell>
          <cell r="D46">
            <v>1.6549881481180642</v>
          </cell>
          <cell r="E46">
            <v>1.792903827127903</v>
          </cell>
          <cell r="F46">
            <v>1.9308195061377416</v>
          </cell>
          <cell r="G46">
            <v>2.0687351851475801</v>
          </cell>
          <cell r="H46">
            <v>2.2066508641574187</v>
          </cell>
        </row>
        <row r="47">
          <cell r="P47" t="str">
            <v>(US$ mm)</v>
          </cell>
          <cell r="Q47">
            <v>1.8</v>
          </cell>
          <cell r="R47">
            <v>2</v>
          </cell>
          <cell r="S47">
            <v>2.2000000000000002</v>
          </cell>
          <cell r="T47">
            <v>2.4000000000000004</v>
          </cell>
          <cell r="U47">
            <v>2.6000000000000005</v>
          </cell>
          <cell r="AI47" t="str">
            <v>Price to Book Value Multiple</v>
          </cell>
          <cell r="AP47" t="str">
            <v>Adjustment for 100% of reserves</v>
          </cell>
        </row>
        <row r="48">
          <cell r="P48" t="str">
            <v>Valor en Libros 1Q'07</v>
          </cell>
          <cell r="Q48">
            <v>224.9</v>
          </cell>
          <cell r="R48">
            <v>224.9</v>
          </cell>
          <cell r="S48">
            <v>224.9</v>
          </cell>
          <cell r="T48">
            <v>224.9</v>
          </cell>
          <cell r="U48">
            <v>224.9</v>
          </cell>
        </row>
        <row r="49">
          <cell r="B49" t="str">
            <v>Valuación Sin Descuento de OPA (Post-Dinero Nuevo)</v>
          </cell>
          <cell r="P49" t="str">
            <v>Valor de Acciones</v>
          </cell>
          <cell r="Q49">
            <v>404.82</v>
          </cell>
          <cell r="R49">
            <v>449.8</v>
          </cell>
          <cell r="S49">
            <v>494.78000000000003</v>
          </cell>
          <cell r="T49">
            <v>539.7600000000001</v>
          </cell>
          <cell r="U49">
            <v>584.74000000000012</v>
          </cell>
          <cell r="AH49" t="str">
            <v>(US$ mm)</v>
          </cell>
          <cell r="AI49">
            <v>1.6</v>
          </cell>
          <cell r="AJ49">
            <v>1.8</v>
          </cell>
          <cell r="AK49">
            <v>2</v>
          </cell>
          <cell r="AL49">
            <v>2.2000000000000002</v>
          </cell>
          <cell r="AM49">
            <v>2.4000000000000004</v>
          </cell>
          <cell r="AP49" t="str">
            <v>thousand pesos</v>
          </cell>
        </row>
        <row r="50">
          <cell r="B50" t="str">
            <v>Oferta OPA (35%) - Oferta Primaria</v>
          </cell>
          <cell r="D50">
            <v>130.27239207911342</v>
          </cell>
          <cell r="E50">
            <v>141.12842475237289</v>
          </cell>
          <cell r="F50">
            <v>151.98445742563231</v>
          </cell>
          <cell r="G50">
            <v>162.84049009889176</v>
          </cell>
          <cell r="H50">
            <v>173.69652277215121</v>
          </cell>
        </row>
        <row r="51">
          <cell r="B51" t="str">
            <v>Valor de las Acciones (Post-Dinero Nuevo)</v>
          </cell>
          <cell r="D51">
            <v>568.16278562235186</v>
          </cell>
          <cell r="E51">
            <v>615.50968442421458</v>
          </cell>
          <cell r="F51">
            <v>662.85658322607708</v>
          </cell>
          <cell r="G51">
            <v>710.2034820279398</v>
          </cell>
          <cell r="H51">
            <v>757.55038082980241</v>
          </cell>
          <cell r="P51" t="str">
            <v>Precio / U UDM Implícito</v>
          </cell>
          <cell r="Q51">
            <v>13.058709677419355</v>
          </cell>
          <cell r="R51">
            <v>14.509677419354839</v>
          </cell>
          <cell r="S51">
            <v>15.960645161290323</v>
          </cell>
          <cell r="T51">
            <v>17.411612903225809</v>
          </cell>
          <cell r="U51">
            <v>18.862580645161295</v>
          </cell>
          <cell r="AH51" t="str">
            <v>Book Value 1Q'07</v>
          </cell>
          <cell r="AI51">
            <v>224.9</v>
          </cell>
          <cell r="AJ51">
            <v>224.9</v>
          </cell>
          <cell r="AK51">
            <v>224.9</v>
          </cell>
          <cell r="AL51">
            <v>224.9</v>
          </cell>
          <cell r="AM51">
            <v>224.9</v>
          </cell>
          <cell r="AP51" t="str">
            <v>Balance Sheet as of September 2006</v>
          </cell>
        </row>
        <row r="52">
          <cell r="P52" t="str">
            <v>Implied P/E 2006E</v>
          </cell>
          <cell r="Q52">
            <v>12.149085540166205</v>
          </cell>
          <cell r="R52">
            <v>13.498983933518005</v>
          </cell>
          <cell r="S52">
            <v>14.848882326869806</v>
          </cell>
          <cell r="T52">
            <v>16.19878072022161</v>
          </cell>
          <cell r="U52">
            <v>17.54867911357341</v>
          </cell>
          <cell r="AH52" t="str">
            <v>Equity Value</v>
          </cell>
          <cell r="AI52">
            <v>359.84000000000003</v>
          </cell>
          <cell r="AJ52">
            <v>404.82</v>
          </cell>
          <cell r="AK52">
            <v>449.8</v>
          </cell>
          <cell r="AL52">
            <v>494.78000000000003</v>
          </cell>
          <cell r="AM52">
            <v>539.7600000000001</v>
          </cell>
          <cell r="AP52" t="str">
            <v>Individual Loans (NPLs)</v>
          </cell>
          <cell r="AS52">
            <v>658632</v>
          </cell>
        </row>
        <row r="53">
          <cell r="B53" t="str">
            <v>Valor de los Accionistas Actuales (65%)</v>
          </cell>
          <cell r="D53">
            <v>369.30581065452873</v>
          </cell>
          <cell r="E53">
            <v>400.0812948757395</v>
          </cell>
          <cell r="F53">
            <v>430.85677909695011</v>
          </cell>
          <cell r="G53">
            <v>461.63226331816088</v>
          </cell>
          <cell r="H53">
            <v>492.4077475393716</v>
          </cell>
        </row>
        <row r="54">
          <cell r="B54" t="str">
            <v>Impuestos @ 28%</v>
          </cell>
          <cell r="D54">
            <v>-103.40562698326805</v>
          </cell>
          <cell r="E54">
            <v>-112.02276256520707</v>
          </cell>
          <cell r="F54">
            <v>-120.63989814714604</v>
          </cell>
          <cell r="G54">
            <v>-129.25703372908507</v>
          </cell>
          <cell r="H54">
            <v>-137.87416931102405</v>
          </cell>
          <cell r="AH54" t="str">
            <v>Implied P/BV FY'06</v>
          </cell>
          <cell r="AI54">
            <v>1.6</v>
          </cell>
          <cell r="AJ54">
            <v>1.7999999999999998</v>
          </cell>
          <cell r="AK54">
            <v>2</v>
          </cell>
          <cell r="AL54">
            <v>2.2000000000000002</v>
          </cell>
          <cell r="AM54">
            <v>2.4000000000000004</v>
          </cell>
        </row>
        <row r="55">
          <cell r="B55" t="str">
            <v>Flujos a los Accionistas Actuales</v>
          </cell>
          <cell r="D55">
            <v>265.90018367126066</v>
          </cell>
          <cell r="E55">
            <v>288.05853231053243</v>
          </cell>
          <cell r="F55">
            <v>310.21688094980408</v>
          </cell>
          <cell r="G55">
            <v>332.37522958907584</v>
          </cell>
          <cell r="H55">
            <v>354.53357822834755</v>
          </cell>
          <cell r="AH55" t="str">
            <v>Implied P / 2007E Earnings</v>
          </cell>
          <cell r="AI55">
            <v>9.861097808197572</v>
          </cell>
          <cell r="AJ55">
            <v>11.093735034222266</v>
          </cell>
          <cell r="AK55">
            <v>12.326372260246963</v>
          </cell>
          <cell r="AL55">
            <v>13.559009486271661</v>
          </cell>
          <cell r="AM55">
            <v>14.791646712296359</v>
          </cell>
        </row>
        <row r="56">
          <cell r="Q56" t="str">
            <v>Múltiplos de Precio / Utilidades</v>
          </cell>
        </row>
        <row r="57">
          <cell r="AP57" t="str">
            <v>Bridge Loans (NPLs)</v>
          </cell>
          <cell r="AS57">
            <v>265154</v>
          </cell>
        </row>
        <row r="58">
          <cell r="P58" t="str">
            <v>(US$ mm)</v>
          </cell>
          <cell r="Q58">
            <v>13</v>
          </cell>
          <cell r="R58">
            <v>15</v>
          </cell>
          <cell r="S58">
            <v>16</v>
          </cell>
          <cell r="T58">
            <v>17</v>
          </cell>
          <cell r="U58">
            <v>18</v>
          </cell>
          <cell r="AP58" t="str">
            <v>Total NPLs</v>
          </cell>
          <cell r="AS58">
            <v>923786</v>
          </cell>
        </row>
        <row r="59">
          <cell r="P59" t="str">
            <v>Utilidad UDM</v>
          </cell>
          <cell r="Q59">
            <v>31</v>
          </cell>
          <cell r="R59">
            <v>31</v>
          </cell>
          <cell r="S59">
            <v>31</v>
          </cell>
          <cell r="T59">
            <v>31</v>
          </cell>
          <cell r="U59">
            <v>31</v>
          </cell>
          <cell r="AP59" t="str">
            <v>Allowance for Risk</v>
          </cell>
          <cell r="AS59">
            <v>553869</v>
          </cell>
        </row>
        <row r="60">
          <cell r="P60" t="str">
            <v>Valor de Acciones</v>
          </cell>
          <cell r="Q60">
            <v>403</v>
          </cell>
          <cell r="R60">
            <v>465</v>
          </cell>
          <cell r="S60">
            <v>496</v>
          </cell>
          <cell r="T60">
            <v>527</v>
          </cell>
          <cell r="U60">
            <v>558</v>
          </cell>
          <cell r="AI60" t="str">
            <v>ROE</v>
          </cell>
        </row>
        <row r="61">
          <cell r="F61" t="str">
            <v>Prem. / (Desc.) a</v>
          </cell>
          <cell r="AP61" t="str">
            <v>Allowance % of Total NPLs</v>
          </cell>
          <cell r="AS61">
            <v>59.956418477872589</v>
          </cell>
        </row>
        <row r="62">
          <cell r="F62" t="str">
            <v>Flujos de OPA</v>
          </cell>
          <cell r="P62" t="str">
            <v>Precio / VL 1Q'07 Implícito</v>
          </cell>
          <cell r="Q62">
            <v>1.7919075144508669</v>
          </cell>
          <cell r="R62">
            <v>2.0675855935971543</v>
          </cell>
          <cell r="S62">
            <v>2.2054246331702978</v>
          </cell>
          <cell r="T62">
            <v>2.3432636727434413</v>
          </cell>
          <cell r="U62">
            <v>2.4811027123165852</v>
          </cell>
          <cell r="AH62" t="str">
            <v>(US$ mm)</v>
          </cell>
          <cell r="AI62">
            <v>14</v>
          </cell>
          <cell r="AJ62">
            <v>14.5</v>
          </cell>
          <cell r="AK62">
            <v>15</v>
          </cell>
          <cell r="AL62">
            <v>15.5</v>
          </cell>
          <cell r="AM62">
            <v>16</v>
          </cell>
          <cell r="AP62" t="str">
            <v>Remaining 40%</v>
          </cell>
          <cell r="AS62">
            <v>369917</v>
          </cell>
        </row>
        <row r="63">
          <cell r="B63" t="str">
            <v>Oferta Banamex</v>
          </cell>
          <cell r="D63">
            <v>580</v>
          </cell>
          <cell r="F63">
            <v>310.21688094980408</v>
          </cell>
          <cell r="P63" t="str">
            <v>Implied P/E 2006E</v>
          </cell>
          <cell r="Q63">
            <v>13</v>
          </cell>
          <cell r="R63">
            <v>15</v>
          </cell>
          <cell r="S63">
            <v>16</v>
          </cell>
          <cell r="T63">
            <v>17</v>
          </cell>
          <cell r="U63">
            <v>18</v>
          </cell>
        </row>
        <row r="64">
          <cell r="AH64" t="str">
            <v xml:space="preserve">Precio / VL Implícito </v>
          </cell>
          <cell r="AI64">
            <v>2.3593999999999999</v>
          </cell>
          <cell r="AJ64">
            <v>2.4058000000000002</v>
          </cell>
          <cell r="AK64">
            <v>2.4521999999999999</v>
          </cell>
          <cell r="AL64">
            <v>2.4985999999999997</v>
          </cell>
          <cell r="AM64">
            <v>2.5449999999999999</v>
          </cell>
          <cell r="AP64" t="str">
            <v>After tax (28%)</v>
          </cell>
          <cell r="AS64">
            <v>266340.24</v>
          </cell>
        </row>
        <row r="65">
          <cell r="B65" t="str">
            <v>Flujo Despues de Impuestos</v>
          </cell>
          <cell r="AH65" t="str">
            <v>Valor en Libros 1Q'07</v>
          </cell>
          <cell r="AI65">
            <v>224.9</v>
          </cell>
          <cell r="AJ65">
            <v>224.9</v>
          </cell>
          <cell r="AK65">
            <v>224.9</v>
          </cell>
          <cell r="AL65">
            <v>224.9</v>
          </cell>
          <cell r="AM65">
            <v>224.9</v>
          </cell>
        </row>
        <row r="66">
          <cell r="A66">
            <v>18</v>
          </cell>
          <cell r="B66" t="str">
            <v xml:space="preserve">   @ 18% de Tasa</v>
          </cell>
          <cell r="D66">
            <v>475.6</v>
          </cell>
          <cell r="F66">
            <v>53.312095248922461</v>
          </cell>
          <cell r="AH66" t="str">
            <v>Valor de Acciones</v>
          </cell>
          <cell r="AI66">
            <v>530.62905999999998</v>
          </cell>
          <cell r="AJ66">
            <v>541.06442000000004</v>
          </cell>
          <cell r="AK66">
            <v>551.49977999999999</v>
          </cell>
          <cell r="AL66">
            <v>561.93513999999993</v>
          </cell>
          <cell r="AM66">
            <v>572.37049999999999</v>
          </cell>
        </row>
        <row r="67">
          <cell r="A67">
            <v>12</v>
          </cell>
          <cell r="B67" t="str">
            <v xml:space="preserve">   @ 12% de Tasa</v>
          </cell>
          <cell r="D67">
            <v>510.4</v>
          </cell>
          <cell r="F67">
            <v>64.530053437867991</v>
          </cell>
          <cell r="AH67" t="str">
            <v>(-) 15% IPO Discount</v>
          </cell>
          <cell r="AI67">
            <v>-79.594358999999997</v>
          </cell>
          <cell r="AJ67">
            <v>-81.159663000000009</v>
          </cell>
          <cell r="AK67">
            <v>-82.724966999999992</v>
          </cell>
          <cell r="AL67">
            <v>-84.29027099999999</v>
          </cell>
          <cell r="AM67">
            <v>-85.855575000000002</v>
          </cell>
        </row>
        <row r="68">
          <cell r="A68">
            <v>10</v>
          </cell>
          <cell r="B68" t="str">
            <v xml:space="preserve">   @ 10% de Tasa</v>
          </cell>
          <cell r="D68">
            <v>522</v>
          </cell>
          <cell r="F68">
            <v>68.269372834183173</v>
          </cell>
          <cell r="AH68" t="str">
            <v>Adjusted Equity Value</v>
          </cell>
          <cell r="AI68">
            <v>451.03470099999998</v>
          </cell>
          <cell r="AJ68">
            <v>459.90475700000002</v>
          </cell>
          <cell r="AK68">
            <v>468.77481299999999</v>
          </cell>
          <cell r="AL68">
            <v>477.64486899999997</v>
          </cell>
          <cell r="AM68">
            <v>486.51492500000001</v>
          </cell>
        </row>
        <row r="69">
          <cell r="A69">
            <v>5</v>
          </cell>
          <cell r="B69" t="str">
            <v xml:space="preserve">   @ 5% de Tasa</v>
          </cell>
          <cell r="D69">
            <v>551</v>
          </cell>
          <cell r="F69">
            <v>77.617671324971127</v>
          </cell>
        </row>
        <row r="70">
          <cell r="A70">
            <v>0</v>
          </cell>
          <cell r="B70" t="str">
            <v xml:space="preserve">   @ 0% de Tasa</v>
          </cell>
          <cell r="D70">
            <v>580</v>
          </cell>
          <cell r="F70">
            <v>86.965969815759081</v>
          </cell>
          <cell r="AH70" t="str">
            <v>Precio / VL Implícito</v>
          </cell>
          <cell r="AI70">
            <v>2.3593999999999999</v>
          </cell>
          <cell r="AJ70">
            <v>2.4058000000000002</v>
          </cell>
          <cell r="AK70">
            <v>2.4521999999999999</v>
          </cell>
          <cell r="AL70">
            <v>2.4985999999999997</v>
          </cell>
          <cell r="AM70">
            <v>2.5449999999999999</v>
          </cell>
        </row>
        <row r="71">
          <cell r="AH71" t="str">
            <v>Precio / Utilidad 2007E Implícita</v>
          </cell>
          <cell r="AI71">
            <v>14.541421355413343</v>
          </cell>
          <cell r="AJ71">
            <v>14.827393191851073</v>
          </cell>
          <cell r="AK71">
            <v>15.113365028288801</v>
          </cell>
          <cell r="AL71">
            <v>15.39933686472653</v>
          </cell>
          <cell r="AM71">
            <v>15.68530870116426</v>
          </cell>
        </row>
        <row r="72">
          <cell r="AH72" t="str">
            <v>Implied P/E 2006E</v>
          </cell>
          <cell r="AI72">
            <v>13.536038644415511</v>
          </cell>
          <cell r="AJ72">
            <v>13.802238607584487</v>
          </cell>
          <cell r="AK72">
            <v>14.068438570753461</v>
          </cell>
          <cell r="AL72">
            <v>14.334638533922435</v>
          </cell>
          <cell r="AM72">
            <v>14.600838497091411</v>
          </cell>
        </row>
        <row r="77">
          <cell r="AJ77" t="str">
            <v>Valuación P/U UDM</v>
          </cell>
        </row>
        <row r="79">
          <cell r="AJ79" t="str">
            <v>Crecimiento en Utilidades de Su Casita</v>
          </cell>
          <cell r="AP79" t="str">
            <v>in US$ million</v>
          </cell>
          <cell r="AS79">
            <v>24.256852459016393</v>
          </cell>
        </row>
        <row r="81">
          <cell r="AJ81">
            <v>13</v>
          </cell>
          <cell r="AK81">
            <v>14</v>
          </cell>
          <cell r="AL81">
            <v>15</v>
          </cell>
          <cell r="AM81">
            <v>16</v>
          </cell>
        </row>
        <row r="83">
          <cell r="AH83" t="str">
            <v>PEG Ratio</v>
          </cell>
          <cell r="AI83">
            <v>1.3000000000000003</v>
          </cell>
          <cell r="AJ83">
            <v>16.900000000000002</v>
          </cell>
          <cell r="AK83">
            <v>18.200000000000003</v>
          </cell>
          <cell r="AL83">
            <v>19.500000000000004</v>
          </cell>
          <cell r="AM83">
            <v>20.800000000000004</v>
          </cell>
        </row>
        <row r="84">
          <cell r="AI84">
            <v>1.2000000000000002</v>
          </cell>
          <cell r="AJ84">
            <v>15.600000000000001</v>
          </cell>
          <cell r="AK84">
            <v>16.800000000000004</v>
          </cell>
          <cell r="AL84">
            <v>18.000000000000004</v>
          </cell>
          <cell r="AM84">
            <v>19.200000000000003</v>
          </cell>
        </row>
        <row r="85">
          <cell r="AI85">
            <v>1.1000000000000001</v>
          </cell>
          <cell r="AJ85">
            <v>14.3</v>
          </cell>
          <cell r="AK85">
            <v>15.400000000000002</v>
          </cell>
          <cell r="AL85">
            <v>16.5</v>
          </cell>
          <cell r="AM85">
            <v>17.600000000000001</v>
          </cell>
        </row>
        <row r="86">
          <cell r="AI86">
            <v>1</v>
          </cell>
          <cell r="AJ86">
            <v>13</v>
          </cell>
          <cell r="AK86">
            <v>14</v>
          </cell>
          <cell r="AL86">
            <v>15</v>
          </cell>
          <cell r="AM86">
            <v>16</v>
          </cell>
        </row>
        <row r="87">
          <cell r="AI87">
            <v>0.9</v>
          </cell>
          <cell r="AJ87">
            <v>11.700000000000001</v>
          </cell>
          <cell r="AK87">
            <v>12.6</v>
          </cell>
          <cell r="AL87">
            <v>13.5</v>
          </cell>
          <cell r="AM87">
            <v>14.4</v>
          </cell>
        </row>
        <row r="91">
          <cell r="AJ91" t="str">
            <v>Valor de Acciones</v>
          </cell>
        </row>
        <row r="92">
          <cell r="AO92" t="str">
            <v>US$ million</v>
          </cell>
        </row>
        <row r="93">
          <cell r="AJ93" t="str">
            <v>Crecimiento en Utilidades de Su Casita</v>
          </cell>
          <cell r="AO93" t="str">
            <v>LTM Earnings</v>
          </cell>
          <cell r="AQ93">
            <v>31</v>
          </cell>
        </row>
        <row r="95">
          <cell r="AJ95">
            <v>13</v>
          </cell>
          <cell r="AK95">
            <v>14</v>
          </cell>
          <cell r="AL95">
            <v>15</v>
          </cell>
          <cell r="AM95">
            <v>16</v>
          </cell>
        </row>
        <row r="97">
          <cell r="AH97" t="str">
            <v>PEG Ratio</v>
          </cell>
          <cell r="AI97">
            <v>1.3000000000000003</v>
          </cell>
          <cell r="AJ97">
            <v>523.90000000000009</v>
          </cell>
          <cell r="AK97">
            <v>564.20000000000005</v>
          </cell>
          <cell r="AL97">
            <v>604.50000000000011</v>
          </cell>
          <cell r="AM97">
            <v>644.80000000000018</v>
          </cell>
        </row>
        <row r="98">
          <cell r="AI98">
            <v>1.2000000000000002</v>
          </cell>
          <cell r="AJ98">
            <v>483.6</v>
          </cell>
          <cell r="AK98">
            <v>520.80000000000018</v>
          </cell>
          <cell r="AL98">
            <v>558.00000000000011</v>
          </cell>
          <cell r="AM98">
            <v>595.20000000000005</v>
          </cell>
        </row>
        <row r="99">
          <cell r="AI99">
            <v>1.1000000000000001</v>
          </cell>
          <cell r="AJ99">
            <v>443.3</v>
          </cell>
          <cell r="AK99">
            <v>477.40000000000009</v>
          </cell>
          <cell r="AL99">
            <v>511.5</v>
          </cell>
          <cell r="AM99">
            <v>545.6</v>
          </cell>
        </row>
        <row r="100">
          <cell r="AI100">
            <v>1</v>
          </cell>
          <cell r="AJ100">
            <v>403</v>
          </cell>
          <cell r="AK100">
            <v>434</v>
          </cell>
          <cell r="AL100">
            <v>465</v>
          </cell>
          <cell r="AM100">
            <v>496</v>
          </cell>
        </row>
        <row r="101">
          <cell r="AI101">
            <v>0.9</v>
          </cell>
          <cell r="AJ101">
            <v>362.70000000000005</v>
          </cell>
          <cell r="AK101">
            <v>390.59999999999997</v>
          </cell>
          <cell r="AL101">
            <v>418.5</v>
          </cell>
          <cell r="AM101">
            <v>446.40000000000003</v>
          </cell>
        </row>
        <row r="104">
          <cell r="AJ104" t="str">
            <v xml:space="preserve"> P/VL 1Q'07 Implícito</v>
          </cell>
        </row>
        <row r="106">
          <cell r="AJ106" t="str">
            <v>Crecimiento en Utilidades de Su Casita</v>
          </cell>
          <cell r="AO106" t="str">
            <v xml:space="preserve">Book Value 1Q'07 </v>
          </cell>
          <cell r="AQ106">
            <v>224.9</v>
          </cell>
        </row>
        <row r="108">
          <cell r="AJ108">
            <v>13</v>
          </cell>
          <cell r="AK108">
            <v>14</v>
          </cell>
          <cell r="AL108">
            <v>15</v>
          </cell>
          <cell r="AM108">
            <v>16</v>
          </cell>
        </row>
        <row r="110">
          <cell r="AH110" t="str">
            <v>PEG Ratio</v>
          </cell>
          <cell r="AI110">
            <v>1.3000000000000003</v>
          </cell>
          <cell r="AJ110">
            <v>2.3294797687861277</v>
          </cell>
          <cell r="AK110">
            <v>2.5086705202312141</v>
          </cell>
          <cell r="AL110">
            <v>2.6878612716763008</v>
          </cell>
          <cell r="AM110">
            <v>2.8670520231213881</v>
          </cell>
        </row>
        <row r="111">
          <cell r="AI111">
            <v>1.2000000000000002</v>
          </cell>
          <cell r="AJ111">
            <v>2.1502890173410405</v>
          </cell>
          <cell r="AK111">
            <v>2.3156958648288137</v>
          </cell>
          <cell r="AL111">
            <v>2.4811027123165856</v>
          </cell>
          <cell r="AM111">
            <v>2.6465095598043575</v>
          </cell>
        </row>
        <row r="112">
          <cell r="AI112">
            <v>1.1000000000000001</v>
          </cell>
          <cell r="AJ112">
            <v>1.9710982658959537</v>
          </cell>
          <cell r="AK112">
            <v>2.1227212094264121</v>
          </cell>
          <cell r="AL112">
            <v>2.2743441529568695</v>
          </cell>
          <cell r="AM112">
            <v>2.4259670964873279</v>
          </cell>
        </row>
        <row r="113">
          <cell r="AI113">
            <v>1</v>
          </cell>
          <cell r="AJ113">
            <v>1.7919075144508669</v>
          </cell>
          <cell r="AK113">
            <v>1.9297465540240106</v>
          </cell>
          <cell r="AL113">
            <v>2.0675855935971543</v>
          </cell>
          <cell r="AM113">
            <v>2.2054246331702978</v>
          </cell>
        </row>
        <row r="114">
          <cell r="AI114">
            <v>0.9</v>
          </cell>
          <cell r="AJ114">
            <v>1.6127167630057806</v>
          </cell>
          <cell r="AK114">
            <v>1.7367718986216094</v>
          </cell>
          <cell r="AL114">
            <v>1.8608270342374389</v>
          </cell>
          <cell r="AM114">
            <v>1.9848821698532682</v>
          </cell>
        </row>
      </sheetData>
      <sheetData sheetId="1" refreshError="1">
        <row r="2">
          <cell r="B2" t="str">
            <v>Latin American Banks - Trading Statistics</v>
          </cell>
          <cell r="C2" t="str">
            <v>País del Comprador</v>
          </cell>
          <cell r="D2" t="str">
            <v xml:space="preserve">Target </v>
          </cell>
          <cell r="E2" t="str">
            <v>Fecha de Anuncio</v>
          </cell>
          <cell r="F2" t="str">
            <v>País del Target</v>
          </cell>
          <cell r="G2" t="str">
            <v xml:space="preserve">Valor de la Transacción
(US$ mm) </v>
          </cell>
          <cell r="H2" t="str">
            <v>% Acciones Adquiridas</v>
          </cell>
          <cell r="I2" t="str">
            <v xml:space="preserve">Valuación Implícita (US$ mm) </v>
          </cell>
          <cell r="J2" t="str">
            <v xml:space="preserve">ROE </v>
          </cell>
          <cell r="K2" t="str">
            <v>Múltiplos de la Transacción</v>
          </cell>
        </row>
        <row r="3">
          <cell r="B3" t="str">
            <v>EBITDA 2006E</v>
          </cell>
          <cell r="D3">
            <v>712.5818615999998</v>
          </cell>
          <cell r="K3" t="str">
            <v>Valor en Libros</v>
          </cell>
          <cell r="L3" t="str">
            <v>UPA de los UDM</v>
          </cell>
        </row>
        <row r="4">
          <cell r="B4" t="str">
            <v>Debt</v>
          </cell>
          <cell r="C4" t="str">
            <v>Updated as of February 01, 2007.</v>
          </cell>
          <cell r="D4">
            <v>2271.2510000000002</v>
          </cell>
          <cell r="E4">
            <v>208.86987309177857</v>
          </cell>
        </row>
        <row r="5">
          <cell r="B5" t="str">
            <v>Metro Financiera</v>
          </cell>
          <cell r="C5" t="str">
            <v xml:space="preserve">México </v>
          </cell>
          <cell r="D5" t="str">
            <v>Credito y Casa</v>
          </cell>
          <cell r="E5">
            <v>38991</v>
          </cell>
          <cell r="F5" t="str">
            <v xml:space="preserve">México </v>
          </cell>
          <cell r="G5">
            <v>180</v>
          </cell>
          <cell r="H5">
            <v>1</v>
          </cell>
          <cell r="I5">
            <v>180</v>
          </cell>
          <cell r="J5">
            <v>0.129</v>
          </cell>
          <cell r="K5">
            <v>1.6</v>
          </cell>
          <cell r="L5">
            <v>17.100000000000001</v>
          </cell>
        </row>
        <row r="6">
          <cell r="B6" t="str">
            <v xml:space="preserve">Caja Madrid </v>
          </cell>
          <cell r="C6" t="str">
            <v>España</v>
          </cell>
          <cell r="D6" t="str">
            <v xml:space="preserve">Hipotecaria Su Casita </v>
          </cell>
          <cell r="E6">
            <v>38777</v>
          </cell>
          <cell r="F6" t="str">
            <v>Cap. de Mercado</v>
          </cell>
          <cell r="G6">
            <v>57</v>
          </cell>
          <cell r="H6" t="str">
            <v>Precio - % del Año</v>
          </cell>
          <cell r="I6">
            <v>381</v>
          </cell>
          <cell r="J6">
            <v>16.7</v>
          </cell>
          <cell r="K6" t="str">
            <v>Precio/</v>
          </cell>
          <cell r="L6">
            <v>16</v>
          </cell>
          <cell r="Q6" t="str">
            <v>Crecimiento</v>
          </cell>
          <cell r="S6" t="str">
            <v>PEG(1)</v>
          </cell>
          <cell r="Z6" t="str">
            <v>Bank</v>
          </cell>
          <cell r="AA6" t="str">
            <v>Price Change</v>
          </cell>
          <cell r="AI6">
            <v>21.342239683868026</v>
          </cell>
          <cell r="AJ6">
            <v>2.8618032242376494</v>
          </cell>
        </row>
        <row r="7">
          <cell r="B7" t="str">
            <v xml:space="preserve">HSBC </v>
          </cell>
          <cell r="C7" t="str">
            <v>Institución</v>
          </cell>
          <cell r="D7" t="str">
            <v>País</v>
          </cell>
          <cell r="E7" t="str">
            <v>Precio US$</v>
          </cell>
          <cell r="F7" t="str">
            <v>(US$ MM)</v>
          </cell>
          <cell r="G7">
            <v>65</v>
          </cell>
          <cell r="H7" t="str">
            <v>Baja</v>
          </cell>
          <cell r="I7" t="str">
            <v>Alta</v>
          </cell>
          <cell r="J7">
            <v>42.5</v>
          </cell>
          <cell r="K7" t="str">
            <v>U (UDM)</v>
          </cell>
          <cell r="L7" t="str">
            <v>2007E</v>
          </cell>
          <cell r="M7" t="str">
            <v>2008E</v>
          </cell>
          <cell r="N7" t="str">
            <v>VL</v>
          </cell>
          <cell r="O7" t="str">
            <v>VL</v>
          </cell>
          <cell r="Q7" t="str">
            <v>a Largo Pl.</v>
          </cell>
          <cell r="S7" t="str">
            <v>Ratio</v>
          </cell>
          <cell r="U7" t="str">
            <v>ROE</v>
          </cell>
          <cell r="W7" t="str">
            <v>ROA</v>
          </cell>
          <cell r="Z7" t="str">
            <v>Yes or No</v>
          </cell>
          <cell r="AA7" t="str">
            <v>1 Week</v>
          </cell>
          <cell r="AB7" t="str">
            <v>13 Week</v>
          </cell>
          <cell r="AC7" t="str">
            <v>52 Week</v>
          </cell>
          <cell r="AI7" t="str">
            <v>ROE</v>
          </cell>
          <cell r="AJ7" t="str">
            <v>P/ BV</v>
          </cell>
          <cell r="AK7" t="str">
            <v>P/E 07</v>
          </cell>
          <cell r="AL7" t="str">
            <v>EPS Growth 08</v>
          </cell>
          <cell r="AM7" t="str">
            <v>BV</v>
          </cell>
          <cell r="AP7" t="str">
            <v>ROE</v>
          </cell>
          <cell r="AQ7" t="str">
            <v>P/ BV</v>
          </cell>
          <cell r="AR7" t="str">
            <v>P/E 07</v>
          </cell>
          <cell r="AS7" t="str">
            <v>EPS Growth 08</v>
          </cell>
          <cell r="AT7" t="str">
            <v>BV</v>
          </cell>
          <cell r="AW7" t="str">
            <v>Ixe</v>
          </cell>
          <cell r="AX7" t="str">
            <v>N/A</v>
          </cell>
        </row>
        <row r="8">
          <cell r="B8" t="str">
            <v xml:space="preserve">Banco Sabadell </v>
          </cell>
          <cell r="C8" t="str">
            <v>España</v>
          </cell>
          <cell r="D8" t="str">
            <v xml:space="preserve">Banco del Bajio </v>
          </cell>
          <cell r="E8">
            <v>38447</v>
          </cell>
          <cell r="F8" t="str">
            <v xml:space="preserve">México </v>
          </cell>
          <cell r="G8">
            <v>89</v>
          </cell>
          <cell r="H8">
            <v>10</v>
          </cell>
          <cell r="I8">
            <v>892</v>
          </cell>
          <cell r="J8">
            <v>9.1999999999999993</v>
          </cell>
          <cell r="K8">
            <v>3.3</v>
          </cell>
          <cell r="L8">
            <v>50.9</v>
          </cell>
          <cell r="AH8">
            <v>0</v>
          </cell>
          <cell r="AI8">
            <v>0</v>
          </cell>
          <cell r="AJ8">
            <v>0</v>
          </cell>
          <cell r="AO8" t="str">
            <v>ROE</v>
          </cell>
          <cell r="AP8">
            <v>1</v>
          </cell>
          <cell r="AW8" t="str">
            <v>Invex</v>
          </cell>
          <cell r="AX8" t="str">
            <v>N/A</v>
          </cell>
        </row>
        <row r="9">
          <cell r="A9" t="str">
            <v>y</v>
          </cell>
          <cell r="B9" t="str">
            <v xml:space="preserve">IXE </v>
          </cell>
          <cell r="C9" t="str">
            <v>Banorte</v>
          </cell>
          <cell r="D9" t="str">
            <v>Mexico</v>
          </cell>
          <cell r="E9">
            <v>4.6974229999999997</v>
          </cell>
          <cell r="F9">
            <v>9481.0321939688038</v>
          </cell>
          <cell r="G9">
            <v>50</v>
          </cell>
          <cell r="H9">
            <v>206.03238866396759</v>
          </cell>
          <cell r="I9">
            <v>92.527272727272731</v>
          </cell>
          <cell r="J9">
            <v>27.8</v>
          </cell>
          <cell r="K9">
            <v>16.534724197958788</v>
          </cell>
          <cell r="L9">
            <v>14.967647058823529</v>
          </cell>
          <cell r="M9">
            <v>12.457772337821298</v>
          </cell>
          <cell r="N9">
            <v>3.7219156690118487</v>
          </cell>
          <cell r="O9">
            <v>3.7219156690118487</v>
          </cell>
          <cell r="Q9">
            <v>14.5</v>
          </cell>
          <cell r="S9">
            <v>1.0322515212981744</v>
          </cell>
          <cell r="U9">
            <v>24.918769304825705</v>
          </cell>
          <cell r="W9">
            <v>2.799106016365668</v>
          </cell>
          <cell r="Z9" t="str">
            <v>y</v>
          </cell>
          <cell r="AA9">
            <v>1.0322515212981744</v>
          </cell>
          <cell r="AE9">
            <v>1.1403258067557784</v>
          </cell>
          <cell r="AH9" t="str">
            <v>Banorte</v>
          </cell>
          <cell r="AI9">
            <v>24.918769304825705</v>
          </cell>
          <cell r="AJ9">
            <v>3.7219156690118487</v>
          </cell>
          <cell r="AK9">
            <v>14.967647058823529</v>
          </cell>
          <cell r="AL9">
            <v>26.76</v>
          </cell>
          <cell r="AM9">
            <v>1.2620981821565946</v>
          </cell>
          <cell r="AO9" t="str">
            <v>P/ BV</v>
          </cell>
          <cell r="AP9">
            <v>0.92521640292012863</v>
          </cell>
          <cell r="AQ9">
            <v>1</v>
          </cell>
          <cell r="AW9" t="str">
            <v>Banco de Bogota</v>
          </cell>
          <cell r="AX9" t="str">
            <v>N/A</v>
          </cell>
        </row>
        <row r="10">
          <cell r="B10" t="str">
            <v xml:space="preserve">Caja Madrid </v>
          </cell>
          <cell r="C10" t="str">
            <v>Inbursa</v>
          </cell>
          <cell r="D10" t="str">
            <v>Mexico</v>
          </cell>
          <cell r="E10">
            <v>2.0537959999999997</v>
          </cell>
          <cell r="F10">
            <v>6161.7022307879988</v>
          </cell>
          <cell r="G10">
            <v>59</v>
          </cell>
          <cell r="H10">
            <v>143.54838709677421</v>
          </cell>
          <cell r="I10">
            <v>89.357429718875494</v>
          </cell>
          <cell r="J10">
            <v>17.3</v>
          </cell>
          <cell r="K10">
            <v>28.709906778203081</v>
          </cell>
          <cell r="L10">
            <v>17.519685039370078</v>
          </cell>
          <cell r="M10">
            <v>17.115384615384613</v>
          </cell>
          <cell r="N10">
            <v>1.829978432028335</v>
          </cell>
          <cell r="O10">
            <v>1.829978432028335</v>
          </cell>
          <cell r="Q10" t="str">
            <v>NA</v>
          </cell>
          <cell r="S10" t="str">
            <v>NA</v>
          </cell>
          <cell r="U10">
            <v>6.5105417237772967</v>
          </cell>
          <cell r="W10">
            <v>2.2762260131584684</v>
          </cell>
          <cell r="Z10" t="str">
            <v>y</v>
          </cell>
          <cell r="AA10" t="e">
            <v>#VALUE!</v>
          </cell>
          <cell r="AH10" t="str">
            <v>Inbursa</v>
          </cell>
          <cell r="AI10">
            <v>6.5105417237772967</v>
          </cell>
          <cell r="AJ10">
            <v>1.829978432028335</v>
          </cell>
          <cell r="AK10">
            <v>17.519685039370078</v>
          </cell>
          <cell r="AL10">
            <v>7.15</v>
          </cell>
          <cell r="AM10">
            <v>1.1223061234244094</v>
          </cell>
          <cell r="AO10" t="str">
            <v>P/E 07</v>
          </cell>
          <cell r="AP10">
            <v>-0.35307162558323907</v>
          </cell>
          <cell r="AQ10">
            <v>-0.38404041176318493</v>
          </cell>
          <cell r="AR10">
            <v>1</v>
          </cell>
          <cell r="AW10" t="str">
            <v>Corpbanca</v>
          </cell>
          <cell r="AX10">
            <v>15.283721447229476</v>
          </cell>
        </row>
        <row r="11">
          <cell r="B11" t="str">
            <v xml:space="preserve">BBVA </v>
          </cell>
          <cell r="C11" t="str">
            <v>Ixe</v>
          </cell>
          <cell r="D11" t="str">
            <v>Mexico</v>
          </cell>
          <cell r="E11">
            <v>0.96920689999999998</v>
          </cell>
          <cell r="F11">
            <v>461.5635624323038</v>
          </cell>
          <cell r="G11">
            <v>375</v>
          </cell>
          <cell r="H11">
            <v>174.01221963524057</v>
          </cell>
          <cell r="I11">
            <v>100</v>
          </cell>
          <cell r="J11">
            <v>30.1</v>
          </cell>
          <cell r="K11">
            <v>35.463794829787233</v>
          </cell>
          <cell r="L11" t="str">
            <v>NA</v>
          </cell>
          <cell r="M11" t="str">
            <v>NA</v>
          </cell>
          <cell r="N11">
            <v>1.9842837583333333</v>
          </cell>
          <cell r="O11">
            <v>1.9842837583333333</v>
          </cell>
          <cell r="Q11" t="str">
            <v>NA</v>
          </cell>
          <cell r="S11" t="str">
            <v>NA</v>
          </cell>
          <cell r="U11">
            <v>6.0476088355136177</v>
          </cell>
          <cell r="W11">
            <v>0.48429476721221387</v>
          </cell>
          <cell r="AH11" t="str">
            <v>Ixe</v>
          </cell>
          <cell r="AI11">
            <v>6.0476088355136177</v>
          </cell>
          <cell r="AJ11">
            <v>1.9842837583333333</v>
          </cell>
          <cell r="AM11">
            <v>0.48844168377111019</v>
          </cell>
          <cell r="AO11" t="str">
            <v>EPS Growth 08</v>
          </cell>
          <cell r="AP11">
            <v>-3.8372973196352737E-2</v>
          </cell>
          <cell r="AQ11">
            <v>-0.25166147261621619</v>
          </cell>
          <cell r="AR11">
            <v>0.13664573286187462</v>
          </cell>
          <cell r="AS11">
            <v>1</v>
          </cell>
          <cell r="AW11" t="str">
            <v>Bancolombia</v>
          </cell>
          <cell r="AX11">
            <v>14.44032902015489</v>
          </cell>
        </row>
        <row r="12">
          <cell r="B12" t="str">
            <v xml:space="preserve">BBVA </v>
          </cell>
          <cell r="C12" t="str">
            <v>Invex</v>
          </cell>
          <cell r="D12" t="str">
            <v>Mexico</v>
          </cell>
          <cell r="E12">
            <v>2.4922459999999997</v>
          </cell>
          <cell r="F12">
            <v>318.82591790991597</v>
          </cell>
          <cell r="G12">
            <v>4088</v>
          </cell>
          <cell r="H12">
            <v>135</v>
          </cell>
          <cell r="I12">
            <v>100</v>
          </cell>
          <cell r="J12">
            <v>12</v>
          </cell>
          <cell r="K12">
            <v>14.272863396694214</v>
          </cell>
          <cell r="L12" t="str">
            <v>NA</v>
          </cell>
          <cell r="M12" t="str">
            <v>NA</v>
          </cell>
          <cell r="N12">
            <v>1.3481783536299765</v>
          </cell>
          <cell r="O12">
            <v>1.3481783536299765</v>
          </cell>
          <cell r="Q12" t="str">
            <v>NA</v>
          </cell>
          <cell r="S12" t="str">
            <v>NA</v>
          </cell>
          <cell r="U12">
            <v>10.179719836703613</v>
          </cell>
          <cell r="W12">
            <v>1.7204641953149993</v>
          </cell>
          <cell r="AH12" t="str">
            <v>Invex</v>
          </cell>
          <cell r="AI12">
            <v>10.179719836703613</v>
          </cell>
          <cell r="AJ12">
            <v>1.3481783536299765</v>
          </cell>
          <cell r="AM12">
            <v>1.8486025927427301</v>
          </cell>
          <cell r="AO12" t="str">
            <v>BV</v>
          </cell>
          <cell r="AP12">
            <v>0.1971262207405538</v>
          </cell>
          <cell r="AQ12">
            <v>0.19634190649969177</v>
          </cell>
          <cell r="AR12">
            <v>-0.31145952359381696</v>
          </cell>
          <cell r="AS12">
            <v>-9.4459661017599894E-2</v>
          </cell>
          <cell r="AT12">
            <v>1</v>
          </cell>
          <cell r="AW12" t="str">
            <v>Santander Santiago</v>
          </cell>
          <cell r="AX12">
            <v>14.118887036887632</v>
          </cell>
        </row>
        <row r="13">
          <cell r="A13" t="str">
            <v>x</v>
          </cell>
          <cell r="B13" t="str">
            <v>Scotiabank</v>
          </cell>
          <cell r="C13" t="str">
            <v>Macro Bansud</v>
          </cell>
          <cell r="D13" t="str">
            <v>Argentina</v>
          </cell>
          <cell r="E13">
            <v>35.67</v>
          </cell>
          <cell r="F13">
            <v>2439.6262397790006</v>
          </cell>
          <cell r="G13">
            <v>322</v>
          </cell>
          <cell r="H13">
            <v>194.38692098092642</v>
          </cell>
          <cell r="I13">
            <v>91.134389371486975</v>
          </cell>
          <cell r="J13">
            <v>21.6</v>
          </cell>
          <cell r="K13">
            <v>15.780715994314951</v>
          </cell>
          <cell r="L13">
            <v>14.378426314092227</v>
          </cell>
          <cell r="M13">
            <v>12.144218984066457</v>
          </cell>
          <cell r="N13">
            <v>3.3335561741855706</v>
          </cell>
          <cell r="O13">
            <v>3.0716627327377459</v>
          </cell>
          <cell r="Q13">
            <v>13.163400000000001</v>
          </cell>
          <cell r="S13">
            <v>1.1002477571509257</v>
          </cell>
          <cell r="U13">
            <v>21.233340216070211</v>
          </cell>
          <cell r="W13">
            <v>3.5667370940755485</v>
          </cell>
          <cell r="Z13" t="str">
            <v>y</v>
          </cell>
          <cell r="AA13">
            <v>1.0923033801367599</v>
          </cell>
          <cell r="AE13">
            <v>1.1988328239144104</v>
          </cell>
          <cell r="AH13" t="str">
            <v>Macro Bansud</v>
          </cell>
          <cell r="AI13">
            <v>21.233340216070211</v>
          </cell>
          <cell r="AJ13">
            <v>3.0716627327377459</v>
          </cell>
          <cell r="AK13">
            <v>14.378426314092227</v>
          </cell>
          <cell r="AL13">
            <v>-51.76</v>
          </cell>
          <cell r="AM13">
            <v>11.612603043892012</v>
          </cell>
          <cell r="AW13" t="str">
            <v>Inbursa</v>
          </cell>
          <cell r="AX13">
            <v>13.799212381421125</v>
          </cell>
        </row>
        <row r="14">
          <cell r="A14" t="str">
            <v>y</v>
          </cell>
          <cell r="B14" t="str">
            <v xml:space="preserve">Bank of America </v>
          </cell>
          <cell r="C14" t="str">
            <v>Itau</v>
          </cell>
          <cell r="D14" t="str">
            <v>Brazil</v>
          </cell>
          <cell r="E14">
            <v>42.92</v>
          </cell>
          <cell r="F14">
            <v>49478.568160039998</v>
          </cell>
          <cell r="G14">
            <v>1600</v>
          </cell>
          <cell r="H14">
            <v>193.50766456266908</v>
          </cell>
          <cell r="I14">
            <v>92.480068950657184</v>
          </cell>
          <cell r="J14">
            <v>25.9</v>
          </cell>
          <cell r="K14">
            <v>14.062141944920942</v>
          </cell>
          <cell r="L14">
            <v>13.889967637540455</v>
          </cell>
          <cell r="M14">
            <v>11.972105997210601</v>
          </cell>
          <cell r="N14">
            <v>3.8981354767269147</v>
          </cell>
          <cell r="O14">
            <v>3.8981354767269147</v>
          </cell>
          <cell r="Q14">
            <v>16.741</v>
          </cell>
          <cell r="S14">
            <v>0.80759749876313291</v>
          </cell>
          <cell r="U14">
            <v>33.287727902423086</v>
          </cell>
          <cell r="W14">
            <v>3.2784834051357099</v>
          </cell>
          <cell r="Z14" t="str">
            <v>y</v>
          </cell>
          <cell r="AA14">
            <v>0.8296976069255394</v>
          </cell>
          <cell r="AB14">
            <v>10.608579980046539</v>
          </cell>
          <cell r="AC14">
            <v>39.163179916317993</v>
          </cell>
          <cell r="AE14">
            <v>0.83998219610064762</v>
          </cell>
          <cell r="AH14" t="str">
            <v>Itau</v>
          </cell>
          <cell r="AI14">
            <v>33.287727902423086</v>
          </cell>
          <cell r="AJ14">
            <v>3.8981354767269147</v>
          </cell>
          <cell r="AK14">
            <v>13.889967637540455</v>
          </cell>
          <cell r="AL14">
            <v>2.77</v>
          </cell>
          <cell r="AM14">
            <v>11.01039208520222</v>
          </cell>
          <cell r="AW14" t="str">
            <v>BCI</v>
          </cell>
          <cell r="AX14">
            <v>13.639846743295019</v>
          </cell>
        </row>
        <row r="15">
          <cell r="A15" t="str">
            <v>x</v>
          </cell>
          <cell r="B15" t="str">
            <v xml:space="preserve">HSBC </v>
          </cell>
          <cell r="C15" t="str">
            <v>Bradesco</v>
          </cell>
          <cell r="D15" t="str">
            <v>Brazil</v>
          </cell>
          <cell r="E15">
            <v>24.34</v>
          </cell>
          <cell r="F15">
            <v>48713.088964320006</v>
          </cell>
          <cell r="G15">
            <v>1131</v>
          </cell>
          <cell r="H15">
            <v>197.2447325769854</v>
          </cell>
          <cell r="I15">
            <v>92.900763358778619</v>
          </cell>
          <cell r="J15">
            <v>4.3</v>
          </cell>
          <cell r="K15">
            <v>14.657756159322346</v>
          </cell>
          <cell r="L15">
            <v>13.829545454545455</v>
          </cell>
          <cell r="M15">
            <v>12.139650872817956</v>
          </cell>
          <cell r="N15">
            <v>3.6818368033041566</v>
          </cell>
          <cell r="O15">
            <v>3.6818368033041566</v>
          </cell>
          <cell r="Q15">
            <v>12.977600000000001</v>
          </cell>
          <cell r="S15">
            <v>1.0656473812219096</v>
          </cell>
          <cell r="U15">
            <v>28.17880608388732</v>
          </cell>
          <cell r="W15">
            <v>2.6239576360058714</v>
          </cell>
          <cell r="Z15" t="str">
            <v>y</v>
          </cell>
          <cell r="AA15">
            <v>1.0656473812219096</v>
          </cell>
          <cell r="AE15">
            <v>1.1294658611239632</v>
          </cell>
          <cell r="AH15" t="str">
            <v>Bradesco</v>
          </cell>
          <cell r="AI15">
            <v>28.17880608388732</v>
          </cell>
          <cell r="AJ15">
            <v>3.6818368033041566</v>
          </cell>
          <cell r="AK15">
            <v>13.829545454545455</v>
          </cell>
          <cell r="AL15">
            <v>29.91</v>
          </cell>
          <cell r="AM15">
            <v>6.6108307620144329</v>
          </cell>
          <cell r="AW15" t="str">
            <v>Macro Bansud</v>
          </cell>
          <cell r="AX15">
            <v>13.409444125140572</v>
          </cell>
        </row>
        <row r="16">
          <cell r="A16" t="str">
            <v>x</v>
          </cell>
          <cell r="B16" t="str">
            <v xml:space="preserve">G.F. Banorte </v>
          </cell>
          <cell r="C16" t="str">
            <v>Unibanco</v>
          </cell>
          <cell r="D16" t="str">
            <v>Brazil</v>
          </cell>
          <cell r="E16">
            <v>106.78</v>
          </cell>
          <cell r="F16">
            <v>14962.897353992001</v>
          </cell>
          <cell r="G16">
            <v>176</v>
          </cell>
          <cell r="H16">
            <v>186.87434371718587</v>
          </cell>
          <cell r="I16">
            <v>92.54636852140753</v>
          </cell>
          <cell r="J16" t="str">
            <v xml:space="preserve">NM </v>
          </cell>
          <cell r="K16">
            <v>12.961914559448905</v>
          </cell>
          <cell r="L16">
            <v>12.072357263990954</v>
          </cell>
          <cell r="M16">
            <v>10.979948586118253</v>
          </cell>
          <cell r="N16">
            <v>2.8618032242376494</v>
          </cell>
          <cell r="O16">
            <v>2.8618032242376494</v>
          </cell>
          <cell r="Q16">
            <v>17.100899999999999</v>
          </cell>
          <cell r="S16">
            <v>0.7059486497196612</v>
          </cell>
          <cell r="U16">
            <v>22.952145131133459</v>
          </cell>
          <cell r="W16">
            <v>2.1744542320949827</v>
          </cell>
          <cell r="Z16" t="str">
            <v>y</v>
          </cell>
          <cell r="AA16">
            <v>0.7059486497196612</v>
          </cell>
          <cell r="AE16">
            <v>0.75796680639316683</v>
          </cell>
          <cell r="AH16" t="str">
            <v>Unibanco</v>
          </cell>
          <cell r="AI16">
            <v>22.952145131133459</v>
          </cell>
          <cell r="AJ16">
            <v>2.8618032242376494</v>
          </cell>
          <cell r="AK16">
            <v>12.072357263990954</v>
          </cell>
          <cell r="AM16">
            <v>37.31213910713408</v>
          </cell>
          <cell r="AW16" t="str">
            <v>Banorte</v>
          </cell>
          <cell r="AX16">
            <v>13.063058620587633</v>
          </cell>
        </row>
        <row r="17">
          <cell r="A17" t="str">
            <v>y</v>
          </cell>
          <cell r="B17" t="str">
            <v xml:space="preserve">Citigroup </v>
          </cell>
          <cell r="C17" t="str">
            <v>Santander Santiago</v>
          </cell>
          <cell r="D17" t="str">
            <v>Chile</v>
          </cell>
          <cell r="E17">
            <v>48.39</v>
          </cell>
          <cell r="F17">
            <v>8776.6186515880654</v>
          </cell>
          <cell r="G17">
            <v>12500</v>
          </cell>
          <cell r="H17">
            <v>130.7837837837838</v>
          </cell>
          <cell r="I17">
            <v>90.027906976744191</v>
          </cell>
          <cell r="J17">
            <v>22</v>
          </cell>
          <cell r="K17">
            <v>15.771456567020184</v>
          </cell>
          <cell r="L17">
            <v>13.985549132947977</v>
          </cell>
          <cell r="M17">
            <v>12.734210526315788</v>
          </cell>
          <cell r="N17">
            <v>3.5123021861014205</v>
          </cell>
          <cell r="O17">
            <v>3.5123021861014205</v>
          </cell>
          <cell r="Q17">
            <v>12.315100000000001</v>
          </cell>
          <cell r="S17">
            <v>1.1356423523112258</v>
          </cell>
          <cell r="U17">
            <v>23.763807983810565</v>
          </cell>
          <cell r="W17">
            <v>1.9553310863527074</v>
          </cell>
          <cell r="Z17" t="str">
            <v>y</v>
          </cell>
          <cell r="AA17">
            <v>1.1356423523112258</v>
          </cell>
          <cell r="AE17">
            <v>1.2806600488035162</v>
          </cell>
          <cell r="AH17" t="str">
            <v>Santander Santiago</v>
          </cell>
          <cell r="AI17">
            <v>23.763807983810565</v>
          </cell>
          <cell r="AJ17">
            <v>3.5123021861014205</v>
          </cell>
          <cell r="AK17">
            <v>13.985549132947977</v>
          </cell>
          <cell r="AL17">
            <v>7.74</v>
          </cell>
          <cell r="AM17">
            <v>13.777288352774638</v>
          </cell>
          <cell r="AW17" t="str">
            <v>Itau</v>
          </cell>
          <cell r="AX17">
            <v>12.946247209176731</v>
          </cell>
        </row>
        <row r="18">
          <cell r="A18" t="str">
            <v>y</v>
          </cell>
          <cell r="B18" t="str">
            <v xml:space="preserve">Santander Central Hispano </v>
          </cell>
          <cell r="C18" t="str">
            <v>Banco de Chile</v>
          </cell>
          <cell r="D18" t="str">
            <v>Chile</v>
          </cell>
          <cell r="E18">
            <v>46.7</v>
          </cell>
          <cell r="F18">
            <v>5373.4234200000001</v>
          </cell>
          <cell r="G18">
            <v>1543</v>
          </cell>
          <cell r="H18">
            <v>119.9952001919923</v>
          </cell>
          <cell r="I18">
            <v>79.004473408849904</v>
          </cell>
          <cell r="J18">
            <v>1.2</v>
          </cell>
          <cell r="K18">
            <v>14.250000917375083</v>
          </cell>
          <cell r="L18">
            <v>13.399133503572147</v>
          </cell>
          <cell r="M18">
            <v>11.455905801545443</v>
          </cell>
          <cell r="N18">
            <v>3.8707719888916881</v>
          </cell>
          <cell r="O18">
            <v>3.8707719888916881</v>
          </cell>
          <cell r="Q18">
            <v>7.7356000000000007</v>
          </cell>
          <cell r="S18">
            <v>1.7321388778597839</v>
          </cell>
          <cell r="U18">
            <v>27.847961134458256</v>
          </cell>
          <cell r="W18">
            <v>1.6436444170166771</v>
          </cell>
          <cell r="Z18" t="str">
            <v>y</v>
          </cell>
          <cell r="AA18">
            <v>1.7321388778597839</v>
          </cell>
          <cell r="AE18">
            <v>1.8421325970028286</v>
          </cell>
          <cell r="AH18" t="str">
            <v>Banco de Chile</v>
          </cell>
          <cell r="AI18">
            <v>27.847961134458256</v>
          </cell>
          <cell r="AJ18">
            <v>3.8707719888916881</v>
          </cell>
          <cell r="AK18">
            <v>13.399133503572147</v>
          </cell>
          <cell r="AL18">
            <v>-47.93</v>
          </cell>
          <cell r="AM18">
            <v>12.064776776834004</v>
          </cell>
          <cell r="AW18" t="str">
            <v>Banco de Chile</v>
          </cell>
          <cell r="AX18">
            <v>12.941460922941539</v>
          </cell>
        </row>
        <row r="19">
          <cell r="A19" t="str">
            <v>y</v>
          </cell>
          <cell r="B19" t="str">
            <v xml:space="preserve">BBVA </v>
          </cell>
          <cell r="C19" t="str">
            <v>BCI</v>
          </cell>
          <cell r="D19" t="str">
            <v>Chile</v>
          </cell>
          <cell r="E19">
            <v>30.848330000000004</v>
          </cell>
          <cell r="F19">
            <v>3049.6754667823002</v>
          </cell>
          <cell r="G19">
            <v>1400</v>
          </cell>
          <cell r="H19">
            <v>123.66412213740459</v>
          </cell>
          <cell r="I19">
            <v>86.631016042780757</v>
          </cell>
          <cell r="J19">
            <v>4.5999999999999996</v>
          </cell>
          <cell r="K19">
            <v>13.329191561397755</v>
          </cell>
          <cell r="L19" t="str">
            <v>NA</v>
          </cell>
          <cell r="M19">
            <v>13.432835820895523</v>
          </cell>
          <cell r="N19">
            <v>2.7255634961627706</v>
          </cell>
          <cell r="O19">
            <v>2.7255634961627706</v>
          </cell>
          <cell r="Q19" t="str">
            <v>NA</v>
          </cell>
          <cell r="S19" t="str">
            <v>NA</v>
          </cell>
          <cell r="U19">
            <v>21.86597837489705</v>
          </cell>
          <cell r="W19">
            <v>1.3959522709906347</v>
          </cell>
          <cell r="Z19" t="str">
            <v>y</v>
          </cell>
          <cell r="AA19" t="e">
            <v>#VALUE!</v>
          </cell>
          <cell r="AH19" t="str">
            <v>BCI</v>
          </cell>
          <cell r="AI19">
            <v>21.86597837489705</v>
          </cell>
          <cell r="AJ19">
            <v>2.7255634961627706</v>
          </cell>
          <cell r="AK19" t="str">
            <v>NA</v>
          </cell>
          <cell r="AM19">
            <v>11.318147621007668</v>
          </cell>
          <cell r="AS19" t="str">
            <v>Su Casita</v>
          </cell>
          <cell r="AW19" t="str">
            <v>Credicorp</v>
          </cell>
          <cell r="AX19">
            <v>12.923196295881851</v>
          </cell>
        </row>
        <row r="20">
          <cell r="A20" t="str">
            <v>y</v>
          </cell>
          <cell r="B20" t="str">
            <v xml:space="preserve">G.F. Bancomer </v>
          </cell>
          <cell r="C20" t="str">
            <v>Corpbanca</v>
          </cell>
          <cell r="D20" t="str">
            <v>Chile</v>
          </cell>
          <cell r="E20">
            <v>27.53</v>
          </cell>
          <cell r="F20">
            <v>1249.362553916962</v>
          </cell>
          <cell r="G20">
            <v>200</v>
          </cell>
          <cell r="H20">
            <v>127.4537037037037</v>
          </cell>
          <cell r="I20">
            <v>90.114566284779045</v>
          </cell>
          <cell r="J20">
            <v>2.1</v>
          </cell>
          <cell r="K20">
            <v>17.759599886502986</v>
          </cell>
          <cell r="L20">
            <v>15.379888268156424</v>
          </cell>
          <cell r="M20">
            <v>10.968127490039841</v>
          </cell>
          <cell r="N20">
            <v>1.6271303953032941</v>
          </cell>
          <cell r="O20">
            <v>1.6271303953032941</v>
          </cell>
          <cell r="Q20" t="str">
            <v>NA</v>
          </cell>
          <cell r="S20" t="str">
            <v>NA</v>
          </cell>
          <cell r="U20">
            <v>9.2554596795472079</v>
          </cell>
          <cell r="W20">
            <v>1.004031223468278</v>
          </cell>
          <cell r="Z20" t="str">
            <v>y</v>
          </cell>
          <cell r="AA20" t="e">
            <v>#VALUE!</v>
          </cell>
          <cell r="AH20" t="str">
            <v>Corpbanca</v>
          </cell>
          <cell r="AI20">
            <v>9.2554596795472079</v>
          </cell>
          <cell r="AJ20">
            <v>1.6271303953032941</v>
          </cell>
          <cell r="AK20">
            <v>15.379888268156424</v>
          </cell>
          <cell r="AL20">
            <v>34.799999999999997</v>
          </cell>
          <cell r="AM20">
            <v>16.919356973150553</v>
          </cell>
          <cell r="AS20" t="str">
            <v>Implied P/BV</v>
          </cell>
          <cell r="AT20" t="str">
            <v>based on a 17% ROE</v>
          </cell>
          <cell r="AW20" t="str">
            <v>Bradesco</v>
          </cell>
          <cell r="AX20">
            <v>11.765630483202669</v>
          </cell>
        </row>
        <row r="21">
          <cell r="A21" t="str">
            <v>x</v>
          </cell>
          <cell r="B21" t="str">
            <v xml:space="preserve">Citibank </v>
          </cell>
          <cell r="C21" t="str">
            <v>Bancolombia</v>
          </cell>
          <cell r="D21" t="str">
            <v>Colombia</v>
          </cell>
          <cell r="E21">
            <v>27.38</v>
          </cell>
          <cell r="F21">
            <v>4981.9758492249994</v>
          </cell>
          <cell r="G21">
            <v>195</v>
          </cell>
          <cell r="H21">
            <v>136.9</v>
          </cell>
          <cell r="I21">
            <v>84.899224806201545</v>
          </cell>
          <cell r="J21" t="str">
            <v xml:space="preserve">NM </v>
          </cell>
          <cell r="K21">
            <v>13.282092630652828</v>
          </cell>
          <cell r="L21">
            <v>11.267489711934155</v>
          </cell>
          <cell r="M21">
            <v>9.6749116607773846</v>
          </cell>
          <cell r="N21">
            <v>2.8831766378125798</v>
          </cell>
          <cell r="O21">
            <v>2.8551538247317656</v>
          </cell>
          <cell r="Q21">
            <v>7.8</v>
          </cell>
          <cell r="S21">
            <v>1.4431636742412897</v>
          </cell>
          <cell r="U21">
            <v>21.342239683868026</v>
          </cell>
          <cell r="W21">
            <v>2.1812513687805861</v>
          </cell>
          <cell r="Z21" t="str">
            <v>y</v>
          </cell>
          <cell r="AA21">
            <v>1.4445499630684815</v>
          </cell>
          <cell r="AE21">
            <v>1.7028323885452343</v>
          </cell>
          <cell r="AH21" t="str">
            <v>Bancolombia</v>
          </cell>
          <cell r="AI21">
            <v>21.342239683868026</v>
          </cell>
          <cell r="AJ21">
            <v>2.8551538247317656</v>
          </cell>
          <cell r="AK21">
            <v>11.267489711934155</v>
          </cell>
          <cell r="AL21">
            <v>2.0789</v>
          </cell>
          <cell r="AM21">
            <v>9.5896759617048932</v>
          </cell>
          <cell r="AS21">
            <v>2.5501</v>
          </cell>
          <cell r="AW21" t="str">
            <v>Unibanco</v>
          </cell>
          <cell r="AX21">
            <v>11.699657789355745</v>
          </cell>
        </row>
        <row r="22">
          <cell r="A22" t="str">
            <v>x</v>
          </cell>
          <cell r="B22" t="str">
            <v xml:space="preserve">G.F. Banorte </v>
          </cell>
          <cell r="C22" t="str">
            <v>Banco de Bogota</v>
          </cell>
          <cell r="D22" t="str">
            <v>Colombia</v>
          </cell>
          <cell r="E22">
            <v>14.484622999999999</v>
          </cell>
          <cell r="F22">
            <v>3450.6682899497259</v>
          </cell>
          <cell r="G22">
            <v>87</v>
          </cell>
          <cell r="H22">
            <v>142.85714285714286</v>
          </cell>
          <cell r="I22">
            <v>83.284457478005862</v>
          </cell>
          <cell r="J22" t="str">
            <v xml:space="preserve">NM </v>
          </cell>
          <cell r="K22">
            <v>17.378449341162803</v>
          </cell>
          <cell r="L22" t="str">
            <v>NA</v>
          </cell>
          <cell r="M22" t="str">
            <v>NA</v>
          </cell>
          <cell r="N22">
            <v>2.6811582275006245</v>
          </cell>
          <cell r="O22">
            <v>2.6811582275006245</v>
          </cell>
          <cell r="Q22" t="str">
            <v>NA</v>
          </cell>
          <cell r="S22" t="str">
            <v>NA</v>
          </cell>
          <cell r="U22">
            <v>16.926666959837849</v>
          </cell>
          <cell r="W22">
            <v>2.3574299133453809</v>
          </cell>
          <cell r="Z22" t="str">
            <v>y</v>
          </cell>
          <cell r="AA22" t="e">
            <v>#VALUE!</v>
          </cell>
          <cell r="AH22" t="str">
            <v>Banco de Bogota</v>
          </cell>
          <cell r="AI22">
            <v>16.926666959837849</v>
          </cell>
          <cell r="AJ22">
            <v>2.6811582275006245</v>
          </cell>
          <cell r="AM22">
            <v>5.4023753061014093</v>
          </cell>
        </row>
        <row r="23">
          <cell r="A23" t="str">
            <v>x</v>
          </cell>
          <cell r="B23" t="str">
            <v xml:space="preserve">HSBC </v>
          </cell>
          <cell r="C23" t="str">
            <v>Credicorp</v>
          </cell>
          <cell r="D23" t="str">
            <v>Peru</v>
          </cell>
          <cell r="E23">
            <v>58.62</v>
          </cell>
          <cell r="F23">
            <v>4675.6176645000005</v>
          </cell>
          <cell r="G23">
            <v>290</v>
          </cell>
          <cell r="H23">
            <v>229.25303089558076</v>
          </cell>
          <cell r="I23">
            <v>93.897164824603564</v>
          </cell>
          <cell r="J23" t="str">
            <v xml:space="preserve">NM </v>
          </cell>
          <cell r="K23">
            <v>18.133724522089196</v>
          </cell>
          <cell r="L23">
            <v>15.245773732119636</v>
          </cell>
          <cell r="M23">
            <v>12.99778270509978</v>
          </cell>
          <cell r="N23">
            <v>3.8799584625444687</v>
          </cell>
          <cell r="O23">
            <v>3.2910290758321867</v>
          </cell>
          <cell r="Q23">
            <v>23.5</v>
          </cell>
          <cell r="S23">
            <v>0.64875632902636748</v>
          </cell>
          <cell r="U23">
            <v>19.97245509816938</v>
          </cell>
          <cell r="W23">
            <v>2.0338774483945237</v>
          </cell>
          <cell r="Z23" t="str">
            <v>y</v>
          </cell>
          <cell r="AA23">
            <v>0.64875632902636748</v>
          </cell>
          <cell r="AE23">
            <v>0.7716478520037956</v>
          </cell>
          <cell r="AH23" t="str">
            <v>Credicorp</v>
          </cell>
          <cell r="AI23">
            <v>19.97245509816938</v>
          </cell>
          <cell r="AJ23">
            <v>3.2910290758321867</v>
          </cell>
          <cell r="AK23">
            <v>15.245773732119636</v>
          </cell>
          <cell r="AL23">
            <v>3.3869329999999995</v>
          </cell>
          <cell r="AM23">
            <v>17.812057763475408</v>
          </cell>
        </row>
        <row r="24">
          <cell r="B24" t="str">
            <v xml:space="preserve">Banco Santander </v>
          </cell>
          <cell r="C24" t="str">
            <v xml:space="preserve">Spain </v>
          </cell>
          <cell r="D24" t="str">
            <v xml:space="preserve">Banco Mexicano </v>
          </cell>
          <cell r="E24">
            <v>35339</v>
          </cell>
          <cell r="F24" t="str">
            <v xml:space="preserve">Mexico </v>
          </cell>
          <cell r="G24">
            <v>425</v>
          </cell>
          <cell r="H24">
            <v>75</v>
          </cell>
          <cell r="I24">
            <v>567</v>
          </cell>
          <cell r="J24" t="str">
            <v xml:space="preserve">NM </v>
          </cell>
          <cell r="K24">
            <v>1.7</v>
          </cell>
          <cell r="L24" t="str">
            <v xml:space="preserve">NM </v>
          </cell>
          <cell r="AA24" t="e">
            <v>#DIV/0!</v>
          </cell>
          <cell r="AH24" t="str">
            <v>Su Casita</v>
          </cell>
          <cell r="AI24">
            <v>14</v>
          </cell>
          <cell r="AJ24">
            <v>2.4</v>
          </cell>
        </row>
        <row r="25">
          <cell r="B25" t="str">
            <v xml:space="preserve">Bank of Montreal </v>
          </cell>
          <cell r="C25" t="str">
            <v>Max</v>
          </cell>
          <cell r="D25" t="str">
            <v xml:space="preserve">G.F. Bancomer </v>
          </cell>
          <cell r="E25">
            <v>35065</v>
          </cell>
          <cell r="F25" t="str">
            <v xml:space="preserve">Mexico </v>
          </cell>
          <cell r="G25">
            <v>456</v>
          </cell>
          <cell r="H25">
            <v>229.25303089558076</v>
          </cell>
          <cell r="I25">
            <v>100</v>
          </cell>
          <cell r="J25">
            <v>5.2</v>
          </cell>
          <cell r="K25">
            <v>35.463794829787233</v>
          </cell>
          <cell r="L25">
            <v>17.519685039370078</v>
          </cell>
          <cell r="M25">
            <v>17.115384615384613</v>
          </cell>
          <cell r="N25">
            <v>3.8981354767269147</v>
          </cell>
          <cell r="O25">
            <v>3.8981354767269147</v>
          </cell>
          <cell r="Q25">
            <v>23.5</v>
          </cell>
          <cell r="S25">
            <v>1.7321388778597839</v>
          </cell>
          <cell r="U25">
            <v>33.287727902423086</v>
          </cell>
          <cell r="W25">
            <v>3.5667370940755485</v>
          </cell>
          <cell r="AA25">
            <v>0.74551851231362032</v>
          </cell>
          <cell r="AH25" t="str">
            <v>Compartamos</v>
          </cell>
          <cell r="AI25">
            <v>57.035894851173332</v>
          </cell>
          <cell r="AJ25">
            <v>15.42943627276596</v>
          </cell>
          <cell r="AK25">
            <v>19.600000000000001</v>
          </cell>
        </row>
        <row r="26">
          <cell r="B26" t="str">
            <v xml:space="preserve">Scotiabank </v>
          </cell>
          <cell r="C26" t="str">
            <v>Mediana</v>
          </cell>
          <cell r="D26" t="str">
            <v xml:space="preserve">G.F. Inverlat </v>
          </cell>
          <cell r="E26">
            <v>35065</v>
          </cell>
          <cell r="F26" t="str">
            <v xml:space="preserve">Mexico </v>
          </cell>
          <cell r="G26">
            <v>144</v>
          </cell>
          <cell r="H26">
            <v>143.54838709677421</v>
          </cell>
          <cell r="I26">
            <v>91.134389371486975</v>
          </cell>
          <cell r="J26" t="e">
            <v>#NUM!</v>
          </cell>
          <cell r="K26">
            <v>15.771456567020184</v>
          </cell>
          <cell r="L26">
            <v>13.985549132947977</v>
          </cell>
          <cell r="M26">
            <v>12.141934928442208</v>
          </cell>
          <cell r="N26">
            <v>2.8831766378125798</v>
          </cell>
          <cell r="O26">
            <v>2.8618032242376494</v>
          </cell>
          <cell r="P26" t="e">
            <v>#NUM!</v>
          </cell>
          <cell r="Q26">
            <v>13.163400000000001</v>
          </cell>
          <cell r="R26" t="e">
            <v>#NUM!</v>
          </cell>
          <cell r="S26">
            <v>1.0656473812219096</v>
          </cell>
          <cell r="T26" t="e">
            <v>#NUM!</v>
          </cell>
          <cell r="U26">
            <v>21.342239683868026</v>
          </cell>
          <cell r="V26" t="e">
            <v>#NUM!</v>
          </cell>
          <cell r="W26">
            <v>2.1744542320949827</v>
          </cell>
          <cell r="AA26">
            <v>1.0624572020107248</v>
          </cell>
          <cell r="AE26">
            <v>1.1403258067557784</v>
          </cell>
        </row>
        <row r="27">
          <cell r="B27" t="str">
            <v xml:space="preserve">Scotiabank </v>
          </cell>
          <cell r="C27" t="str">
            <v>Min</v>
          </cell>
          <cell r="D27" t="str">
            <v xml:space="preserve">G.F. Inverlat </v>
          </cell>
          <cell r="E27">
            <v>35065</v>
          </cell>
          <cell r="F27" t="str">
            <v xml:space="preserve">Mexico </v>
          </cell>
          <cell r="G27">
            <v>31</v>
          </cell>
          <cell r="H27">
            <v>119.9952001919923</v>
          </cell>
          <cell r="I27">
            <v>79.004473408849904</v>
          </cell>
          <cell r="J27">
            <v>0</v>
          </cell>
          <cell r="K27">
            <v>12.961914559448905</v>
          </cell>
          <cell r="L27">
            <v>11.267489711934155</v>
          </cell>
          <cell r="M27">
            <v>9.6749116607773846</v>
          </cell>
          <cell r="N27">
            <v>1.3481783536299765</v>
          </cell>
          <cell r="O27">
            <v>1.3481783536299765</v>
          </cell>
          <cell r="P27">
            <v>0</v>
          </cell>
          <cell r="Q27">
            <v>7.7356000000000007</v>
          </cell>
          <cell r="R27">
            <v>0</v>
          </cell>
          <cell r="S27">
            <v>0.64875632902636748</v>
          </cell>
          <cell r="T27">
            <v>0</v>
          </cell>
          <cell r="U27">
            <v>6.0476088355136177</v>
          </cell>
          <cell r="V27">
            <v>0</v>
          </cell>
          <cell r="W27">
            <v>0.48429476721221387</v>
          </cell>
          <cell r="AA27">
            <v>1.4565760525278135</v>
          </cell>
        </row>
        <row r="28">
          <cell r="B28" t="str">
            <v xml:space="preserve">G.F. Banorte </v>
          </cell>
          <cell r="C28" t="str">
            <v xml:space="preserve">Mexico </v>
          </cell>
          <cell r="D28" t="str">
            <v xml:space="preserve">Banco del Centro </v>
          </cell>
          <cell r="E28">
            <v>34912</v>
          </cell>
          <cell r="F28" t="str">
            <v xml:space="preserve">Mexico </v>
          </cell>
          <cell r="G28">
            <v>116</v>
          </cell>
          <cell r="H28">
            <v>88.1</v>
          </cell>
          <cell r="I28">
            <v>132</v>
          </cell>
          <cell r="J28" t="str">
            <v xml:space="preserve">NM </v>
          </cell>
          <cell r="K28">
            <v>1.3</v>
          </cell>
          <cell r="L28" t="str">
            <v xml:space="preserve">NM </v>
          </cell>
        </row>
        <row r="29">
          <cell r="B29" t="str">
            <v>Nota: Actualizado al 25 de mayo del 2007.</v>
          </cell>
          <cell r="C29" t="str">
            <v xml:space="preserve">Spain </v>
          </cell>
          <cell r="D29" t="str">
            <v xml:space="preserve">G.F. Probursa </v>
          </cell>
          <cell r="E29">
            <v>34759</v>
          </cell>
          <cell r="F29" t="str">
            <v>Mexico</v>
          </cell>
          <cell r="G29">
            <v>350</v>
          </cell>
          <cell r="H29">
            <v>70</v>
          </cell>
          <cell r="I29">
            <v>500</v>
          </cell>
          <cell r="J29" t="str">
            <v xml:space="preserve">NM </v>
          </cell>
          <cell r="K29">
            <v>3.4</v>
          </cell>
          <cell r="L29" t="str">
            <v xml:space="preserve">NM </v>
          </cell>
        </row>
        <row r="30">
          <cell r="B30" t="str">
            <v>Fuente: Estados financieros a marzo del 2007.  Estimados de IBES.</v>
          </cell>
        </row>
        <row r="31">
          <cell r="C31" t="str">
            <v>(1) PEG equivale a P / U sobre el crecimiento de utilidades.</v>
          </cell>
        </row>
        <row r="32">
          <cell r="B32" t="str">
            <v>Mexican Financial Institutions</v>
          </cell>
          <cell r="D32" t="str">
            <v>Múltiplos de Valuación Precio a Utilidad</v>
          </cell>
          <cell r="L32" t="str">
            <v>2007 Book Value</v>
          </cell>
        </row>
        <row r="33">
          <cell r="B33" t="str">
            <v>(US$ in Millions)</v>
          </cell>
          <cell r="D33">
            <v>12</v>
          </cell>
          <cell r="E33">
            <v>13</v>
          </cell>
          <cell r="F33">
            <v>14</v>
          </cell>
          <cell r="G33">
            <v>15</v>
          </cell>
          <cell r="H33">
            <v>16</v>
          </cell>
          <cell r="L33" t="str">
            <v>Total Assets</v>
          </cell>
          <cell r="N33">
            <v>31784</v>
          </cell>
        </row>
        <row r="34">
          <cell r="B34" t="str">
            <v>Max</v>
          </cell>
          <cell r="K34">
            <v>5.3</v>
          </cell>
          <cell r="L34">
            <v>50.9</v>
          </cell>
          <cell r="N34">
            <v>29331</v>
          </cell>
        </row>
        <row r="35">
          <cell r="B35" t="str">
            <v>Mediana</v>
          </cell>
          <cell r="D35">
            <v>36.490866128603201</v>
          </cell>
          <cell r="E35">
            <v>36.490866128603201</v>
          </cell>
          <cell r="F35">
            <v>36.490866128603201</v>
          </cell>
          <cell r="G35">
            <v>36.490866128603201</v>
          </cell>
          <cell r="H35">
            <v>36.490866128603201</v>
          </cell>
          <cell r="J35">
            <v>400.66971009206316</v>
          </cell>
          <cell r="K35">
            <v>2.1</v>
          </cell>
          <cell r="L35">
            <v>12.7</v>
          </cell>
          <cell r="N35">
            <v>2453</v>
          </cell>
        </row>
        <row r="36">
          <cell r="B36" t="str">
            <v>Min</v>
          </cell>
          <cell r="D36">
            <v>437.89039354323842</v>
          </cell>
          <cell r="E36">
            <v>474.38125967184163</v>
          </cell>
          <cell r="F36">
            <v>510.87212580044479</v>
          </cell>
          <cell r="G36">
            <v>547.36299192904801</v>
          </cell>
          <cell r="H36">
            <v>583.85385805765122</v>
          </cell>
          <cell r="K36">
            <v>0.7</v>
          </cell>
          <cell r="L36">
            <v>5.8</v>
          </cell>
          <cell r="N36">
            <v>223.40619307832421</v>
          </cell>
        </row>
        <row r="37">
          <cell r="B37" t="str">
            <v>Múltiplos Implícitos</v>
          </cell>
        </row>
        <row r="38">
          <cell r="B38" t="str">
            <v>Transacciones de Sofoles Hipotecarias (Sombreado)</v>
          </cell>
          <cell r="D38">
            <v>1.9470448801388991</v>
          </cell>
          <cell r="E38">
            <v>2.109298620150474</v>
          </cell>
          <cell r="F38">
            <v>2.2715523601620489</v>
          </cell>
          <cell r="G38">
            <v>2.4338061001736238</v>
          </cell>
          <cell r="H38">
            <v>2.5960598401851986</v>
          </cell>
        </row>
        <row r="40">
          <cell r="B40" t="str">
            <v>Max</v>
          </cell>
          <cell r="D40" t="str">
            <v>Descuento de OPA</v>
          </cell>
          <cell r="K40">
            <v>2.2999999999999998</v>
          </cell>
          <cell r="L40">
            <v>17.100000000000001</v>
          </cell>
        </row>
        <row r="41">
          <cell r="B41" t="str">
            <v>Mediana</v>
          </cell>
          <cell r="D41">
            <v>15</v>
          </cell>
          <cell r="E41">
            <v>15</v>
          </cell>
          <cell r="F41">
            <v>15</v>
          </cell>
          <cell r="G41">
            <v>15</v>
          </cell>
          <cell r="H41">
            <v>15</v>
          </cell>
          <cell r="K41">
            <v>2.2000000000000002</v>
          </cell>
          <cell r="L41">
            <v>10.7</v>
          </cell>
        </row>
        <row r="42">
          <cell r="B42" t="str">
            <v>Min</v>
          </cell>
          <cell r="K42">
            <v>1.6</v>
          </cell>
          <cell r="L42">
            <v>5.8</v>
          </cell>
        </row>
        <row r="43">
          <cell r="B43" t="str">
            <v>Valor de las Acciones Implícito</v>
          </cell>
          <cell r="D43">
            <v>372.20683451175262</v>
          </cell>
          <cell r="E43">
            <v>403.2240707210654</v>
          </cell>
          <cell r="F43">
            <v>434.24130693037807</v>
          </cell>
          <cell r="G43">
            <v>465.2585431396908</v>
          </cell>
          <cell r="H43">
            <v>496.27577934900353</v>
          </cell>
        </row>
        <row r="44">
          <cell r="B44" t="str">
            <v>Múltiplos Implícitos</v>
          </cell>
        </row>
        <row r="45">
          <cell r="B45" t="str">
            <v>Precio Implícito / Utilidad 2007E</v>
          </cell>
          <cell r="D45">
            <v>10.199999999999999</v>
          </cell>
          <cell r="E45">
            <v>11.05</v>
          </cell>
          <cell r="F45">
            <v>11.899999999999999</v>
          </cell>
          <cell r="G45">
            <v>12.75</v>
          </cell>
          <cell r="H45">
            <v>13.6</v>
          </cell>
          <cell r="Q45" t="str">
            <v>Múltiplos de Precio / VL</v>
          </cell>
        </row>
        <row r="46">
          <cell r="B46" t="str">
            <v>Precio Implícito / VL</v>
          </cell>
          <cell r="D46">
            <v>1.6549881481180642</v>
          </cell>
          <cell r="E46">
            <v>1.792903827127903</v>
          </cell>
          <cell r="F46">
            <v>1.9308195061377416</v>
          </cell>
          <cell r="G46">
            <v>2.0687351851475801</v>
          </cell>
          <cell r="H46">
            <v>2.2066508641574187</v>
          </cell>
        </row>
        <row r="47">
          <cell r="P47" t="str">
            <v>(US$ mm)</v>
          </cell>
          <cell r="Q47">
            <v>1.8</v>
          </cell>
          <cell r="R47">
            <v>2</v>
          </cell>
          <cell r="S47">
            <v>2.2000000000000002</v>
          </cell>
          <cell r="T47">
            <v>2.4000000000000004</v>
          </cell>
          <cell r="U47">
            <v>2.6000000000000005</v>
          </cell>
          <cell r="AI47" t="str">
            <v>Price to Book Value Multiple</v>
          </cell>
          <cell r="AP47" t="str">
            <v>Adjustment for 100% of reserves</v>
          </cell>
        </row>
        <row r="48">
          <cell r="P48" t="str">
            <v>Valor en Libros 1Q'07</v>
          </cell>
          <cell r="Q48">
            <v>224.9</v>
          </cell>
          <cell r="R48">
            <v>224.9</v>
          </cell>
          <cell r="S48">
            <v>224.9</v>
          </cell>
          <cell r="T48">
            <v>224.9</v>
          </cell>
          <cell r="U48">
            <v>224.9</v>
          </cell>
        </row>
        <row r="49">
          <cell r="B49" t="str">
            <v>Valuación Sin Descuento de OPA (Post-Dinero Nuevo)</v>
          </cell>
          <cell r="P49" t="str">
            <v>Valor de Acciones</v>
          </cell>
          <cell r="Q49">
            <v>404.82</v>
          </cell>
          <cell r="R49">
            <v>449.8</v>
          </cell>
          <cell r="S49">
            <v>494.78000000000003</v>
          </cell>
          <cell r="T49">
            <v>539.7600000000001</v>
          </cell>
          <cell r="U49">
            <v>584.74000000000012</v>
          </cell>
          <cell r="AH49" t="str">
            <v>(US$ mm)</v>
          </cell>
          <cell r="AI49">
            <v>1.6</v>
          </cell>
          <cell r="AJ49">
            <v>1.8</v>
          </cell>
          <cell r="AK49">
            <v>2</v>
          </cell>
          <cell r="AL49">
            <v>2.2000000000000002</v>
          </cell>
          <cell r="AM49">
            <v>2.4000000000000004</v>
          </cell>
          <cell r="AP49" t="str">
            <v>thousand pesos</v>
          </cell>
        </row>
        <row r="50">
          <cell r="B50" t="str">
            <v>Oferta OPA (35%) - Oferta Primaria</v>
          </cell>
          <cell r="D50">
            <v>130.27239207911342</v>
          </cell>
          <cell r="E50">
            <v>141.12842475237289</v>
          </cell>
          <cell r="F50">
            <v>151.98445742563231</v>
          </cell>
          <cell r="G50">
            <v>162.84049009889176</v>
          </cell>
          <cell r="H50">
            <v>173.69652277215121</v>
          </cell>
        </row>
        <row r="51">
          <cell r="B51" t="str">
            <v>Valor de las Acciones (Post-Dinero Nuevo)</v>
          </cell>
          <cell r="D51">
            <v>568.16278562235186</v>
          </cell>
          <cell r="E51">
            <v>615.50968442421458</v>
          </cell>
          <cell r="F51">
            <v>662.85658322607708</v>
          </cell>
          <cell r="G51">
            <v>710.2034820279398</v>
          </cell>
          <cell r="H51">
            <v>757.55038082980241</v>
          </cell>
          <cell r="P51" t="str">
            <v>Precio / U UDM Implícito</v>
          </cell>
          <cell r="Q51">
            <v>13.058709677419355</v>
          </cell>
          <cell r="R51">
            <v>14.509677419354839</v>
          </cell>
          <cell r="S51">
            <v>15.960645161290323</v>
          </cell>
          <cell r="T51">
            <v>17.411612903225809</v>
          </cell>
          <cell r="U51">
            <v>18.862580645161295</v>
          </cell>
          <cell r="AH51" t="str">
            <v>Book Value 1Q'07</v>
          </cell>
          <cell r="AI51">
            <v>224.9</v>
          </cell>
          <cell r="AJ51">
            <v>224.9</v>
          </cell>
          <cell r="AK51">
            <v>224.9</v>
          </cell>
          <cell r="AL51">
            <v>224.9</v>
          </cell>
          <cell r="AM51">
            <v>224.9</v>
          </cell>
          <cell r="AP51" t="str">
            <v>Balance Sheet as of September 2006</v>
          </cell>
        </row>
        <row r="52">
          <cell r="P52" t="str">
            <v>Implied P/E 2006E</v>
          </cell>
          <cell r="Q52">
            <v>12.149085540166205</v>
          </cell>
          <cell r="R52">
            <v>13.498983933518005</v>
          </cell>
          <cell r="S52">
            <v>14.848882326869806</v>
          </cell>
          <cell r="T52">
            <v>16.19878072022161</v>
          </cell>
          <cell r="U52">
            <v>17.54867911357341</v>
          </cell>
          <cell r="AH52" t="str">
            <v>Equity Value</v>
          </cell>
          <cell r="AI52">
            <v>359.84000000000003</v>
          </cell>
          <cell r="AJ52">
            <v>404.82</v>
          </cell>
          <cell r="AK52">
            <v>449.8</v>
          </cell>
          <cell r="AL52">
            <v>494.78000000000003</v>
          </cell>
          <cell r="AM52">
            <v>539.7600000000001</v>
          </cell>
          <cell r="AP52" t="str">
            <v>Individual Loans (NPLs)</v>
          </cell>
          <cell r="AS52">
            <v>658632</v>
          </cell>
        </row>
        <row r="53">
          <cell r="B53" t="str">
            <v>Valor de los Accionistas Actuales (65%)</v>
          </cell>
          <cell r="D53">
            <v>369.30581065452873</v>
          </cell>
          <cell r="E53">
            <v>400.0812948757395</v>
          </cell>
          <cell r="F53">
            <v>430.85677909695011</v>
          </cell>
          <cell r="G53">
            <v>461.63226331816088</v>
          </cell>
          <cell r="H53">
            <v>492.4077475393716</v>
          </cell>
        </row>
        <row r="54">
          <cell r="B54" t="str">
            <v>Impuestos @ 28%</v>
          </cell>
          <cell r="D54">
            <v>-103.40562698326805</v>
          </cell>
          <cell r="E54">
            <v>-112.02276256520707</v>
          </cell>
          <cell r="F54">
            <v>-120.63989814714604</v>
          </cell>
          <cell r="G54">
            <v>-129.25703372908507</v>
          </cell>
          <cell r="H54">
            <v>-137.87416931102405</v>
          </cell>
          <cell r="AH54" t="str">
            <v>Implied P/BV FY'06</v>
          </cell>
          <cell r="AI54">
            <v>1.6</v>
          </cell>
          <cell r="AJ54">
            <v>1.7999999999999998</v>
          </cell>
          <cell r="AK54">
            <v>2</v>
          </cell>
          <cell r="AL54">
            <v>2.2000000000000002</v>
          </cell>
          <cell r="AM54">
            <v>2.4000000000000004</v>
          </cell>
        </row>
        <row r="55">
          <cell r="B55" t="str">
            <v>Flujos a los Accionistas Actuales</v>
          </cell>
          <cell r="D55">
            <v>265.90018367126066</v>
          </cell>
          <cell r="E55">
            <v>288.05853231053243</v>
          </cell>
          <cell r="F55">
            <v>310.21688094980408</v>
          </cell>
          <cell r="G55">
            <v>332.37522958907584</v>
          </cell>
          <cell r="H55">
            <v>354.53357822834755</v>
          </cell>
          <cell r="AH55" t="str">
            <v>Implied P / 2007E Earnings</v>
          </cell>
          <cell r="AI55">
            <v>9.861097808197572</v>
          </cell>
          <cell r="AJ55">
            <v>11.093735034222266</v>
          </cell>
          <cell r="AK55">
            <v>12.326372260246963</v>
          </cell>
          <cell r="AL55">
            <v>13.559009486271661</v>
          </cell>
          <cell r="AM55">
            <v>14.791646712296359</v>
          </cell>
        </row>
        <row r="56">
          <cell r="Q56" t="str">
            <v>Múltiplos de Precio / Utilidades</v>
          </cell>
        </row>
        <row r="57">
          <cell r="AP57" t="str">
            <v>Bridge Loans (NPLs)</v>
          </cell>
          <cell r="AS57">
            <v>265154</v>
          </cell>
        </row>
        <row r="58">
          <cell r="P58" t="str">
            <v>(US$ mm)</v>
          </cell>
          <cell r="Q58">
            <v>13</v>
          </cell>
          <cell r="R58">
            <v>15</v>
          </cell>
          <cell r="S58">
            <v>16</v>
          </cell>
          <cell r="T58">
            <v>17</v>
          </cell>
          <cell r="U58">
            <v>18</v>
          </cell>
          <cell r="AP58" t="str">
            <v>Total NPLs</v>
          </cell>
          <cell r="AS58">
            <v>923786</v>
          </cell>
        </row>
        <row r="59">
          <cell r="P59" t="str">
            <v>Utilidad UDM</v>
          </cell>
          <cell r="Q59">
            <v>31</v>
          </cell>
          <cell r="R59">
            <v>31</v>
          </cell>
          <cell r="S59">
            <v>31</v>
          </cell>
          <cell r="T59">
            <v>31</v>
          </cell>
          <cell r="U59">
            <v>31</v>
          </cell>
          <cell r="AP59" t="str">
            <v>Allowance for Risk</v>
          </cell>
          <cell r="AS59">
            <v>553869</v>
          </cell>
        </row>
        <row r="60">
          <cell r="P60" t="str">
            <v>Valor de Acciones</v>
          </cell>
          <cell r="Q60">
            <v>403</v>
          </cell>
          <cell r="R60">
            <v>465</v>
          </cell>
          <cell r="S60">
            <v>496</v>
          </cell>
          <cell r="T60">
            <v>527</v>
          </cell>
          <cell r="U60">
            <v>558</v>
          </cell>
          <cell r="AI60" t="str">
            <v>ROE</v>
          </cell>
        </row>
        <row r="61">
          <cell r="F61" t="str">
            <v>Prem. / (Desc.) a</v>
          </cell>
          <cell r="AP61" t="str">
            <v>Allowance % of Total NPLs</v>
          </cell>
          <cell r="AS61">
            <v>59.956418477872589</v>
          </cell>
        </row>
        <row r="62">
          <cell r="F62" t="str">
            <v>Flujos de OPA</v>
          </cell>
          <cell r="P62" t="str">
            <v>Precio / VL 1Q'07 Implícito</v>
          </cell>
          <cell r="Q62">
            <v>1.7919075144508669</v>
          </cell>
          <cell r="R62">
            <v>2.0675855935971543</v>
          </cell>
          <cell r="S62">
            <v>2.2054246331702978</v>
          </cell>
          <cell r="T62">
            <v>2.3432636727434413</v>
          </cell>
          <cell r="U62">
            <v>2.4811027123165852</v>
          </cell>
          <cell r="AH62" t="str">
            <v>(US$ mm)</v>
          </cell>
          <cell r="AI62">
            <v>14</v>
          </cell>
          <cell r="AJ62">
            <v>14.5</v>
          </cell>
          <cell r="AK62">
            <v>15</v>
          </cell>
          <cell r="AL62">
            <v>15.5</v>
          </cell>
          <cell r="AM62">
            <v>16</v>
          </cell>
          <cell r="AP62" t="str">
            <v>Remaining 40%</v>
          </cell>
          <cell r="AS62">
            <v>369917</v>
          </cell>
        </row>
        <row r="63">
          <cell r="B63" t="str">
            <v>Oferta Banamex</v>
          </cell>
          <cell r="D63">
            <v>580</v>
          </cell>
          <cell r="F63">
            <v>310.21688094980408</v>
          </cell>
          <cell r="P63" t="str">
            <v>Implied P/E 2006E</v>
          </cell>
          <cell r="Q63">
            <v>13</v>
          </cell>
          <cell r="R63">
            <v>15</v>
          </cell>
          <cell r="S63">
            <v>16</v>
          </cell>
          <cell r="T63">
            <v>17</v>
          </cell>
          <cell r="U63">
            <v>18</v>
          </cell>
        </row>
        <row r="64">
          <cell r="AH64" t="str">
            <v xml:space="preserve">Precio / VL Implícito </v>
          </cell>
          <cell r="AI64">
            <v>2.3593999999999999</v>
          </cell>
          <cell r="AJ64">
            <v>2.4058000000000002</v>
          </cell>
          <cell r="AK64">
            <v>2.4521999999999999</v>
          </cell>
          <cell r="AL64">
            <v>2.4985999999999997</v>
          </cell>
          <cell r="AM64">
            <v>2.5449999999999999</v>
          </cell>
          <cell r="AP64" t="str">
            <v>After tax (28%)</v>
          </cell>
          <cell r="AS64">
            <v>266340.24</v>
          </cell>
        </row>
        <row r="65">
          <cell r="B65" t="str">
            <v>Flujo Despues de Impuestos</v>
          </cell>
          <cell r="AH65" t="str">
            <v>Valor en Libros 1Q'07</v>
          </cell>
          <cell r="AI65">
            <v>224.9</v>
          </cell>
          <cell r="AJ65">
            <v>224.9</v>
          </cell>
          <cell r="AK65">
            <v>224.9</v>
          </cell>
          <cell r="AL65">
            <v>224.9</v>
          </cell>
          <cell r="AM65">
            <v>224.9</v>
          </cell>
        </row>
        <row r="66">
          <cell r="A66">
            <v>18</v>
          </cell>
          <cell r="B66" t="str">
            <v xml:space="preserve">   @ 18% de Tasa</v>
          </cell>
          <cell r="D66">
            <v>475.6</v>
          </cell>
          <cell r="F66">
            <v>53.312095248922461</v>
          </cell>
          <cell r="AH66" t="str">
            <v>Valor de Acciones</v>
          </cell>
          <cell r="AI66">
            <v>530.62905999999998</v>
          </cell>
          <cell r="AJ66">
            <v>541.06442000000004</v>
          </cell>
          <cell r="AK66">
            <v>551.49977999999999</v>
          </cell>
          <cell r="AL66">
            <v>561.93513999999993</v>
          </cell>
          <cell r="AM66">
            <v>572.37049999999999</v>
          </cell>
        </row>
        <row r="67">
          <cell r="A67">
            <v>12</v>
          </cell>
          <cell r="B67" t="str">
            <v xml:space="preserve">   @ 12% de Tasa</v>
          </cell>
          <cell r="D67">
            <v>510.4</v>
          </cell>
          <cell r="F67">
            <v>64.530053437867991</v>
          </cell>
          <cell r="AH67" t="str">
            <v>(-) 15% IPO Discount</v>
          </cell>
          <cell r="AI67">
            <v>-79.594358999999997</v>
          </cell>
          <cell r="AJ67">
            <v>-81.159663000000009</v>
          </cell>
          <cell r="AK67">
            <v>-82.724966999999992</v>
          </cell>
          <cell r="AL67">
            <v>-84.29027099999999</v>
          </cell>
          <cell r="AM67">
            <v>-85.855575000000002</v>
          </cell>
        </row>
        <row r="68">
          <cell r="A68">
            <v>10</v>
          </cell>
          <cell r="B68" t="str">
            <v xml:space="preserve">   @ 10% de Tasa</v>
          </cell>
          <cell r="D68">
            <v>522</v>
          </cell>
          <cell r="F68">
            <v>68.269372834183173</v>
          </cell>
          <cell r="AH68" t="str">
            <v>Adjusted Equity Value</v>
          </cell>
          <cell r="AI68">
            <v>451.03470099999998</v>
          </cell>
          <cell r="AJ68">
            <v>459.90475700000002</v>
          </cell>
          <cell r="AK68">
            <v>468.77481299999999</v>
          </cell>
          <cell r="AL68">
            <v>477.64486899999997</v>
          </cell>
          <cell r="AM68">
            <v>486.51492500000001</v>
          </cell>
        </row>
        <row r="69">
          <cell r="A69">
            <v>5</v>
          </cell>
          <cell r="B69" t="str">
            <v xml:space="preserve">   @ 5% de Tasa</v>
          </cell>
          <cell r="D69">
            <v>551</v>
          </cell>
          <cell r="F69">
            <v>77.617671324971127</v>
          </cell>
        </row>
        <row r="70">
          <cell r="A70">
            <v>0</v>
          </cell>
          <cell r="B70" t="str">
            <v xml:space="preserve">   @ 0% de Tasa</v>
          </cell>
          <cell r="D70">
            <v>580</v>
          </cell>
          <cell r="F70">
            <v>86.965969815759081</v>
          </cell>
          <cell r="AH70" t="str">
            <v>Precio / VL Implícito</v>
          </cell>
          <cell r="AI70">
            <v>2.3593999999999999</v>
          </cell>
          <cell r="AJ70">
            <v>2.4058000000000002</v>
          </cell>
          <cell r="AK70">
            <v>2.4521999999999999</v>
          </cell>
          <cell r="AL70">
            <v>2.4985999999999997</v>
          </cell>
          <cell r="AM70">
            <v>2.5449999999999999</v>
          </cell>
        </row>
        <row r="71">
          <cell r="AH71" t="str">
            <v>Precio / Utilidad 2007E Implícita</v>
          </cell>
          <cell r="AI71">
            <v>14.541421355413343</v>
          </cell>
          <cell r="AJ71">
            <v>14.827393191851073</v>
          </cell>
          <cell r="AK71">
            <v>15.113365028288801</v>
          </cell>
          <cell r="AL71">
            <v>15.39933686472653</v>
          </cell>
          <cell r="AM71">
            <v>15.68530870116426</v>
          </cell>
        </row>
        <row r="72">
          <cell r="AH72" t="str">
            <v>Implied P/E 2006E</v>
          </cell>
          <cell r="AI72">
            <v>13.536038644415511</v>
          </cell>
          <cell r="AJ72">
            <v>13.802238607584487</v>
          </cell>
          <cell r="AK72">
            <v>14.068438570753461</v>
          </cell>
          <cell r="AL72">
            <v>14.334638533922435</v>
          </cell>
          <cell r="AM72">
            <v>14.600838497091411</v>
          </cell>
        </row>
        <row r="77">
          <cell r="AJ77" t="str">
            <v>Valuación P/U UDM</v>
          </cell>
        </row>
        <row r="79">
          <cell r="AJ79" t="str">
            <v>Crecimiento en Utilidades de Su Casita</v>
          </cell>
          <cell r="AP79" t="str">
            <v>in US$ million</v>
          </cell>
          <cell r="AS79">
            <v>24.256852459016393</v>
          </cell>
        </row>
        <row r="81">
          <cell r="AJ81">
            <v>13</v>
          </cell>
          <cell r="AK81">
            <v>14</v>
          </cell>
          <cell r="AL81">
            <v>15</v>
          </cell>
          <cell r="AM81">
            <v>16</v>
          </cell>
        </row>
        <row r="83">
          <cell r="AH83" t="str">
            <v>PEG Ratio</v>
          </cell>
          <cell r="AI83">
            <v>1.3000000000000003</v>
          </cell>
          <cell r="AJ83">
            <v>16.900000000000002</v>
          </cell>
          <cell r="AK83">
            <v>18.200000000000003</v>
          </cell>
          <cell r="AL83">
            <v>19.500000000000004</v>
          </cell>
          <cell r="AM83">
            <v>20.800000000000004</v>
          </cell>
        </row>
        <row r="84">
          <cell r="AI84">
            <v>1.2000000000000002</v>
          </cell>
          <cell r="AJ84">
            <v>15.600000000000001</v>
          </cell>
          <cell r="AK84">
            <v>16.800000000000004</v>
          </cell>
          <cell r="AL84">
            <v>18.000000000000004</v>
          </cell>
          <cell r="AM84">
            <v>19.200000000000003</v>
          </cell>
        </row>
        <row r="85">
          <cell r="AI85">
            <v>1.1000000000000001</v>
          </cell>
          <cell r="AJ85">
            <v>14.3</v>
          </cell>
          <cell r="AK85">
            <v>15.400000000000002</v>
          </cell>
          <cell r="AL85">
            <v>16.5</v>
          </cell>
          <cell r="AM85">
            <v>17.600000000000001</v>
          </cell>
        </row>
        <row r="86">
          <cell r="AI86">
            <v>1</v>
          </cell>
          <cell r="AJ86">
            <v>13</v>
          </cell>
          <cell r="AK86">
            <v>14</v>
          </cell>
          <cell r="AL86">
            <v>15</v>
          </cell>
          <cell r="AM86">
            <v>16</v>
          </cell>
        </row>
        <row r="87">
          <cell r="AI87">
            <v>0.9</v>
          </cell>
          <cell r="AJ87">
            <v>11.700000000000001</v>
          </cell>
          <cell r="AK87">
            <v>12.6</v>
          </cell>
          <cell r="AL87">
            <v>13.5</v>
          </cell>
          <cell r="AM87">
            <v>14.4</v>
          </cell>
        </row>
        <row r="91">
          <cell r="AJ91" t="str">
            <v>Valor de Acciones</v>
          </cell>
        </row>
        <row r="92">
          <cell r="AO92" t="str">
            <v>US$ million</v>
          </cell>
        </row>
        <row r="93">
          <cell r="AJ93" t="str">
            <v>Crecimiento en Utilidades de Su Casita</v>
          </cell>
          <cell r="AO93" t="str">
            <v>LTM Earnings</v>
          </cell>
          <cell r="AQ93">
            <v>31</v>
          </cell>
        </row>
        <row r="95">
          <cell r="AJ95">
            <v>13</v>
          </cell>
          <cell r="AK95">
            <v>14</v>
          </cell>
          <cell r="AL95">
            <v>15</v>
          </cell>
          <cell r="AM95">
            <v>16</v>
          </cell>
        </row>
        <row r="97">
          <cell r="AH97" t="str">
            <v>PEG Ratio</v>
          </cell>
          <cell r="AI97">
            <v>1.3000000000000003</v>
          </cell>
          <cell r="AJ97">
            <v>523.90000000000009</v>
          </cell>
          <cell r="AK97">
            <v>564.20000000000005</v>
          </cell>
          <cell r="AL97">
            <v>604.50000000000011</v>
          </cell>
          <cell r="AM97">
            <v>644.80000000000018</v>
          </cell>
        </row>
        <row r="98">
          <cell r="AI98">
            <v>1.2000000000000002</v>
          </cell>
          <cell r="AJ98">
            <v>483.6</v>
          </cell>
          <cell r="AK98">
            <v>520.80000000000018</v>
          </cell>
          <cell r="AL98">
            <v>558.00000000000011</v>
          </cell>
          <cell r="AM98">
            <v>595.20000000000005</v>
          </cell>
        </row>
        <row r="99">
          <cell r="AI99">
            <v>1.1000000000000001</v>
          </cell>
          <cell r="AJ99">
            <v>443.3</v>
          </cell>
          <cell r="AK99">
            <v>477.40000000000009</v>
          </cell>
          <cell r="AL99">
            <v>511.5</v>
          </cell>
          <cell r="AM99">
            <v>545.6</v>
          </cell>
        </row>
        <row r="100">
          <cell r="AI100">
            <v>1</v>
          </cell>
          <cell r="AJ100">
            <v>403</v>
          </cell>
          <cell r="AK100">
            <v>434</v>
          </cell>
          <cell r="AL100">
            <v>465</v>
          </cell>
          <cell r="AM100">
            <v>496</v>
          </cell>
        </row>
        <row r="101">
          <cell r="AI101">
            <v>0.9</v>
          </cell>
          <cell r="AJ101">
            <v>362.70000000000005</v>
          </cell>
          <cell r="AK101">
            <v>390.59999999999997</v>
          </cell>
          <cell r="AL101">
            <v>418.5</v>
          </cell>
          <cell r="AM101">
            <v>446.40000000000003</v>
          </cell>
        </row>
        <row r="104">
          <cell r="AJ104" t="str">
            <v xml:space="preserve"> P/VL 1Q'07 Implícito</v>
          </cell>
        </row>
        <row r="106">
          <cell r="AJ106" t="str">
            <v>Crecimiento en Utilidades de Su Casita</v>
          </cell>
          <cell r="AO106" t="str">
            <v xml:space="preserve">Book Value 1Q'07 </v>
          </cell>
          <cell r="AQ106">
            <v>224.9</v>
          </cell>
        </row>
        <row r="108">
          <cell r="AJ108">
            <v>13</v>
          </cell>
          <cell r="AK108">
            <v>14</v>
          </cell>
          <cell r="AL108">
            <v>15</v>
          </cell>
          <cell r="AM108">
            <v>16</v>
          </cell>
        </row>
        <row r="110">
          <cell r="AH110" t="str">
            <v>PEG Ratio</v>
          </cell>
          <cell r="AI110">
            <v>1.3000000000000003</v>
          </cell>
          <cell r="AJ110">
            <v>2.3294797687861277</v>
          </cell>
          <cell r="AK110">
            <v>2.5086705202312141</v>
          </cell>
          <cell r="AL110">
            <v>2.6878612716763008</v>
          </cell>
          <cell r="AM110">
            <v>2.8670520231213881</v>
          </cell>
        </row>
        <row r="111">
          <cell r="AI111">
            <v>1.2000000000000002</v>
          </cell>
          <cell r="AJ111">
            <v>2.1502890173410405</v>
          </cell>
          <cell r="AK111">
            <v>2.3156958648288137</v>
          </cell>
          <cell r="AL111">
            <v>2.4811027123165856</v>
          </cell>
          <cell r="AM111">
            <v>2.6465095598043575</v>
          </cell>
        </row>
        <row r="112">
          <cell r="AI112">
            <v>1.1000000000000001</v>
          </cell>
          <cell r="AJ112">
            <v>1.9710982658959537</v>
          </cell>
          <cell r="AK112">
            <v>2.1227212094264121</v>
          </cell>
          <cell r="AL112">
            <v>2.2743441529568695</v>
          </cell>
          <cell r="AM112">
            <v>2.4259670964873279</v>
          </cell>
        </row>
        <row r="113">
          <cell r="AI113">
            <v>1</v>
          </cell>
          <cell r="AJ113">
            <v>1.7919075144508669</v>
          </cell>
          <cell r="AK113">
            <v>1.9297465540240106</v>
          </cell>
          <cell r="AL113">
            <v>2.0675855935971543</v>
          </cell>
          <cell r="AM113">
            <v>2.2054246331702978</v>
          </cell>
        </row>
        <row r="114">
          <cell r="AI114">
            <v>0.9</v>
          </cell>
          <cell r="AJ114">
            <v>1.6127167630057806</v>
          </cell>
          <cell r="AK114">
            <v>1.7367718986216094</v>
          </cell>
          <cell r="AL114">
            <v>1.8608270342374389</v>
          </cell>
          <cell r="AM114">
            <v>1.9848821698532682</v>
          </cell>
        </row>
      </sheetData>
      <sheetData sheetId="2" refreshError="1">
        <row r="1">
          <cell r="C1" t="str">
            <v>P/E LTM Valuation</v>
          </cell>
        </row>
        <row r="2">
          <cell r="F2">
            <v>1</v>
          </cell>
          <cell r="G2">
            <v>57.63</v>
          </cell>
          <cell r="I2" t="str">
            <v>Date</v>
          </cell>
          <cell r="J2" t="str">
            <v>!XRMXN</v>
          </cell>
          <cell r="L2">
            <v>39231</v>
          </cell>
        </row>
        <row r="3">
          <cell r="C3" t="str">
            <v>Su Casita Growth in Net Income</v>
          </cell>
          <cell r="D3">
            <v>57.63</v>
          </cell>
          <cell r="F3">
            <v>427.83687600000002</v>
          </cell>
          <cell r="G3">
            <v>7.423856949505466</v>
          </cell>
          <cell r="I3" t="str">
            <v>in US$ million</v>
          </cell>
          <cell r="J3">
            <v>9.1851440000000006E-2</v>
          </cell>
          <cell r="L3" t="e">
            <v>#REF!</v>
          </cell>
          <cell r="P3" t="str">
            <v>Compartamos</v>
          </cell>
          <cell r="Q3" t="str">
            <v>Su Casita</v>
          </cell>
        </row>
        <row r="4">
          <cell r="C4" t="str">
            <v>Shares</v>
          </cell>
          <cell r="D4">
            <v>427.83687600000002</v>
          </cell>
          <cell r="F4">
            <v>427.83687600000002</v>
          </cell>
          <cell r="G4">
            <v>427.83687600000002</v>
          </cell>
          <cell r="I4" t="str">
            <v>5/03/2007</v>
          </cell>
          <cell r="J4">
            <v>9.1712440000000006E-2</v>
          </cell>
          <cell r="O4" t="str">
            <v>Crecimiento Annual Promedio de Utilidades ('04 - '06)</v>
          </cell>
          <cell r="P4">
            <v>50</v>
          </cell>
          <cell r="Q4">
            <v>20.089211060182354</v>
          </cell>
        </row>
        <row r="5">
          <cell r="C5">
            <v>13</v>
          </cell>
          <cell r="D5">
            <v>14</v>
          </cell>
          <cell r="E5">
            <v>15</v>
          </cell>
          <cell r="F5">
            <v>16</v>
          </cell>
          <cell r="I5" t="str">
            <v>5/02/2007</v>
          </cell>
          <cell r="J5">
            <v>9.1523149999999998E-2</v>
          </cell>
          <cell r="O5" t="str">
            <v>ROE ('06)</v>
          </cell>
          <cell r="P5">
            <v>57.035894851173332</v>
          </cell>
          <cell r="Q5">
            <v>14.992045510382198</v>
          </cell>
        </row>
        <row r="6">
          <cell r="C6" t="str">
            <v>Market Capitalization (US$)</v>
          </cell>
          <cell r="D6">
            <v>2288.0272418737595</v>
          </cell>
          <cell r="I6" t="str">
            <v>5/01/2007</v>
          </cell>
          <cell r="J6">
            <v>9.1397260000000008E-2</v>
          </cell>
          <cell r="O6" t="str">
            <v>Márgen de Interes Neto ('06)</v>
          </cell>
          <cell r="P6">
            <v>88.83</v>
          </cell>
          <cell r="Q6">
            <v>29.613720395957731</v>
          </cell>
        </row>
        <row r="7">
          <cell r="A7" t="str">
            <v>PEG Ratio</v>
          </cell>
          <cell r="B7">
            <v>1.4000000000000001</v>
          </cell>
          <cell r="C7">
            <v>18.200000000000003</v>
          </cell>
          <cell r="D7">
            <v>19.600000000000001</v>
          </cell>
          <cell r="E7">
            <v>21.000000000000004</v>
          </cell>
          <cell r="F7">
            <v>22.400000000000002</v>
          </cell>
          <cell r="I7" t="str">
            <v>4/30/2007</v>
          </cell>
          <cell r="J7">
            <v>9.1522729999999997E-2</v>
          </cell>
        </row>
        <row r="8">
          <cell r="B8">
            <v>1.3</v>
          </cell>
          <cell r="C8">
            <v>16.900000000000002</v>
          </cell>
          <cell r="D8">
            <v>18.2</v>
          </cell>
          <cell r="E8">
            <v>19.5</v>
          </cell>
          <cell r="F8">
            <v>20.8</v>
          </cell>
          <cell r="I8" t="str">
            <v>4/27/2007</v>
          </cell>
          <cell r="J8">
            <v>9.1460360000000004E-2</v>
          </cell>
        </row>
        <row r="9">
          <cell r="B9">
            <v>1.2</v>
          </cell>
          <cell r="C9">
            <v>15.6</v>
          </cell>
          <cell r="D9">
            <v>16.8</v>
          </cell>
          <cell r="E9">
            <v>18</v>
          </cell>
          <cell r="F9">
            <v>19.2</v>
          </cell>
          <cell r="I9" t="str">
            <v>4/26/2007</v>
          </cell>
          <cell r="J9">
            <v>9.1489650000000006E-2</v>
          </cell>
        </row>
        <row r="10">
          <cell r="B10">
            <v>1.0999999999999999</v>
          </cell>
          <cell r="C10">
            <v>14.299999999999999</v>
          </cell>
          <cell r="D10">
            <v>15.399999999999999</v>
          </cell>
          <cell r="E10">
            <v>16.499999999999996</v>
          </cell>
          <cell r="F10">
            <v>17.599999999999998</v>
          </cell>
          <cell r="I10" t="str">
            <v>4/25/2007</v>
          </cell>
          <cell r="J10">
            <v>9.1436110000000001E-2</v>
          </cell>
        </row>
        <row r="11">
          <cell r="B11">
            <v>0.99999999999999989</v>
          </cell>
          <cell r="C11">
            <v>12.999999999999998</v>
          </cell>
          <cell r="D11">
            <v>13.999999999999998</v>
          </cell>
          <cell r="E11">
            <v>14.999999999999998</v>
          </cell>
          <cell r="F11">
            <v>15.999999999999998</v>
          </cell>
          <cell r="I11" t="str">
            <v>4/24/2007</v>
          </cell>
          <cell r="J11">
            <v>9.0872350000000005E-2</v>
          </cell>
        </row>
        <row r="12">
          <cell r="C12" t="str">
            <v>Book Value 2005 (MXP mm)</v>
          </cell>
          <cell r="D12">
            <v>855.91499999999996</v>
          </cell>
          <cell r="I12" t="str">
            <v>4/23/2007</v>
          </cell>
          <cell r="J12">
            <v>9.1200119999999996E-2</v>
          </cell>
        </row>
        <row r="13">
          <cell r="I13" t="str">
            <v>4/20/2007</v>
          </cell>
          <cell r="J13">
            <v>9.1080510000000003E-2</v>
          </cell>
        </row>
        <row r="14">
          <cell r="C14" t="str">
            <v xml:space="preserve">P / Earnings </v>
          </cell>
          <cell r="D14">
            <v>39.033504536841001</v>
          </cell>
          <cell r="I14" t="str">
            <v>4/19/2007</v>
          </cell>
          <cell r="J14">
            <v>9.0815399999999991E-2</v>
          </cell>
        </row>
        <row r="15">
          <cell r="C15" t="str">
            <v>Equity Value</v>
          </cell>
          <cell r="I15" t="str">
            <v>4/18/2007</v>
          </cell>
          <cell r="J15">
            <v>9.09856E-2</v>
          </cell>
        </row>
        <row r="16">
          <cell r="C16" t="str">
            <v>P / E 2007 Multiple</v>
          </cell>
          <cell r="D16">
            <v>19.600000000000001</v>
          </cell>
          <cell r="H16" t="str">
            <v>US$ million</v>
          </cell>
          <cell r="I16" t="str">
            <v>4/17/2007</v>
          </cell>
          <cell r="J16">
            <v>9.09972E-2</v>
          </cell>
        </row>
        <row r="17">
          <cell r="C17" t="str">
            <v>Su Casita Growth in Net Income</v>
          </cell>
          <cell r="D17">
            <v>63.74637247706422</v>
          </cell>
          <cell r="H17" t="str">
            <v>LTM Earnings</v>
          </cell>
          <cell r="I17" t="str">
            <v>4/16/2007</v>
          </cell>
          <cell r="J17">
            <v>31</v>
          </cell>
        </row>
        <row r="18">
          <cell r="I18" t="str">
            <v>4/13/2007</v>
          </cell>
          <cell r="J18">
            <v>9.0938859999999996E-2</v>
          </cell>
        </row>
        <row r="19">
          <cell r="C19">
            <v>13</v>
          </cell>
          <cell r="D19">
            <v>14</v>
          </cell>
          <cell r="E19">
            <v>15</v>
          </cell>
          <cell r="F19">
            <v>16</v>
          </cell>
          <cell r="I19" t="str">
            <v>4/12/2007</v>
          </cell>
          <cell r="J19">
            <v>9.0744930000000001E-2</v>
          </cell>
        </row>
        <row r="20">
          <cell r="I20" t="str">
            <v>4/11/2007</v>
          </cell>
          <cell r="J20">
            <v>9.1004250000000009E-2</v>
          </cell>
        </row>
        <row r="21">
          <cell r="A21" t="str">
            <v>PEG Ratio</v>
          </cell>
          <cell r="B21">
            <v>1.4000000000000001</v>
          </cell>
          <cell r="C21">
            <v>564.20000000000005</v>
          </cell>
          <cell r="D21">
            <v>607.6</v>
          </cell>
          <cell r="E21">
            <v>651.00000000000011</v>
          </cell>
          <cell r="F21">
            <v>694.40000000000009</v>
          </cell>
          <cell r="I21" t="str">
            <v>4/10/2007</v>
          </cell>
          <cell r="J21">
            <v>9.08418E-2</v>
          </cell>
        </row>
        <row r="22">
          <cell r="B22">
            <v>1.3</v>
          </cell>
          <cell r="C22">
            <v>523.90000000000009</v>
          </cell>
          <cell r="D22">
            <v>564.19999999999993</v>
          </cell>
          <cell r="E22">
            <v>604.5</v>
          </cell>
          <cell r="F22">
            <v>644.80000000000007</v>
          </cell>
          <cell r="I22" t="str">
            <v>4/09/2007</v>
          </cell>
          <cell r="J22">
            <v>9.1150250000000002E-2</v>
          </cell>
        </row>
        <row r="23">
          <cell r="B23">
            <v>1.2</v>
          </cell>
          <cell r="C23">
            <v>483.59999999999997</v>
          </cell>
          <cell r="D23">
            <v>520.80000000000007</v>
          </cell>
          <cell r="E23">
            <v>558</v>
          </cell>
          <cell r="F23">
            <v>595.19999999999993</v>
          </cell>
          <cell r="I23" t="str">
            <v>4/05/2007</v>
          </cell>
          <cell r="J23">
            <v>9.0952110000000003E-2</v>
          </cell>
        </row>
        <row r="24">
          <cell r="B24">
            <v>1.0999999999999999</v>
          </cell>
          <cell r="C24">
            <v>443.29999999999995</v>
          </cell>
          <cell r="D24">
            <v>477.4</v>
          </cell>
          <cell r="E24">
            <v>511.49999999999989</v>
          </cell>
          <cell r="F24">
            <v>545.59999999999991</v>
          </cell>
          <cell r="I24" t="str">
            <v>4/04/2007</v>
          </cell>
          <cell r="J24">
            <v>9.0911169999999999E-2</v>
          </cell>
        </row>
        <row r="25">
          <cell r="B25">
            <v>0.99999999999999989</v>
          </cell>
          <cell r="C25">
            <v>402.99999999999994</v>
          </cell>
          <cell r="D25">
            <v>433.99999999999994</v>
          </cell>
          <cell r="E25">
            <v>464.99999999999994</v>
          </cell>
          <cell r="F25">
            <v>495.99999999999994</v>
          </cell>
          <cell r="I25" t="str">
            <v>4/03/2007</v>
          </cell>
          <cell r="J25">
            <v>9.1043600000000002E-2</v>
          </cell>
        </row>
        <row r="26">
          <cell r="I26" t="str">
            <v>4/02/2007</v>
          </cell>
          <cell r="J26">
            <v>9.0611730000000001E-2</v>
          </cell>
        </row>
        <row r="27">
          <cell r="I27" t="str">
            <v>3/30/2007</v>
          </cell>
          <cell r="J27">
            <v>9.0814149999999996E-2</v>
          </cell>
        </row>
        <row r="28">
          <cell r="C28" t="str">
            <v>Implied P/BV 1Q'07</v>
          </cell>
          <cell r="I28" t="str">
            <v>3/29/2007</v>
          </cell>
          <cell r="J28">
            <v>9.0489570000000005E-2</v>
          </cell>
        </row>
        <row r="29">
          <cell r="I29" t="str">
            <v>3/28/2007</v>
          </cell>
          <cell r="J29">
            <v>9.0150210000000008E-2</v>
          </cell>
        </row>
        <row r="30">
          <cell r="C30" t="str">
            <v>Su Casita Growth in Net Income</v>
          </cell>
          <cell r="H30" t="str">
            <v xml:space="preserve">Book Value 1Q'07 </v>
          </cell>
          <cell r="I30" t="str">
            <v>3/27/2007</v>
          </cell>
          <cell r="J30">
            <v>224.9</v>
          </cell>
        </row>
        <row r="31">
          <cell r="I31" t="str">
            <v>3/26/2007</v>
          </cell>
          <cell r="J31">
            <v>9.0674999999999992E-2</v>
          </cell>
        </row>
        <row r="32">
          <cell r="C32">
            <v>13</v>
          </cell>
          <cell r="D32">
            <v>14</v>
          </cell>
          <cell r="E32">
            <v>15</v>
          </cell>
          <cell r="F32">
            <v>16</v>
          </cell>
          <cell r="I32" t="str">
            <v>3/23/2007</v>
          </cell>
          <cell r="J32">
            <v>9.0797669999999997E-2</v>
          </cell>
        </row>
        <row r="33">
          <cell r="I33" t="str">
            <v>3/22/2007</v>
          </cell>
          <cell r="J33">
            <v>9.0777060000000007E-2</v>
          </cell>
        </row>
        <row r="34">
          <cell r="A34" t="str">
            <v>PEG Ratio</v>
          </cell>
          <cell r="B34">
            <v>1.4000000000000001</v>
          </cell>
          <cell r="C34">
            <v>2.5086705202312141</v>
          </cell>
          <cell r="D34">
            <v>2.7016451756336148</v>
          </cell>
          <cell r="E34">
            <v>2.8946198310360165</v>
          </cell>
          <cell r="F34">
            <v>3.0875944864384173</v>
          </cell>
          <cell r="I34" t="str">
            <v>3/21/2007</v>
          </cell>
          <cell r="J34">
            <v>9.025271E-2</v>
          </cell>
        </row>
        <row r="35">
          <cell r="B35">
            <v>1.3</v>
          </cell>
          <cell r="C35">
            <v>2.3294797687861277</v>
          </cell>
          <cell r="D35">
            <v>2.5086705202312136</v>
          </cell>
          <cell r="E35">
            <v>2.6878612716763004</v>
          </cell>
          <cell r="F35">
            <v>2.8670520231213876</v>
          </cell>
          <cell r="I35" t="str">
            <v>3/20/2007</v>
          </cell>
          <cell r="J35">
            <v>9.0017109999999997E-2</v>
          </cell>
        </row>
        <row r="36">
          <cell r="B36">
            <v>1.2</v>
          </cell>
          <cell r="C36">
            <v>2.1502890173410401</v>
          </cell>
          <cell r="D36">
            <v>2.3156958648288128</v>
          </cell>
          <cell r="E36">
            <v>2.4811027123165852</v>
          </cell>
          <cell r="F36">
            <v>2.6465095598043571</v>
          </cell>
          <cell r="I36" t="str">
            <v>3/19/2007</v>
          </cell>
          <cell r="J36">
            <v>8.9689320000000003E-2</v>
          </cell>
        </row>
        <row r="37">
          <cell r="B37">
            <v>1.0999999999999999</v>
          </cell>
          <cell r="C37">
            <v>1.9710982658959535</v>
          </cell>
          <cell r="D37">
            <v>2.1227212094264116</v>
          </cell>
          <cell r="E37">
            <v>2.2743441529568691</v>
          </cell>
          <cell r="F37">
            <v>2.4259670964873274</v>
          </cell>
          <cell r="I37" t="str">
            <v>3/16/2007</v>
          </cell>
          <cell r="J37">
            <v>8.9616570000000007E-2</v>
          </cell>
        </row>
        <row r="38">
          <cell r="B38">
            <v>0.99999999999999989</v>
          </cell>
          <cell r="C38">
            <v>1.7919075144508667</v>
          </cell>
          <cell r="D38">
            <v>1.9297465540240104</v>
          </cell>
          <cell r="E38">
            <v>2.0675855935971539</v>
          </cell>
          <cell r="F38">
            <v>2.2054246331702978</v>
          </cell>
          <cell r="I38" t="str">
            <v>3/15/2007</v>
          </cell>
          <cell r="J38">
            <v>8.9730359999999995E-2</v>
          </cell>
        </row>
        <row r="39">
          <cell r="I39" t="str">
            <v>3/14/2007</v>
          </cell>
          <cell r="J39">
            <v>8.9437440000000007E-2</v>
          </cell>
        </row>
        <row r="40">
          <cell r="I40" t="str">
            <v>3/13/2007</v>
          </cell>
          <cell r="J40">
            <v>8.9582460000000003E-2</v>
          </cell>
        </row>
        <row r="41">
          <cell r="I41" t="str">
            <v>3/12/2007</v>
          </cell>
          <cell r="J41">
            <v>8.9631840000000004E-2</v>
          </cell>
        </row>
        <row r="42">
          <cell r="I42" t="str">
            <v>3/09/2007</v>
          </cell>
          <cell r="J42">
            <v>8.9950299999999997E-2</v>
          </cell>
        </row>
        <row r="43">
          <cell r="I43" t="str">
            <v>3/08/2007</v>
          </cell>
          <cell r="J43">
            <v>8.9769420000000003E-2</v>
          </cell>
        </row>
        <row r="44">
          <cell r="I44" t="str">
            <v>3/07/2007</v>
          </cell>
          <cell r="J44">
            <v>8.9731999999999992E-2</v>
          </cell>
        </row>
        <row r="45">
          <cell r="I45" t="str">
            <v>3/06/2007</v>
          </cell>
          <cell r="J45">
            <v>8.9560390000000004E-2</v>
          </cell>
        </row>
        <row r="46">
          <cell r="I46" t="str">
            <v>3/05/2007</v>
          </cell>
          <cell r="J46">
            <v>8.9485469999999998E-2</v>
          </cell>
        </row>
        <row r="47">
          <cell r="I47" t="str">
            <v>3/02/2007</v>
          </cell>
          <cell r="J47">
            <v>8.9528320000000008E-2</v>
          </cell>
        </row>
        <row r="48">
          <cell r="I48" t="str">
            <v>3/01/2007</v>
          </cell>
          <cell r="J48">
            <v>8.935353E-2</v>
          </cell>
        </row>
        <row r="49">
          <cell r="I49" t="str">
            <v>2/28/2007</v>
          </cell>
          <cell r="J49">
            <v>8.958969E-2</v>
          </cell>
        </row>
        <row r="50">
          <cell r="I50" t="str">
            <v>2/27/2007</v>
          </cell>
          <cell r="J50">
            <v>8.9755330000000008E-2</v>
          </cell>
        </row>
        <row r="51">
          <cell r="I51" t="str">
            <v>2/26/2007</v>
          </cell>
          <cell r="J51">
            <v>9.0348930000000008E-2</v>
          </cell>
        </row>
        <row r="52">
          <cell r="I52" t="str">
            <v>2/23/2007</v>
          </cell>
          <cell r="J52">
            <v>9.0533379999999997E-2</v>
          </cell>
        </row>
        <row r="53">
          <cell r="I53" t="str">
            <v>2/22/2007</v>
          </cell>
          <cell r="J53">
            <v>9.1197189999999997E-2</v>
          </cell>
        </row>
        <row r="54">
          <cell r="I54" t="str">
            <v>2/21/2007</v>
          </cell>
          <cell r="J54">
            <v>9.0896290000000005E-2</v>
          </cell>
        </row>
        <row r="55">
          <cell r="I55" t="str">
            <v>2/20/2007</v>
          </cell>
          <cell r="J55">
            <v>9.1111999999999999E-2</v>
          </cell>
        </row>
        <row r="56">
          <cell r="I56" t="str">
            <v>2/16/2007</v>
          </cell>
          <cell r="J56">
            <v>9.0994290000000005E-2</v>
          </cell>
        </row>
        <row r="57">
          <cell r="I57" t="str">
            <v>2/15/2007</v>
          </cell>
          <cell r="J57">
            <v>9.1258359999999997E-2</v>
          </cell>
        </row>
        <row r="58">
          <cell r="I58" t="str">
            <v>2/14/2007</v>
          </cell>
          <cell r="J58">
            <v>9.1545340000000003E-2</v>
          </cell>
        </row>
        <row r="59">
          <cell r="I59" t="str">
            <v>2/13/2007</v>
          </cell>
          <cell r="J59">
            <v>9.0937999999999991E-2</v>
          </cell>
        </row>
        <row r="60">
          <cell r="I60" t="str">
            <v>2/12/2007</v>
          </cell>
          <cell r="J60">
            <v>9.0689370000000005E-2</v>
          </cell>
        </row>
        <row r="61">
          <cell r="I61" t="str">
            <v>2/09/2007</v>
          </cell>
          <cell r="J61">
            <v>9.1151469999999998E-2</v>
          </cell>
        </row>
        <row r="62">
          <cell r="I62" t="str">
            <v>2/08/2007</v>
          </cell>
          <cell r="J62">
            <v>9.1091279999999997E-2</v>
          </cell>
        </row>
        <row r="63">
          <cell r="I63" t="str">
            <v>2/07/2007</v>
          </cell>
          <cell r="J63">
            <v>9.1455330000000001E-2</v>
          </cell>
        </row>
        <row r="64">
          <cell r="I64" t="str">
            <v>2/06/2007</v>
          </cell>
          <cell r="J64">
            <v>9.1564190000000004E-2</v>
          </cell>
        </row>
        <row r="65">
          <cell r="I65" t="str">
            <v>2/05/2007</v>
          </cell>
          <cell r="J65">
            <v>9.1503860000000006E-2</v>
          </cell>
        </row>
        <row r="66">
          <cell r="I66" t="str">
            <v>2/02/2007</v>
          </cell>
          <cell r="J66">
            <v>9.0971530000000009E-2</v>
          </cell>
        </row>
      </sheetData>
      <sheetData sheetId="3" refreshError="1">
        <row r="1">
          <cell r="A1" t="str">
            <v>`</v>
          </cell>
          <cell r="B1" t="str">
            <v>LOOKUP</v>
          </cell>
          <cell r="F1">
            <v>2</v>
          </cell>
          <cell r="H1">
            <v>5</v>
          </cell>
          <cell r="J1">
            <v>7</v>
          </cell>
          <cell r="L1">
            <v>9</v>
          </cell>
          <cell r="M1">
            <v>11</v>
          </cell>
          <cell r="O1">
            <v>55</v>
          </cell>
          <cell r="Q1">
            <v>45</v>
          </cell>
          <cell r="S1">
            <v>46</v>
          </cell>
          <cell r="U1">
            <v>49</v>
          </cell>
          <cell r="W1">
            <v>65</v>
          </cell>
          <cell r="Y1">
            <v>67</v>
          </cell>
          <cell r="AA1">
            <v>17</v>
          </cell>
          <cell r="AE1">
            <v>75</v>
          </cell>
          <cell r="AG1">
            <v>78</v>
          </cell>
          <cell r="AI1">
            <v>95</v>
          </cell>
          <cell r="AK1">
            <v>96</v>
          </cell>
          <cell r="AM1">
            <v>80</v>
          </cell>
          <cell r="AO1">
            <v>81</v>
          </cell>
          <cell r="AQ1">
            <v>51</v>
          </cell>
        </row>
        <row r="3">
          <cell r="B3" t="str">
            <v>Citigroup Global Financial Institutions</v>
          </cell>
        </row>
        <row r="4">
          <cell r="B4" t="str">
            <v>Weekly Ranking of Financial Institutions</v>
          </cell>
        </row>
        <row r="5">
          <cell r="B5" t="str">
            <v>(As of Market Close on February 1, 2007)</v>
          </cell>
        </row>
        <row r="6">
          <cell r="B6" t="str">
            <v>Dollars in millions, except per share amounts</v>
          </cell>
        </row>
        <row r="7">
          <cell r="B7" t="str">
            <v>($ in millions)</v>
          </cell>
        </row>
        <row r="8">
          <cell r="AA8" t="str">
            <v>Crecim.</v>
          </cell>
        </row>
        <row r="9">
          <cell r="Q9" t="str">
            <v>Multiplos de Mercado</v>
          </cell>
          <cell r="AA9" t="str">
            <v>Largo Pl.</v>
          </cell>
          <cell r="AC9" t="str">
            <v>2008E</v>
          </cell>
          <cell r="AE9" t="str">
            <v xml:space="preserve">Operating Data (b) </v>
          </cell>
        </row>
        <row r="10">
          <cell r="J10" t="str">
            <v>% Cambio en Precio</v>
          </cell>
          <cell r="O10" t="str">
            <v>Valor de</v>
          </cell>
          <cell r="Q10" t="str">
            <v>Precio</v>
          </cell>
          <cell r="U10" t="str">
            <v>Precio /</v>
          </cell>
          <cell r="W10" t="str">
            <v xml:space="preserve">LTM Profitability </v>
          </cell>
          <cell r="AA10" t="str">
            <v>en la</v>
          </cell>
          <cell r="AC10" t="str">
            <v>P/U a Crec.</v>
          </cell>
          <cell r="AE10" t="str">
            <v>Total</v>
          </cell>
          <cell r="AG10" t="str">
            <v>Equity/</v>
          </cell>
          <cell r="AI10" t="str">
            <v>Op. Rev./</v>
          </cell>
          <cell r="AK10" t="str">
            <v>Op. Exp./</v>
          </cell>
          <cell r="AM10" t="str">
            <v>Ownership</v>
          </cell>
          <cell r="AQ10" t="str">
            <v xml:space="preserve">Dividend </v>
          </cell>
        </row>
        <row r="11">
          <cell r="D11" t="str">
            <v xml:space="preserve"> </v>
          </cell>
          <cell r="F11" t="str">
            <v>Institucion</v>
          </cell>
          <cell r="H11" t="str">
            <v>Precio</v>
          </cell>
          <cell r="J11" t="str">
            <v>1 Sem</v>
          </cell>
          <cell r="L11" t="str">
            <v>13 Sem</v>
          </cell>
          <cell r="M11" t="str">
            <v>52 Week</v>
          </cell>
          <cell r="O11" t="str">
            <v>Mercado</v>
          </cell>
          <cell r="Q11" t="str">
            <v>2007E</v>
          </cell>
          <cell r="S11" t="str">
            <v>2008E</v>
          </cell>
          <cell r="U11" t="str">
            <v>VL</v>
          </cell>
          <cell r="W11" t="str">
            <v>ROAA (a)</v>
          </cell>
          <cell r="Y11" t="str">
            <v>ROE (a)</v>
          </cell>
          <cell r="AA11" t="str">
            <v>UPA</v>
          </cell>
          <cell r="AC11" t="str">
            <v>Largo Pl.</v>
          </cell>
          <cell r="AE11" t="str">
            <v>Assets</v>
          </cell>
          <cell r="AG11" t="str">
            <v>Assets</v>
          </cell>
          <cell r="AI11" t="str">
            <v xml:space="preserve">ALSP </v>
          </cell>
          <cell r="AK11" t="str">
            <v>Op. Rev.</v>
          </cell>
          <cell r="AM11" t="str">
            <v>Insiders</v>
          </cell>
          <cell r="AO11" t="str">
            <v>Institut.</v>
          </cell>
          <cell r="AQ11" t="str">
            <v>Yield</v>
          </cell>
        </row>
        <row r="12">
          <cell r="B12" t="str">
            <v>Diversified Financials / Financial Conglomerates</v>
          </cell>
        </row>
        <row r="13">
          <cell r="B13">
            <v>1</v>
          </cell>
          <cell r="D13" t="str">
            <v>C</v>
          </cell>
          <cell r="F13" t="str">
            <v>Citigroup, Inc.</v>
          </cell>
          <cell r="H13">
            <v>49.74</v>
          </cell>
          <cell r="J13">
            <v>-2.1444029116663312</v>
          </cell>
          <cell r="L13">
            <v>2.6201774293377413</v>
          </cell>
          <cell r="M13">
            <v>9.1986827661910109</v>
          </cell>
          <cell r="O13">
            <v>245911.8438</v>
          </cell>
          <cell r="Q13">
            <v>11.567441860465117</v>
          </cell>
          <cell r="S13">
            <v>10.907894736842106</v>
          </cell>
          <cell r="U13">
            <v>3.2390202636238445</v>
          </cell>
          <cell r="W13">
            <v>1.33</v>
          </cell>
          <cell r="Y13">
            <v>18.649999999999999</v>
          </cell>
          <cell r="AA13">
            <v>10</v>
          </cell>
          <cell r="AC13">
            <v>1.0907894736842105</v>
          </cell>
          <cell r="AE13">
            <v>1746586</v>
          </cell>
          <cell r="AG13">
            <v>6.75</v>
          </cell>
          <cell r="AI13" t="str">
            <v>N/A</v>
          </cell>
          <cell r="AK13">
            <v>65.971698222722679</v>
          </cell>
          <cell r="AM13">
            <v>1.1000000000000001</v>
          </cell>
          <cell r="AO13">
            <v>64</v>
          </cell>
          <cell r="AQ13">
            <v>3.940490550864495</v>
          </cell>
        </row>
        <row r="14">
          <cell r="B14">
            <v>2</v>
          </cell>
          <cell r="D14" t="str">
            <v>HSBC</v>
          </cell>
          <cell r="F14" t="str">
            <v>HSBC Holdings</v>
          </cell>
          <cell r="H14">
            <v>19.28595</v>
          </cell>
          <cell r="J14">
            <v>0.49751243781092885</v>
          </cell>
          <cell r="L14">
            <v>5.6485355648535425</v>
          </cell>
          <cell r="M14">
            <v>13.355780022446684</v>
          </cell>
          <cell r="O14">
            <v>222804.35366144998</v>
          </cell>
          <cell r="Q14">
            <v>12.671452036793692</v>
          </cell>
          <cell r="S14">
            <v>11.723981762917933</v>
          </cell>
          <cell r="U14" t="str">
            <v>N/A</v>
          </cell>
          <cell r="W14" t="str">
            <v>N/A</v>
          </cell>
          <cell r="Y14" t="str">
            <v>N/A</v>
          </cell>
          <cell r="AA14">
            <v>6</v>
          </cell>
          <cell r="AC14">
            <v>1.9539969604863223</v>
          </cell>
          <cell r="AE14">
            <v>2553493.8849015757</v>
          </cell>
          <cell r="AG14">
            <v>4.5733047998750731</v>
          </cell>
          <cell r="AI14" t="str">
            <v>N/A</v>
          </cell>
          <cell r="AK14" t="str">
            <v>N/A</v>
          </cell>
          <cell r="AM14" t="str">
            <v>N/A</v>
          </cell>
          <cell r="AO14" t="str">
            <v>N/A</v>
          </cell>
          <cell r="AQ14">
            <v>6.2376237623762378</v>
          </cell>
        </row>
        <row r="15">
          <cell r="B15">
            <v>3</v>
          </cell>
          <cell r="D15" t="str">
            <v>AIG</v>
          </cell>
          <cell r="F15" t="str">
            <v>American International Group, Inc.</v>
          </cell>
          <cell r="H15">
            <v>66.680000000000007</v>
          </cell>
          <cell r="J15">
            <v>-1.6228976099144206</v>
          </cell>
          <cell r="L15">
            <v>11.188927797231962</v>
          </cell>
          <cell r="M15">
            <v>0.69465418302628812</v>
          </cell>
          <cell r="O15">
            <v>173285.51560000001</v>
          </cell>
          <cell r="Q15">
            <v>11.596521739130436</v>
          </cell>
          <cell r="S15">
            <v>10.80713128038898</v>
          </cell>
          <cell r="U15">
            <v>2.1850000000000001</v>
          </cell>
          <cell r="W15">
            <v>0.99</v>
          </cell>
          <cell r="Y15">
            <v>9.66</v>
          </cell>
          <cell r="AA15">
            <v>13</v>
          </cell>
          <cell r="AC15">
            <v>0.83131779079915225</v>
          </cell>
          <cell r="AE15">
            <v>900670</v>
          </cell>
          <cell r="AG15">
            <v>9.74</v>
          </cell>
          <cell r="AI15" t="str">
            <v>N/A</v>
          </cell>
          <cell r="AK15">
            <v>88.096144030439433</v>
          </cell>
          <cell r="AM15">
            <v>2.13</v>
          </cell>
          <cell r="AO15">
            <v>64.2</v>
          </cell>
          <cell r="AQ15">
            <v>0.98980203959208157</v>
          </cell>
        </row>
        <row r="17">
          <cell r="H17" t="str">
            <v>Median</v>
          </cell>
          <cell r="J17">
            <v>-1.6228976099144206</v>
          </cell>
          <cell r="K17" t="e">
            <v>#NUM!</v>
          </cell>
          <cell r="L17">
            <v>5.6485355648535425</v>
          </cell>
          <cell r="M17">
            <v>9.1986827661910109</v>
          </cell>
          <cell r="N17" t="e">
            <v>#NUM!</v>
          </cell>
          <cell r="O17">
            <v>222804.35366144998</v>
          </cell>
          <cell r="P17" t="e">
            <v>#NUM!</v>
          </cell>
          <cell r="Q17">
            <v>11.596521739130436</v>
          </cell>
          <cell r="R17" t="e">
            <v>#NUM!</v>
          </cell>
          <cell r="S17">
            <v>10.907894736842106</v>
          </cell>
          <cell r="T17" t="e">
            <v>#NUM!</v>
          </cell>
          <cell r="U17">
            <v>2.13835</v>
          </cell>
          <cell r="W17">
            <v>1.1599999999999999</v>
          </cell>
          <cell r="X17" t="e">
            <v>#NUM!</v>
          </cell>
          <cell r="Y17">
            <v>14.154999999999999</v>
          </cell>
          <cell r="Z17" t="e">
            <v>#NUM!</v>
          </cell>
          <cell r="AA17">
            <v>10</v>
          </cell>
          <cell r="AB17" t="e">
            <v>#NUM!</v>
          </cell>
          <cell r="AC17">
            <v>1.0907894736842105</v>
          </cell>
          <cell r="AD17" t="e">
            <v>#NUM!</v>
          </cell>
          <cell r="AE17">
            <v>1746586</v>
          </cell>
          <cell r="AF17" t="e">
            <v>#NUM!</v>
          </cell>
          <cell r="AG17">
            <v>6.75</v>
          </cell>
          <cell r="AH17" t="e">
            <v>#NUM!</v>
          </cell>
          <cell r="AI17" t="e">
            <v>#NUM!</v>
          </cell>
          <cell r="AJ17" t="e">
            <v>#NUM!</v>
          </cell>
          <cell r="AK17">
            <v>77.033921126581049</v>
          </cell>
          <cell r="AM17">
            <v>1.615</v>
          </cell>
          <cell r="AO17">
            <v>64.099999999999994</v>
          </cell>
          <cell r="AQ17">
            <v>3.940490550864495</v>
          </cell>
        </row>
        <row r="19">
          <cell r="B19" t="str">
            <v>Credit Card Companies</v>
          </cell>
        </row>
        <row r="20">
          <cell r="B20">
            <v>1</v>
          </cell>
          <cell r="D20" t="str">
            <v>AXP</v>
          </cell>
          <cell r="F20" t="str">
            <v>American Express Company</v>
          </cell>
          <cell r="H20">
            <v>57.46</v>
          </cell>
          <cell r="J20">
            <v>-0.62262193012798239</v>
          </cell>
          <cell r="L20">
            <v>10.224438902743138</v>
          </cell>
          <cell r="M20">
            <v>14.988993396037628</v>
          </cell>
          <cell r="O20">
            <v>69181.843800000002</v>
          </cell>
          <cell r="Q20">
            <v>19.026490066225165</v>
          </cell>
          <cell r="S20">
            <v>16.949852507374629</v>
          </cell>
          <cell r="U20">
            <v>6.4345000000000008</v>
          </cell>
          <cell r="W20">
            <v>3.12</v>
          </cell>
          <cell r="Y20">
            <v>29.19</v>
          </cell>
          <cell r="AA20">
            <v>13</v>
          </cell>
          <cell r="AC20">
            <v>1.303834808259587</v>
          </cell>
          <cell r="AE20">
            <v>121000</v>
          </cell>
          <cell r="AG20">
            <v>8.93</v>
          </cell>
          <cell r="AI20">
            <v>26.520316622691293</v>
          </cell>
          <cell r="AK20">
            <v>80.388411333970083</v>
          </cell>
          <cell r="AM20">
            <v>1.1399999999999999</v>
          </cell>
          <cell r="AO20">
            <v>81.12</v>
          </cell>
          <cell r="AQ20">
            <v>1.0442046641141665</v>
          </cell>
        </row>
        <row r="21">
          <cell r="B21">
            <v>2</v>
          </cell>
          <cell r="D21" t="str">
            <v>COF</v>
          </cell>
          <cell r="F21" t="str">
            <v>Capital One Financial Corporation</v>
          </cell>
          <cell r="H21">
            <v>76.66</v>
          </cell>
          <cell r="J21">
            <v>-7.3259187620889774</v>
          </cell>
          <cell r="L21">
            <v>-5.0650154798761653</v>
          </cell>
          <cell r="M21">
            <v>1.201320132013197</v>
          </cell>
          <cell r="O21">
            <v>23335.3066</v>
          </cell>
          <cell r="Q21">
            <v>9.8916129032258056</v>
          </cell>
          <cell r="S21">
            <v>9.3487804878048788</v>
          </cell>
          <cell r="U21">
            <v>1.8355000000000001</v>
          </cell>
          <cell r="W21">
            <v>2.67</v>
          </cell>
          <cell r="Y21">
            <v>15.61</v>
          </cell>
          <cell r="AA21">
            <v>13</v>
          </cell>
          <cell r="AC21">
            <v>0.71913696060037524</v>
          </cell>
          <cell r="AE21">
            <v>95457.365000000005</v>
          </cell>
          <cell r="AG21">
            <v>17.47</v>
          </cell>
          <cell r="AI21">
            <v>11.294196030555518</v>
          </cell>
          <cell r="AK21">
            <v>69.608464608948822</v>
          </cell>
          <cell r="AM21">
            <v>3.92</v>
          </cell>
          <cell r="AO21">
            <v>84.54</v>
          </cell>
          <cell r="AQ21">
            <v>0.13044612575006523</v>
          </cell>
        </row>
        <row r="22">
          <cell r="B22">
            <v>3</v>
          </cell>
          <cell r="D22" t="str">
            <v>CCRT</v>
          </cell>
          <cell r="F22" t="str">
            <v>CompuCredit Corporation</v>
          </cell>
          <cell r="H22">
            <v>33.5</v>
          </cell>
          <cell r="J22">
            <v>-1.586368977673323</v>
          </cell>
          <cell r="L22">
            <v>18.332744613210885</v>
          </cell>
          <cell r="M22">
            <v>-19.722022525760838</v>
          </cell>
          <cell r="O22">
            <v>1653.191</v>
          </cell>
          <cell r="Q22">
            <v>8.2410824108241076</v>
          </cell>
          <cell r="S22">
            <v>7.7636152954808804</v>
          </cell>
          <cell r="U22">
            <v>2.3658000000000001</v>
          </cell>
          <cell r="W22">
            <v>6.75</v>
          </cell>
          <cell r="Y22">
            <v>14.86</v>
          </cell>
          <cell r="AA22">
            <v>15.5</v>
          </cell>
          <cell r="AC22">
            <v>0.50087840616005674</v>
          </cell>
          <cell r="AE22">
            <v>1914.2180000000001</v>
          </cell>
          <cell r="AG22">
            <v>43.35</v>
          </cell>
          <cell r="AI22">
            <v>44.409639591178049</v>
          </cell>
          <cell r="AK22">
            <v>81.845481792573224</v>
          </cell>
          <cell r="AM22">
            <v>58.3</v>
          </cell>
          <cell r="AO22">
            <v>62.64</v>
          </cell>
          <cell r="AQ22">
            <v>0</v>
          </cell>
        </row>
        <row r="23">
          <cell r="B23">
            <v>4</v>
          </cell>
          <cell r="D23" t="str">
            <v>ADVN A</v>
          </cell>
          <cell r="F23" t="str">
            <v>Advanta Corp.</v>
          </cell>
          <cell r="H23">
            <v>35.6</v>
          </cell>
          <cell r="J23">
            <v>1.2514220705347123</v>
          </cell>
          <cell r="L23">
            <v>6.2686567164179143</v>
          </cell>
          <cell r="M23">
            <v>31.413805832410489</v>
          </cell>
          <cell r="O23">
            <v>1017.0208</v>
          </cell>
          <cell r="Q23" t="str">
            <v>N/A</v>
          </cell>
          <cell r="S23" t="str">
            <v>N/A</v>
          </cell>
          <cell r="U23">
            <v>1.7666999999999999</v>
          </cell>
          <cell r="W23">
            <v>3.69</v>
          </cell>
          <cell r="Y23">
            <v>15.16</v>
          </cell>
          <cell r="AA23" t="str">
            <v>N/A</v>
          </cell>
          <cell r="AC23" t="str">
            <v>N/A</v>
          </cell>
          <cell r="AE23">
            <v>2427.7849999999999</v>
          </cell>
          <cell r="AG23">
            <v>22.6</v>
          </cell>
          <cell r="AI23">
            <v>10.19224021499854</v>
          </cell>
          <cell r="AK23">
            <v>68.859505721704011</v>
          </cell>
          <cell r="AM23">
            <v>32.17</v>
          </cell>
          <cell r="AO23">
            <v>16.760000000000002</v>
          </cell>
          <cell r="AQ23">
            <v>2.387640449438202</v>
          </cell>
        </row>
        <row r="25">
          <cell r="H25" t="str">
            <v>Median</v>
          </cell>
          <cell r="J25">
            <v>-1.1044954539006526</v>
          </cell>
          <cell r="L25">
            <v>8.2465478095805267</v>
          </cell>
          <cell r="M25">
            <v>8.095156764025413</v>
          </cell>
          <cell r="O25">
            <v>12494.248800000001</v>
          </cell>
          <cell r="Q25">
            <v>9.8916129032258056</v>
          </cell>
          <cell r="S25">
            <v>9.3487804878048788</v>
          </cell>
          <cell r="U25">
            <v>2.1006499999999999</v>
          </cell>
          <cell r="W25">
            <v>3.4049999999999998</v>
          </cell>
          <cell r="Y25">
            <v>15.385</v>
          </cell>
          <cell r="AA25">
            <v>13</v>
          </cell>
          <cell r="AC25">
            <v>0.71913696060037524</v>
          </cell>
          <cell r="AE25">
            <v>48942.574999999997</v>
          </cell>
          <cell r="AG25">
            <v>20.035</v>
          </cell>
          <cell r="AI25">
            <v>18.907256326623404</v>
          </cell>
          <cell r="AK25">
            <v>74.998437971459452</v>
          </cell>
          <cell r="AM25">
            <v>18.045000000000002</v>
          </cell>
          <cell r="AO25">
            <v>71.88</v>
          </cell>
          <cell r="AQ25">
            <v>0.58732539493211589</v>
          </cell>
        </row>
        <row r="27">
          <cell r="B27" t="str">
            <v>Commercial Finance and Leasing</v>
          </cell>
        </row>
        <row r="28">
          <cell r="B28">
            <v>1</v>
          </cell>
          <cell r="D28" t="str">
            <v>CIT</v>
          </cell>
          <cell r="F28" t="str">
            <v>CIT Group Inc.</v>
          </cell>
          <cell r="H28">
            <v>50.85</v>
          </cell>
          <cell r="J28">
            <v>-1.3961605584642212</v>
          </cell>
          <cell r="L28">
            <v>10.184182015167938</v>
          </cell>
          <cell r="M28">
            <v>10.808455001089563</v>
          </cell>
          <cell r="O28">
            <v>10110.809600000001</v>
          </cell>
          <cell r="Q28">
            <v>10.252016129032258</v>
          </cell>
          <cell r="S28">
            <v>9.6857142857142868</v>
          </cell>
          <cell r="U28" t="str">
            <v>N/A</v>
          </cell>
          <cell r="W28">
            <v>1.58</v>
          </cell>
          <cell r="Y28">
            <v>15.28</v>
          </cell>
          <cell r="AA28">
            <v>8.0250000000000004</v>
          </cell>
          <cell r="AC28">
            <v>1.2069425901201603</v>
          </cell>
          <cell r="AE28">
            <v>73189.600000000006</v>
          </cell>
          <cell r="AG28">
            <v>10.33</v>
          </cell>
          <cell r="AI28">
            <v>6.3405344831904493</v>
          </cell>
          <cell r="AK28">
            <v>64.649965595453509</v>
          </cell>
          <cell r="AM28">
            <v>1.5</v>
          </cell>
          <cell r="AO28">
            <v>91.1</v>
          </cell>
          <cell r="AQ28">
            <v>1.5732546705998034</v>
          </cell>
        </row>
        <row r="29">
          <cell r="B29">
            <v>2</v>
          </cell>
          <cell r="D29" t="str">
            <v>R</v>
          </cell>
          <cell r="F29" t="str">
            <v>Ryder System, Inc.</v>
          </cell>
          <cell r="H29">
            <v>52.38</v>
          </cell>
          <cell r="J29">
            <v>-2.856083086053411</v>
          </cell>
          <cell r="L29">
            <v>2.4046920821114446</v>
          </cell>
          <cell r="M29">
            <v>28.131115459882583</v>
          </cell>
          <cell r="O29">
            <v>3180.9319</v>
          </cell>
          <cell r="Q29">
            <v>13.12781954887218</v>
          </cell>
          <cell r="S29">
            <v>11.958904109589042</v>
          </cell>
          <cell r="U29">
            <v>2.1608999999999998</v>
          </cell>
          <cell r="W29">
            <v>3.89</v>
          </cell>
          <cell r="Y29">
            <v>15.33</v>
          </cell>
          <cell r="AA29">
            <v>11.1</v>
          </cell>
          <cell r="AC29">
            <v>1.0773787486116255</v>
          </cell>
          <cell r="AE29">
            <v>6728.2449999999999</v>
          </cell>
          <cell r="AG29">
            <v>24.45</v>
          </cell>
          <cell r="AI29" t="str">
            <v>N/A</v>
          </cell>
          <cell r="AK29">
            <v>93.697212495673284</v>
          </cell>
          <cell r="AM29">
            <v>2.3199999999999998</v>
          </cell>
          <cell r="AO29">
            <v>91.23</v>
          </cell>
          <cell r="AQ29">
            <v>1.374570446735395</v>
          </cell>
        </row>
        <row r="30">
          <cell r="B30">
            <v>3</v>
          </cell>
          <cell r="D30" t="str">
            <v>GMT</v>
          </cell>
          <cell r="F30" t="str">
            <v>GATX Financial Corporation</v>
          </cell>
          <cell r="H30">
            <v>42.55</v>
          </cell>
          <cell r="J30">
            <v>-5.9252708379394203</v>
          </cell>
          <cell r="L30">
            <v>8.2146490335706943</v>
          </cell>
          <cell r="M30">
            <v>12.417437252311746</v>
          </cell>
          <cell r="O30">
            <v>2179.4529000000002</v>
          </cell>
          <cell r="Q30">
            <v>14.723183391003458</v>
          </cell>
          <cell r="S30">
            <v>13.725806451612902</v>
          </cell>
          <cell r="U30" t="str">
            <v>N/A</v>
          </cell>
          <cell r="W30">
            <v>1.26</v>
          </cell>
          <cell r="Y30">
            <v>4.29</v>
          </cell>
          <cell r="AA30">
            <v>15</v>
          </cell>
          <cell r="AC30">
            <v>0.91505376344086009</v>
          </cell>
          <cell r="AE30">
            <v>6111.1</v>
          </cell>
          <cell r="AG30">
            <v>30.37</v>
          </cell>
          <cell r="AI30" t="str">
            <v>N/A</v>
          </cell>
          <cell r="AK30">
            <v>90.513234038516259</v>
          </cell>
          <cell r="AM30" t="str">
            <v>N/A</v>
          </cell>
          <cell r="AO30" t="str">
            <v>N/A</v>
          </cell>
          <cell r="AQ30">
            <v>1.9741480611045832</v>
          </cell>
        </row>
        <row r="31">
          <cell r="B31">
            <v>4</v>
          </cell>
          <cell r="D31" t="str">
            <v>AYR</v>
          </cell>
          <cell r="F31" t="str">
            <v>Aircastle Limited</v>
          </cell>
          <cell r="H31">
            <v>30.36</v>
          </cell>
          <cell r="J31">
            <v>-2.7546444586803314</v>
          </cell>
          <cell r="L31" t="str">
            <v>N/A</v>
          </cell>
          <cell r="M31" t="str">
            <v>N/A</v>
          </cell>
          <cell r="O31">
            <v>1563.9041</v>
          </cell>
          <cell r="Q31">
            <v>32.126984126984127</v>
          </cell>
          <cell r="S31">
            <v>16.681318681318679</v>
          </cell>
          <cell r="U31" t="str">
            <v>N/A</v>
          </cell>
          <cell r="W31" t="str">
            <v>N/A</v>
          </cell>
          <cell r="Y31" t="str">
            <v>N/A</v>
          </cell>
          <cell r="AA31">
            <v>25</v>
          </cell>
          <cell r="AC31">
            <v>0.66725274725274719</v>
          </cell>
          <cell r="AE31">
            <v>1518.5930000000001</v>
          </cell>
          <cell r="AG31">
            <v>33</v>
          </cell>
          <cell r="AI31" t="str">
            <v>N/A</v>
          </cell>
          <cell r="AK31" t="str">
            <v>N/A</v>
          </cell>
          <cell r="AM31">
            <v>81.400000000000006</v>
          </cell>
          <cell r="AO31" t="str">
            <v>N/A</v>
          </cell>
          <cell r="AQ31">
            <v>0.62582345191040845</v>
          </cell>
        </row>
        <row r="32">
          <cell r="B32">
            <v>5</v>
          </cell>
          <cell r="D32" t="str">
            <v>FIF</v>
          </cell>
          <cell r="F32" t="str">
            <v>Financial Federal Corporation</v>
          </cell>
          <cell r="H32">
            <v>27.03</v>
          </cell>
          <cell r="J32">
            <v>-2.9094827586206851</v>
          </cell>
          <cell r="L32">
            <v>-0.22148394241417024</v>
          </cell>
          <cell r="M32">
            <v>3.5898104111017077</v>
          </cell>
          <cell r="O32">
            <v>736.21600000000001</v>
          </cell>
          <cell r="Q32">
            <v>15.631807228915662</v>
          </cell>
          <cell r="S32">
            <v>14.084237950499347</v>
          </cell>
          <cell r="U32">
            <v>1.8844000000000001</v>
          </cell>
          <cell r="W32">
            <v>2.39</v>
          </cell>
          <cell r="Y32">
            <v>11.89</v>
          </cell>
          <cell r="AA32">
            <v>12</v>
          </cell>
          <cell r="AC32">
            <v>1.1736864958749456</v>
          </cell>
          <cell r="AE32">
            <v>1988.3440000000001</v>
          </cell>
          <cell r="AG32">
            <v>19.63</v>
          </cell>
          <cell r="AI32">
            <v>5.2237912087912086</v>
          </cell>
          <cell r="AK32">
            <v>24.90296929727683</v>
          </cell>
          <cell r="AM32">
            <v>7.3</v>
          </cell>
          <cell r="AO32">
            <v>108.64</v>
          </cell>
          <cell r="AQ32">
            <v>1.4798372179060304</v>
          </cell>
        </row>
        <row r="33">
          <cell r="B33">
            <v>6</v>
          </cell>
          <cell r="D33" t="str">
            <v>IPX</v>
          </cell>
          <cell r="F33" t="str">
            <v>Interpool, Inc.</v>
          </cell>
          <cell r="H33">
            <v>22.82</v>
          </cell>
          <cell r="J33">
            <v>-7.4239350912778832</v>
          </cell>
          <cell r="L33">
            <v>4.919540229885059</v>
          </cell>
          <cell r="M33">
            <v>16.132315521628509</v>
          </cell>
          <cell r="O33">
            <v>650.32399999999996</v>
          </cell>
          <cell r="Q33" t="str">
            <v>N/A</v>
          </cell>
          <cell r="S33" t="str">
            <v>N/A</v>
          </cell>
          <cell r="U33">
            <v>1.1804000000000001</v>
          </cell>
          <cell r="W33">
            <v>3.4</v>
          </cell>
          <cell r="Y33">
            <v>17.010000000000002</v>
          </cell>
          <cell r="AA33" t="str">
            <v>N/A</v>
          </cell>
          <cell r="AC33" t="str">
            <v>N/A</v>
          </cell>
          <cell r="AE33">
            <v>2274.2539999999999</v>
          </cell>
          <cell r="AG33">
            <v>24.22</v>
          </cell>
          <cell r="AI33" t="str">
            <v>N/A</v>
          </cell>
          <cell r="AK33">
            <v>68.873638507414114</v>
          </cell>
          <cell r="AM33">
            <v>33.28</v>
          </cell>
          <cell r="AO33">
            <v>31.16</v>
          </cell>
          <cell r="AQ33">
            <v>1.4022787028921999</v>
          </cell>
        </row>
        <row r="34">
          <cell r="B34">
            <v>7</v>
          </cell>
          <cell r="D34" t="str">
            <v>MRLN</v>
          </cell>
          <cell r="F34" t="str">
            <v>Marlin Business Services Corp.</v>
          </cell>
          <cell r="H34">
            <v>22.03</v>
          </cell>
          <cell r="J34">
            <v>-4.0505226480836223</v>
          </cell>
          <cell r="L34">
            <v>8.2023575638506951</v>
          </cell>
          <cell r="M34">
            <v>-6.2553191489361657</v>
          </cell>
          <cell r="O34">
            <v>263.96300000000002</v>
          </cell>
          <cell r="Q34">
            <v>13.598765432098766</v>
          </cell>
          <cell r="S34">
            <v>11.749333333333334</v>
          </cell>
          <cell r="U34">
            <v>2.09</v>
          </cell>
          <cell r="W34">
            <v>2.62</v>
          </cell>
          <cell r="Y34">
            <v>15.74</v>
          </cell>
          <cell r="AA34">
            <v>16</v>
          </cell>
          <cell r="AC34">
            <v>0.73433333333333339</v>
          </cell>
          <cell r="AE34">
            <v>698.10699999999997</v>
          </cell>
          <cell r="AG34">
            <v>18.079999999999998</v>
          </cell>
          <cell r="AI34">
            <v>12.463236114711906</v>
          </cell>
          <cell r="AK34">
            <v>59.316710290673647</v>
          </cell>
          <cell r="AM34">
            <v>7.8</v>
          </cell>
          <cell r="AO34">
            <v>60.85</v>
          </cell>
          <cell r="AQ34">
            <v>0</v>
          </cell>
        </row>
        <row r="35">
          <cell r="B35">
            <v>8</v>
          </cell>
          <cell r="D35" t="str">
            <v>MFI</v>
          </cell>
          <cell r="F35" t="str">
            <v>Microfinancial Incorporated</v>
          </cell>
          <cell r="H35">
            <v>3.74</v>
          </cell>
          <cell r="J35">
            <v>10.979228486646887</v>
          </cell>
          <cell r="L35">
            <v>11.309523809523819</v>
          </cell>
          <cell r="M35">
            <v>-2.3498694516971241</v>
          </cell>
          <cell r="O35">
            <v>51.622999999999998</v>
          </cell>
          <cell r="Q35" t="str">
            <v>N/A</v>
          </cell>
          <cell r="S35" t="str">
            <v>N/A</v>
          </cell>
          <cell r="U35">
            <v>0.93540000000000001</v>
          </cell>
          <cell r="W35">
            <v>4.9400000000000004</v>
          </cell>
          <cell r="Y35">
            <v>5.48</v>
          </cell>
          <cell r="AA35" t="str">
            <v>N/A</v>
          </cell>
          <cell r="AC35" t="str">
            <v>N/A</v>
          </cell>
          <cell r="AE35">
            <v>58.884999999999998</v>
          </cell>
          <cell r="AG35">
            <v>93.76</v>
          </cell>
          <cell r="AI35">
            <v>117.0696764274233</v>
          </cell>
          <cell r="AK35">
            <v>86.765364295734713</v>
          </cell>
          <cell r="AM35">
            <v>43</v>
          </cell>
          <cell r="AO35">
            <v>26.71</v>
          </cell>
          <cell r="AQ35">
            <v>5.3475935828877006</v>
          </cell>
        </row>
        <row r="37">
          <cell r="H37" t="str">
            <v>Median</v>
          </cell>
          <cell r="J37">
            <v>-2.8827829223370482</v>
          </cell>
          <cell r="K37" t="e">
            <v>#NUM!</v>
          </cell>
          <cell r="L37">
            <v>8.2023575638506951</v>
          </cell>
          <cell r="M37">
            <v>10.808455001089563</v>
          </cell>
          <cell r="O37">
            <v>1150.06005</v>
          </cell>
          <cell r="P37" t="e">
            <v>#NUM!</v>
          </cell>
          <cell r="Q37">
            <v>14.160974411551113</v>
          </cell>
          <cell r="S37">
            <v>12.842355280600973</v>
          </cell>
          <cell r="U37">
            <v>1.8844000000000001</v>
          </cell>
          <cell r="W37">
            <v>2.62</v>
          </cell>
          <cell r="Y37">
            <v>15.28</v>
          </cell>
          <cell r="AA37">
            <v>13.5</v>
          </cell>
          <cell r="AC37">
            <v>0.99621625602624286</v>
          </cell>
          <cell r="AD37" t="e">
            <v>#NUM!</v>
          </cell>
          <cell r="AE37">
            <v>2131.299</v>
          </cell>
          <cell r="AF37" t="e">
            <v>#NUM!</v>
          </cell>
          <cell r="AG37">
            <v>24.335000000000001</v>
          </cell>
          <cell r="AH37" t="e">
            <v>#NUM!</v>
          </cell>
          <cell r="AI37">
            <v>9.4018852989511785</v>
          </cell>
          <cell r="AJ37" t="e">
            <v>#NUM!</v>
          </cell>
          <cell r="AK37">
            <v>68.873638507414114</v>
          </cell>
          <cell r="AM37">
            <v>7.8</v>
          </cell>
          <cell r="AO37">
            <v>75.974999999999994</v>
          </cell>
          <cell r="AQ37">
            <v>1.4410579603991152</v>
          </cell>
        </row>
        <row r="39">
          <cell r="B39" t="str">
            <v>Other Commercial Finance</v>
          </cell>
        </row>
        <row r="40">
          <cell r="B40">
            <v>1</v>
          </cell>
          <cell r="D40" t="str">
            <v>MINI</v>
          </cell>
          <cell r="F40" t="str">
            <v>Mobile Mini, Inc.</v>
          </cell>
          <cell r="H40">
            <v>30.26</v>
          </cell>
          <cell r="J40">
            <v>-7.006760909649655</v>
          </cell>
          <cell r="L40">
            <v>-2.4185746533376329</v>
          </cell>
          <cell r="M40">
            <v>30.402930402930416</v>
          </cell>
          <cell r="O40">
            <v>1071.627</v>
          </cell>
          <cell r="Q40">
            <v>23.276923076923076</v>
          </cell>
          <cell r="S40">
            <v>19.842622950819674</v>
          </cell>
          <cell r="U40">
            <v>3.1374</v>
          </cell>
          <cell r="W40">
            <v>4.88</v>
          </cell>
          <cell r="Y40">
            <v>10.92</v>
          </cell>
          <cell r="AA40">
            <v>16.5</v>
          </cell>
          <cell r="AC40">
            <v>1.2025832091405864</v>
          </cell>
          <cell r="AE40">
            <v>876.22500000000002</v>
          </cell>
          <cell r="AG40">
            <v>48.47</v>
          </cell>
          <cell r="AI40">
            <v>39.346306577649521</v>
          </cell>
          <cell r="AK40">
            <v>69.941635925945164</v>
          </cell>
          <cell r="AM40">
            <v>5.8</v>
          </cell>
          <cell r="AO40">
            <v>96.29</v>
          </cell>
          <cell r="AQ40">
            <v>0</v>
          </cell>
        </row>
        <row r="41">
          <cell r="B41">
            <v>2</v>
          </cell>
          <cell r="D41" t="str">
            <v>WLSC</v>
          </cell>
          <cell r="F41" t="str">
            <v>Williams Scotsman International, Inc.</v>
          </cell>
          <cell r="H41">
            <v>20.6</v>
          </cell>
          <cell r="J41">
            <v>-13.771452490581829</v>
          </cell>
          <cell r="L41">
            <v>-1.5296367112810718</v>
          </cell>
          <cell r="M41">
            <v>31.545338441890173</v>
          </cell>
          <cell r="O41">
            <v>883.30700000000002</v>
          </cell>
          <cell r="Q41">
            <v>19.61904761904762</v>
          </cell>
          <cell r="S41">
            <v>17.166666666666668</v>
          </cell>
          <cell r="U41" t="str">
            <v>N/A</v>
          </cell>
          <cell r="W41">
            <v>3.23</v>
          </cell>
          <cell r="Y41">
            <v>16.14</v>
          </cell>
          <cell r="AA41">
            <v>15</v>
          </cell>
          <cell r="AC41">
            <v>1.1444444444444446</v>
          </cell>
          <cell r="AE41">
            <v>1588.3420000000001</v>
          </cell>
          <cell r="AG41">
            <v>22.63</v>
          </cell>
          <cell r="AI41">
            <v>62.658878942561067</v>
          </cell>
          <cell r="AK41">
            <v>88.512870574430423</v>
          </cell>
          <cell r="AM41">
            <v>3.98</v>
          </cell>
          <cell r="AO41">
            <v>67.98</v>
          </cell>
          <cell r="AQ41">
            <v>0</v>
          </cell>
        </row>
        <row r="43">
          <cell r="H43" t="str">
            <v>Median</v>
          </cell>
          <cell r="J43">
            <v>-10.389106700115743</v>
          </cell>
          <cell r="L43">
            <v>-1.9741056823093523</v>
          </cell>
          <cell r="M43">
            <v>30.974134422410295</v>
          </cell>
          <cell r="O43">
            <v>977.46699999999998</v>
          </cell>
          <cell r="Q43">
            <v>21.447985347985348</v>
          </cell>
          <cell r="S43">
            <v>18.504644808743173</v>
          </cell>
          <cell r="U43">
            <v>3.1374</v>
          </cell>
          <cell r="W43">
            <v>4.0549999999999997</v>
          </cell>
          <cell r="Y43">
            <v>13.53</v>
          </cell>
          <cell r="AA43">
            <v>15.75</v>
          </cell>
          <cell r="AC43">
            <v>1.1735138267925156</v>
          </cell>
          <cell r="AE43">
            <v>1232.2835</v>
          </cell>
          <cell r="AG43">
            <v>35.549999999999997</v>
          </cell>
          <cell r="AI43">
            <v>51.002592760105294</v>
          </cell>
          <cell r="AK43">
            <v>79.2272532501878</v>
          </cell>
          <cell r="AM43">
            <v>4.8899999999999997</v>
          </cell>
          <cell r="AO43">
            <v>82.135000000000005</v>
          </cell>
          <cell r="AQ43">
            <v>0</v>
          </cell>
        </row>
        <row r="45">
          <cell r="B45" t="str">
            <v>Compañias Hipotecarias</v>
          </cell>
        </row>
        <row r="46">
          <cell r="B46">
            <v>1</v>
          </cell>
          <cell r="D46" t="str">
            <v>FNM</v>
          </cell>
          <cell r="F46" t="str">
            <v>Fannie Mae</v>
          </cell>
          <cell r="H46">
            <v>64.75</v>
          </cell>
          <cell r="J46">
            <v>2.7940943006826449</v>
          </cell>
          <cell r="L46">
            <v>7.6475477971737345</v>
          </cell>
          <cell r="M46">
            <v>23.37909186906019</v>
          </cell>
          <cell r="O46">
            <v>63004.79</v>
          </cell>
          <cell r="Q46">
            <v>13.761955366631243</v>
          </cell>
          <cell r="S46">
            <v>11.31993006993007</v>
          </cell>
          <cell r="U46">
            <v>1.9222999999999999</v>
          </cell>
          <cell r="W46" t="str">
            <v>N/A</v>
          </cell>
          <cell r="Y46">
            <v>16.600000000000001</v>
          </cell>
          <cell r="AA46">
            <v>11.535</v>
          </cell>
          <cell r="AC46">
            <v>0.98135501256437541</v>
          </cell>
          <cell r="AE46" t="str">
            <v>N/A</v>
          </cell>
          <cell r="AG46" t="str">
            <v>N/A</v>
          </cell>
          <cell r="AI46">
            <v>0.68919141514723281</v>
          </cell>
          <cell r="AK46">
            <v>31.789939958578607</v>
          </cell>
          <cell r="AM46">
            <v>0.5</v>
          </cell>
          <cell r="AO46" t="str">
            <v>N/A</v>
          </cell>
          <cell r="AQ46">
            <v>2.471042471042471</v>
          </cell>
        </row>
        <row r="47">
          <cell r="B47">
            <v>2</v>
          </cell>
          <cell r="D47" t="str">
            <v>FRE</v>
          </cell>
          <cell r="F47" t="str">
            <v>Freddie Mac</v>
          </cell>
          <cell r="H47">
            <v>66.38</v>
          </cell>
          <cell r="J47">
            <v>-1.1908306043465484</v>
          </cell>
          <cell r="L47">
            <v>1.0503881869386478</v>
          </cell>
          <cell r="M47">
            <v>11.822822328338548</v>
          </cell>
          <cell r="O47">
            <v>43913.02</v>
          </cell>
          <cell r="Q47">
            <v>14.336933045356371</v>
          </cell>
          <cell r="S47">
            <v>12.269870609981515</v>
          </cell>
          <cell r="U47">
            <v>1.9516999999999998</v>
          </cell>
          <cell r="W47">
            <v>0.31</v>
          </cell>
          <cell r="Y47">
            <v>8.67</v>
          </cell>
          <cell r="AA47">
            <v>10</v>
          </cell>
          <cell r="AC47">
            <v>1.2269870609981515</v>
          </cell>
          <cell r="AE47">
            <v>806222</v>
          </cell>
          <cell r="AG47">
            <v>3.37</v>
          </cell>
          <cell r="AI47">
            <v>0.42220287515305949</v>
          </cell>
          <cell r="AK47">
            <v>46.291973424313163</v>
          </cell>
          <cell r="AM47">
            <v>0.08</v>
          </cell>
          <cell r="AO47">
            <v>91.74</v>
          </cell>
          <cell r="AQ47">
            <v>3.0129557095510697</v>
          </cell>
        </row>
        <row r="48">
          <cell r="B48">
            <v>3</v>
          </cell>
          <cell r="D48" t="str">
            <v>CFC</v>
          </cell>
          <cell r="F48" t="str">
            <v>Countrywide Financial Corporation</v>
          </cell>
          <cell r="H48">
            <v>40</v>
          </cell>
          <cell r="J48">
            <v>-3.1711450012103661</v>
          </cell>
          <cell r="L48">
            <v>-0.34877927254609009</v>
          </cell>
          <cell r="M48">
            <v>21.556886227544911</v>
          </cell>
          <cell r="O48">
            <v>23735.68</v>
          </cell>
          <cell r="Q48">
            <v>10.362694300518134</v>
          </cell>
          <cell r="S48">
            <v>8.695652173913043</v>
          </cell>
          <cell r="U48">
            <v>1.5528</v>
          </cell>
          <cell r="W48">
            <v>1.48</v>
          </cell>
          <cell r="Y48">
            <v>16.8</v>
          </cell>
          <cell r="AA48">
            <v>12</v>
          </cell>
          <cell r="AC48">
            <v>0.72463768115942029</v>
          </cell>
          <cell r="AE48">
            <v>193194.57199999999</v>
          </cell>
          <cell r="AG48">
            <v>7.82</v>
          </cell>
          <cell r="AI48">
            <v>1.00029719925314</v>
          </cell>
          <cell r="AK48">
            <v>62.126309099334051</v>
          </cell>
          <cell r="AM48">
            <v>4.38</v>
          </cell>
          <cell r="AO48">
            <v>91.89</v>
          </cell>
          <cell r="AQ48">
            <v>1.5</v>
          </cell>
        </row>
        <row r="49">
          <cell r="B49">
            <v>4</v>
          </cell>
          <cell r="D49" t="str">
            <v>NDE</v>
          </cell>
          <cell r="F49" t="str">
            <v>IndyMac Bancorp Inc.</v>
          </cell>
          <cell r="H49">
            <v>34.299999999999997</v>
          </cell>
          <cell r="J49">
            <v>8.7507926442612725</v>
          </cell>
          <cell r="L49">
            <v>-4.7222222222222099</v>
          </cell>
          <cell r="M49">
            <v>28.114571746384868</v>
          </cell>
          <cell r="O49">
            <v>2524.1030000000001</v>
          </cell>
          <cell r="Q49">
            <v>11.245901639344263</v>
          </cell>
          <cell r="S49">
            <v>8.5749999999999993</v>
          </cell>
          <cell r="U49">
            <v>1.145</v>
          </cell>
          <cell r="W49">
            <v>1.33</v>
          </cell>
          <cell r="Y49">
            <v>16.57</v>
          </cell>
          <cell r="AA49">
            <v>12</v>
          </cell>
          <cell r="AC49">
            <v>0.71458333333333346</v>
          </cell>
          <cell r="AE49">
            <v>23756.441999999999</v>
          </cell>
          <cell r="AG49">
            <v>7.59</v>
          </cell>
          <cell r="AI49" t="str">
            <v>N/A</v>
          </cell>
          <cell r="AK49">
            <v>55.588452526487366</v>
          </cell>
          <cell r="AM49">
            <v>7.4</v>
          </cell>
          <cell r="AO49">
            <v>87.53</v>
          </cell>
          <cell r="AQ49">
            <v>5.8309037900874623</v>
          </cell>
        </row>
        <row r="51">
          <cell r="H51" t="str">
            <v>Mediana</v>
          </cell>
          <cell r="J51">
            <v>0.80163184816804822</v>
          </cell>
          <cell r="L51">
            <v>0.35080445719627884</v>
          </cell>
          <cell r="M51">
            <v>22.467989048302549</v>
          </cell>
          <cell r="O51">
            <v>33824.35</v>
          </cell>
          <cell r="Q51">
            <v>12.503928502987753</v>
          </cell>
          <cell r="S51">
            <v>10.007791121921557</v>
          </cell>
          <cell r="U51">
            <v>1.7375499999999999</v>
          </cell>
          <cell r="W51">
            <v>1.33</v>
          </cell>
          <cell r="Y51">
            <v>16.585000000000001</v>
          </cell>
          <cell r="AA51">
            <v>11.7675</v>
          </cell>
          <cell r="AC51">
            <v>0.85299634686189785</v>
          </cell>
          <cell r="AE51">
            <v>193194.57199999999</v>
          </cell>
          <cell r="AG51">
            <v>7.59</v>
          </cell>
          <cell r="AI51">
            <v>0.68919141514723281</v>
          </cell>
          <cell r="AK51">
            <v>50.940212975400264</v>
          </cell>
          <cell r="AM51">
            <v>2.44</v>
          </cell>
          <cell r="AO51">
            <v>91.74</v>
          </cell>
          <cell r="AQ51">
            <v>2.7419990902967704</v>
          </cell>
        </row>
        <row r="53">
          <cell r="B53" t="str">
            <v>REITS Hioptecarios - Comercial</v>
          </cell>
        </row>
        <row r="54">
          <cell r="B54">
            <v>1</v>
          </cell>
          <cell r="D54" t="str">
            <v>SFI</v>
          </cell>
          <cell r="F54" t="str">
            <v>iStar Financial Inc.</v>
          </cell>
          <cell r="H54">
            <v>46.36</v>
          </cell>
          <cell r="J54">
            <v>1.622095572117497</v>
          </cell>
          <cell r="L54">
            <v>-5.5804480651731199</v>
          </cell>
          <cell r="M54">
            <v>23.890967397113837</v>
          </cell>
          <cell r="O54">
            <v>5941.8230000000003</v>
          </cell>
          <cell r="Q54">
            <v>11.736708860759492</v>
          </cell>
          <cell r="S54">
            <v>10.657471264367814</v>
          </cell>
          <cell r="U54">
            <v>2.4588000000000001</v>
          </cell>
          <cell r="W54">
            <v>3.73</v>
          </cell>
          <cell r="Y54">
            <v>15.38</v>
          </cell>
          <cell r="AA54">
            <v>7.5</v>
          </cell>
          <cell r="AC54">
            <v>1.4209961685823751</v>
          </cell>
          <cell r="AE54">
            <v>10313.457</v>
          </cell>
          <cell r="AG54">
            <v>24.58</v>
          </cell>
          <cell r="AI54">
            <v>6.4058425323345558</v>
          </cell>
          <cell r="AK54">
            <v>36.723382733249991</v>
          </cell>
          <cell r="AM54">
            <v>4.4000000000000004</v>
          </cell>
          <cell r="AO54">
            <v>74.5</v>
          </cell>
          <cell r="AQ54">
            <v>7.1182053494391715</v>
          </cell>
        </row>
        <row r="55">
          <cell r="B55">
            <v>2</v>
          </cell>
          <cell r="D55" t="str">
            <v>CSE</v>
          </cell>
          <cell r="F55" t="str">
            <v>CapitalSource Inc.</v>
          </cell>
          <cell r="H55">
            <v>24.4</v>
          </cell>
          <cell r="J55">
            <v>-5.6457849961330142</v>
          </cell>
          <cell r="L55">
            <v>-8.2706766917293209</v>
          </cell>
          <cell r="M55">
            <v>8.6859688195991236</v>
          </cell>
          <cell r="O55">
            <v>4618.92</v>
          </cell>
          <cell r="Q55">
            <v>9.0370370370370381</v>
          </cell>
          <cell r="S55">
            <v>8.0661157024793404</v>
          </cell>
          <cell r="U55">
            <v>2.254</v>
          </cell>
          <cell r="W55">
            <v>3.04</v>
          </cell>
          <cell r="Y55">
            <v>14.62</v>
          </cell>
          <cell r="AA55">
            <v>15</v>
          </cell>
          <cell r="AC55">
            <v>0.537741046831956</v>
          </cell>
          <cell r="AE55">
            <v>6987.0680000000002</v>
          </cell>
          <cell r="AG55">
            <v>17.170000000000002</v>
          </cell>
          <cell r="AI55">
            <v>9.5850583098991535</v>
          </cell>
          <cell r="AK55">
            <v>43.777946793484169</v>
          </cell>
          <cell r="AM55">
            <v>41.2</v>
          </cell>
          <cell r="AO55" t="str">
            <v>N/A</v>
          </cell>
          <cell r="AQ55">
            <v>9.5081967213114744</v>
          </cell>
        </row>
        <row r="56">
          <cell r="B56">
            <v>3</v>
          </cell>
          <cell r="D56" t="str">
            <v>NCT</v>
          </cell>
          <cell r="F56" t="str">
            <v>Newcastle Investment Corp.</v>
          </cell>
          <cell r="H56">
            <v>28.45</v>
          </cell>
          <cell r="J56">
            <v>2.6334776334776349</v>
          </cell>
          <cell r="L56">
            <v>-8.9600000000000009</v>
          </cell>
          <cell r="M56">
            <v>16.122448979591834</v>
          </cell>
          <cell r="O56">
            <v>1501.307</v>
          </cell>
          <cell r="Q56">
            <v>9.6604414261460096</v>
          </cell>
          <cell r="S56">
            <v>8.7808641975308639</v>
          </cell>
          <cell r="U56">
            <v>1.5478000000000001</v>
          </cell>
          <cell r="W56">
            <v>1.82</v>
          </cell>
          <cell r="Y56">
            <v>13.92</v>
          </cell>
          <cell r="AA56">
            <v>7</v>
          </cell>
          <cell r="AC56">
            <v>1.2544091710758376</v>
          </cell>
          <cell r="AE56">
            <v>7139.4750000000004</v>
          </cell>
          <cell r="AG56">
            <v>13.17</v>
          </cell>
          <cell r="AI56">
            <v>10.212294773951223</v>
          </cell>
          <cell r="AK56">
            <v>30.441965652492879</v>
          </cell>
          <cell r="AM56">
            <v>7.4</v>
          </cell>
          <cell r="AO56">
            <v>78.12</v>
          </cell>
          <cell r="AQ56">
            <v>9.7012302284710028</v>
          </cell>
        </row>
        <row r="57">
          <cell r="B57">
            <v>4</v>
          </cell>
          <cell r="D57" t="str">
            <v>CT</v>
          </cell>
          <cell r="F57" t="str">
            <v>Capital Trust, Inc.</v>
          </cell>
          <cell r="H57">
            <v>42.25</v>
          </cell>
          <cell r="J57">
            <v>0.64316341114815623</v>
          </cell>
          <cell r="L57">
            <v>-20.102118003025723</v>
          </cell>
          <cell r="M57">
            <v>31.497043261749134</v>
          </cell>
          <cell r="O57">
            <v>737.68490000000008</v>
          </cell>
          <cell r="Q57">
            <v>11.80167597765363</v>
          </cell>
          <cell r="S57">
            <v>10.330073349633253</v>
          </cell>
          <cell r="U57">
            <v>1.9601</v>
          </cell>
          <cell r="W57">
            <v>2.95</v>
          </cell>
          <cell r="Y57">
            <v>15.05</v>
          </cell>
          <cell r="AA57">
            <v>7</v>
          </cell>
          <cell r="AC57">
            <v>1.4757247642333218</v>
          </cell>
          <cell r="AE57">
            <v>2269.665</v>
          </cell>
          <cell r="AG57">
            <v>15.31</v>
          </cell>
          <cell r="AI57">
            <v>7.1749339337033851</v>
          </cell>
          <cell r="AK57">
            <v>32.531036883291002</v>
          </cell>
          <cell r="AM57">
            <v>13.5</v>
          </cell>
          <cell r="AO57">
            <v>45.71</v>
          </cell>
          <cell r="AQ57">
            <v>7.5739644970414206</v>
          </cell>
        </row>
        <row r="58">
          <cell r="B58">
            <v>5</v>
          </cell>
          <cell r="D58" t="str">
            <v>GKK</v>
          </cell>
          <cell r="F58" t="str">
            <v>Gramercy Capital Corporation</v>
          </cell>
          <cell r="H58">
            <v>30.29</v>
          </cell>
          <cell r="J58">
            <v>3.3025099075290658E-2</v>
          </cell>
          <cell r="L58">
            <v>-11.380924517261558</v>
          </cell>
          <cell r="M58">
            <v>16.23177283192631</v>
          </cell>
          <cell r="O58">
            <v>789.05450000000008</v>
          </cell>
          <cell r="Q58">
            <v>12.116</v>
          </cell>
          <cell r="S58">
            <v>10.895683453237409</v>
          </cell>
          <cell r="U58">
            <v>1.9069</v>
          </cell>
          <cell r="W58">
            <v>2.71</v>
          </cell>
          <cell r="Y58">
            <v>13.92</v>
          </cell>
          <cell r="AA58">
            <v>9</v>
          </cell>
          <cell r="AC58">
            <v>1.2106314948041565</v>
          </cell>
          <cell r="AE58">
            <v>2539.9540000000002</v>
          </cell>
          <cell r="AG58">
            <v>17.87</v>
          </cell>
          <cell r="AI58">
            <v>7.5656822825360699</v>
          </cell>
          <cell r="AK58">
            <v>41.298263103408608</v>
          </cell>
          <cell r="AM58">
            <v>2.82</v>
          </cell>
          <cell r="AO58">
            <v>63.68</v>
          </cell>
          <cell r="AQ58">
            <v>7.3951799273687699</v>
          </cell>
        </row>
        <row r="59">
          <cell r="B59">
            <v>6</v>
          </cell>
          <cell r="D59" t="str">
            <v>ABR</v>
          </cell>
          <cell r="F59" t="str">
            <v>Arbor Realty Trust, Inc.</v>
          </cell>
          <cell r="H59">
            <v>27.94</v>
          </cell>
          <cell r="J59">
            <v>0.83002526163839918</v>
          </cell>
          <cell r="L59">
            <v>-17.214814814814812</v>
          </cell>
          <cell r="M59">
            <v>17.592592592592592</v>
          </cell>
          <cell r="O59">
            <v>484.73110000000003</v>
          </cell>
          <cell r="Q59">
            <v>9.9785714285714278</v>
          </cell>
          <cell r="S59">
            <v>9.5684931506849313</v>
          </cell>
          <cell r="U59">
            <v>1.8330000000000002</v>
          </cell>
          <cell r="W59">
            <v>3.03</v>
          </cell>
          <cell r="Y59">
            <v>17.12</v>
          </cell>
          <cell r="AA59">
            <v>9</v>
          </cell>
          <cell r="AC59">
            <v>1.0631659056316591</v>
          </cell>
          <cell r="AE59">
            <v>1662.8209999999999</v>
          </cell>
          <cell r="AG59">
            <v>18.05</v>
          </cell>
          <cell r="AI59">
            <v>6.0175510204081633</v>
          </cell>
          <cell r="AK59">
            <v>28.834022926134438</v>
          </cell>
          <cell r="AM59">
            <v>25.32</v>
          </cell>
          <cell r="AO59">
            <v>67.44</v>
          </cell>
          <cell r="AQ59">
            <v>8.8761632068718672</v>
          </cell>
        </row>
        <row r="61">
          <cell r="H61" t="str">
            <v>Mediana</v>
          </cell>
          <cell r="J61">
            <v>0.73659433639327765</v>
          </cell>
          <cell r="L61">
            <v>-10.17046225863078</v>
          </cell>
          <cell r="M61">
            <v>15.446808510638293</v>
          </cell>
          <cell r="O61">
            <v>1145.18075</v>
          </cell>
          <cell r="Q61">
            <v>10.85764014466546</v>
          </cell>
          <cell r="S61">
            <v>9.9492832501590911</v>
          </cell>
          <cell r="U61">
            <v>1.9335</v>
          </cell>
          <cell r="W61">
            <v>2.99</v>
          </cell>
          <cell r="Y61">
            <v>14.835000000000001</v>
          </cell>
          <cell r="AA61">
            <v>8.25</v>
          </cell>
          <cell r="AC61">
            <v>1.232520332939997</v>
          </cell>
          <cell r="AE61">
            <v>2539.9540000000002</v>
          </cell>
          <cell r="AG61">
            <v>17.170000000000002</v>
          </cell>
          <cell r="AI61">
            <v>7.5656822825360699</v>
          </cell>
          <cell r="AK61">
            <v>32.531036883291002</v>
          </cell>
          <cell r="AM61">
            <v>10.45</v>
          </cell>
          <cell r="AO61">
            <v>67.44</v>
          </cell>
          <cell r="AQ61">
            <v>8.2250638519566444</v>
          </cell>
        </row>
        <row r="62">
          <cell r="B62" t="str">
            <v>REITS Hipotecarios - Residencial</v>
          </cell>
        </row>
        <row r="63">
          <cell r="B63">
            <v>1</v>
          </cell>
          <cell r="D63" t="str">
            <v>TMA</v>
          </cell>
          <cell r="F63" t="str">
            <v>Thornburg Mortgage, Inc.</v>
          </cell>
          <cell r="H63">
            <v>27.21</v>
          </cell>
          <cell r="J63">
            <v>1.5298507462686572</v>
          </cell>
          <cell r="L63">
            <v>4.5734050730207576</v>
          </cell>
          <cell r="M63">
            <v>2.7567975830815725</v>
          </cell>
          <cell r="O63">
            <v>3287.866</v>
          </cell>
          <cell r="Q63">
            <v>11.106122448979592</v>
          </cell>
          <cell r="S63">
            <v>10.059149722735675</v>
          </cell>
          <cell r="U63">
            <v>1.4903999999999999</v>
          </cell>
          <cell r="W63">
            <v>0.63</v>
          </cell>
          <cell r="Y63">
            <v>12.7</v>
          </cell>
          <cell r="AA63">
            <v>4</v>
          </cell>
          <cell r="AC63">
            <v>2.5147874306839189</v>
          </cell>
          <cell r="AE63">
            <v>52893.913</v>
          </cell>
          <cell r="AG63">
            <v>4.53</v>
          </cell>
          <cell r="AI63">
            <v>2.2922915284321026</v>
          </cell>
          <cell r="AK63">
            <v>24.869662909714059</v>
          </cell>
          <cell r="AM63">
            <v>1.4</v>
          </cell>
          <cell r="AO63">
            <v>22.51</v>
          </cell>
          <cell r="AQ63">
            <v>9.9963248805586193</v>
          </cell>
        </row>
        <row r="64">
          <cell r="B64">
            <v>2</v>
          </cell>
          <cell r="D64" t="str">
            <v>NLY</v>
          </cell>
          <cell r="F64" t="str">
            <v>Annaly Mortgage Management, Inc.</v>
          </cell>
          <cell r="H64">
            <v>15.2</v>
          </cell>
          <cell r="J64">
            <v>-3.1847133757961785</v>
          </cell>
          <cell r="L64">
            <v>11.355311355311361</v>
          </cell>
          <cell r="M64">
            <v>18.842845973416729</v>
          </cell>
          <cell r="O64">
            <v>3995.8969999999999</v>
          </cell>
          <cell r="Q64">
            <v>12.666666666666666</v>
          </cell>
          <cell r="S64">
            <v>10.857142857142858</v>
          </cell>
          <cell r="U64">
            <v>1.4002000000000001</v>
          </cell>
          <cell r="W64">
            <v>-0.48</v>
          </cell>
          <cell r="Y64">
            <v>4.0599999999999996</v>
          </cell>
          <cell r="AA64">
            <v>6.04</v>
          </cell>
          <cell r="AC64">
            <v>1.7975402081362346</v>
          </cell>
          <cell r="AE64">
            <v>28788.653999999999</v>
          </cell>
          <cell r="AG64">
            <v>8.6300000000000008</v>
          </cell>
          <cell r="AI64" t="str">
            <v>N/A</v>
          </cell>
          <cell r="AK64">
            <v>48.081021949325994</v>
          </cell>
          <cell r="AM64">
            <v>2.79</v>
          </cell>
          <cell r="AO64">
            <v>67.8</v>
          </cell>
          <cell r="AQ64">
            <v>5.2631578947368416</v>
          </cell>
        </row>
        <row r="65">
          <cell r="B65">
            <v>3</v>
          </cell>
          <cell r="D65" t="str">
            <v>ORGN</v>
          </cell>
          <cell r="F65" t="str">
            <v>Origen Financial Inc</v>
          </cell>
          <cell r="H65">
            <v>7.11</v>
          </cell>
          <cell r="J65">
            <v>0.14084507042253219</v>
          </cell>
          <cell r="L65">
            <v>26.512455516014239</v>
          </cell>
          <cell r="M65">
            <v>15.422077922077925</v>
          </cell>
          <cell r="O65">
            <v>183.9</v>
          </cell>
          <cell r="Q65">
            <v>20.911764705882351</v>
          </cell>
          <cell r="S65">
            <v>14.22</v>
          </cell>
          <cell r="U65">
            <v>0.90379999999999994</v>
          </cell>
          <cell r="W65">
            <v>-0.23</v>
          </cell>
          <cell r="Y65">
            <v>3.4</v>
          </cell>
          <cell r="AA65">
            <v>10</v>
          </cell>
          <cell r="AC65">
            <v>1.4220000000000002</v>
          </cell>
          <cell r="AE65">
            <v>977.22799999999995</v>
          </cell>
          <cell r="AG65">
            <v>21.08</v>
          </cell>
          <cell r="AI65" t="str">
            <v>N/A</v>
          </cell>
          <cell r="AK65">
            <v>98.774639211545235</v>
          </cell>
          <cell r="AM65">
            <v>29.8</v>
          </cell>
          <cell r="AO65">
            <v>54.32</v>
          </cell>
          <cell r="AQ65">
            <v>3.3755274261603372</v>
          </cell>
        </row>
        <row r="67">
          <cell r="H67" t="str">
            <v>Mediana</v>
          </cell>
          <cell r="J67">
            <v>0.14084507042253219</v>
          </cell>
          <cell r="L67">
            <v>11.355311355311361</v>
          </cell>
          <cell r="M67">
            <v>9.52</v>
          </cell>
          <cell r="O67">
            <v>3287.866</v>
          </cell>
          <cell r="Q67">
            <v>12.666666666666666</v>
          </cell>
          <cell r="S67">
            <v>10.857142857142858</v>
          </cell>
          <cell r="U67">
            <v>1.4002000000000001</v>
          </cell>
          <cell r="W67">
            <v>-0.23</v>
          </cell>
          <cell r="X67" t="e">
            <v>#NUM!</v>
          </cell>
          <cell r="Y67">
            <v>4.0599999999999996</v>
          </cell>
          <cell r="AA67">
            <v>6.04</v>
          </cell>
          <cell r="AC67">
            <v>1.7975402081362346</v>
          </cell>
          <cell r="AE67">
            <v>4763.5110000000004</v>
          </cell>
          <cell r="AG67">
            <v>17.170000000000002</v>
          </cell>
          <cell r="AI67">
            <v>7.3703081081197279</v>
          </cell>
          <cell r="AK67">
            <v>34.627209808270493</v>
          </cell>
          <cell r="AM67">
            <v>2.79</v>
          </cell>
          <cell r="AO67">
            <v>54.32</v>
          </cell>
          <cell r="AQ67">
            <v>5.2631578947368416</v>
          </cell>
        </row>
        <row r="70">
          <cell r="B70" t="str">
            <v>Nota: Al 25 de mayo del 2007.</v>
          </cell>
        </row>
        <row r="71">
          <cell r="B71" t="str">
            <v>(a) Se utilizo la razon del periodo anterior en los casos donde los UDM no fueron disponibles.</v>
          </cell>
        </row>
        <row r="72">
          <cell r="Q72">
            <v>11.736708860759492</v>
          </cell>
          <cell r="U72">
            <v>1.8330000000000002</v>
          </cell>
          <cell r="AC72">
            <v>1.2269870609981515</v>
          </cell>
        </row>
        <row r="73">
          <cell r="B73" t="str">
            <v>Home Equity Companies</v>
          </cell>
        </row>
        <row r="74">
          <cell r="B74">
            <v>1</v>
          </cell>
          <cell r="D74" t="str">
            <v>NEW</v>
          </cell>
          <cell r="F74" t="str">
            <v>New Century Financial Corporation</v>
          </cell>
          <cell r="H74">
            <v>38</v>
          </cell>
          <cell r="J74">
            <v>-3.5777721390509942</v>
          </cell>
          <cell r="L74">
            <v>-16.040653999116213</v>
          </cell>
          <cell r="M74">
            <v>22.541115769106735</v>
          </cell>
          <cell r="O74">
            <v>2132.4459999999999</v>
          </cell>
          <cell r="Q74">
            <v>5.3748231966053748</v>
          </cell>
          <cell r="S74">
            <v>6.7555555555555555</v>
          </cell>
          <cell r="U74">
            <v>1.1187</v>
          </cell>
          <cell r="W74">
            <v>1.67</v>
          </cell>
          <cell r="Y74">
            <v>21.79</v>
          </cell>
          <cell r="AA74">
            <v>6.22</v>
          </cell>
          <cell r="AC74">
            <v>1.0861021793497678</v>
          </cell>
          <cell r="AE74">
            <v>27325.399000000001</v>
          </cell>
          <cell r="AG74">
            <v>7.83</v>
          </cell>
          <cell r="AI74">
            <v>3.7589499972225937</v>
          </cell>
          <cell r="AK74">
            <v>65.893076531523249</v>
          </cell>
          <cell r="AM74">
            <v>21.5</v>
          </cell>
          <cell r="AO74">
            <v>78.69</v>
          </cell>
          <cell r="AQ74">
            <v>19.473684210526319</v>
          </cell>
        </row>
        <row r="75">
          <cell r="B75">
            <v>2</v>
          </cell>
          <cell r="D75" t="str">
            <v>LEND</v>
          </cell>
          <cell r="F75" t="str">
            <v>Accredited Home Lenders Holding Co.</v>
          </cell>
          <cell r="H75">
            <v>29.5</v>
          </cell>
          <cell r="J75">
            <v>-5.6301983365323149</v>
          </cell>
          <cell r="L75">
            <v>-35.236004390779357</v>
          </cell>
          <cell r="M75">
            <v>-23.177083333333332</v>
          </cell>
          <cell r="O75">
            <v>766.46900000000005</v>
          </cell>
          <cell r="Q75">
            <v>7.0071258907363418</v>
          </cell>
          <cell r="S75">
            <v>6.6292134831460672</v>
          </cell>
          <cell r="U75">
            <v>0.95760000000000001</v>
          </cell>
          <cell r="W75">
            <v>1.7</v>
          </cell>
          <cell r="Y75">
            <v>29.21</v>
          </cell>
          <cell r="AA75">
            <v>10</v>
          </cell>
          <cell r="AC75">
            <v>0.6629213483146067</v>
          </cell>
          <cell r="AE75">
            <v>10051.078</v>
          </cell>
          <cell r="AG75">
            <v>6.61</v>
          </cell>
          <cell r="AI75">
            <v>7.2480211970855084</v>
          </cell>
          <cell r="AK75">
            <v>58.927237897334329</v>
          </cell>
          <cell r="AM75">
            <v>13.44</v>
          </cell>
          <cell r="AO75">
            <v>110.59</v>
          </cell>
          <cell r="AQ75">
            <v>0</v>
          </cell>
        </row>
        <row r="76">
          <cell r="B76">
            <v>3</v>
          </cell>
          <cell r="D76" t="str">
            <v>SAX</v>
          </cell>
          <cell r="F76" t="str">
            <v>Saxon REIT Inc.</v>
          </cell>
          <cell r="H76">
            <v>14.14</v>
          </cell>
          <cell r="J76">
            <v>-0.56258790436005668</v>
          </cell>
          <cell r="L76">
            <v>27.387387387387395</v>
          </cell>
          <cell r="M76">
            <v>42.110552763819108</v>
          </cell>
          <cell r="O76">
            <v>708.13099999999997</v>
          </cell>
          <cell r="Q76">
            <v>11.882352941176471</v>
          </cell>
          <cell r="S76">
            <v>12.295652173913044</v>
          </cell>
          <cell r="U76">
            <v>1.2211000000000001</v>
          </cell>
          <cell r="W76">
            <v>1.18</v>
          </cell>
          <cell r="Y76">
            <v>13.99</v>
          </cell>
          <cell r="AA76">
            <v>7</v>
          </cell>
          <cell r="AC76">
            <v>1.7565217391304349</v>
          </cell>
          <cell r="AE76">
            <v>7496.6469999999999</v>
          </cell>
          <cell r="AG76">
            <v>7.73</v>
          </cell>
          <cell r="AI76">
            <v>1.0839145966217001</v>
          </cell>
          <cell r="AK76">
            <v>68.567221374587518</v>
          </cell>
          <cell r="AM76">
            <v>1.6</v>
          </cell>
          <cell r="AO76">
            <v>70.819999999999993</v>
          </cell>
          <cell r="AQ76">
            <v>14.144271570014144</v>
          </cell>
        </row>
        <row r="78">
          <cell r="H78" t="str">
            <v>Median</v>
          </cell>
          <cell r="J78">
            <v>-3.5777721390509942</v>
          </cell>
          <cell r="L78">
            <v>-16.040653999116213</v>
          </cell>
          <cell r="M78">
            <v>22.541115769106735</v>
          </cell>
          <cell r="O78">
            <v>766.46900000000005</v>
          </cell>
          <cell r="Q78">
            <v>7.0071258907363418</v>
          </cell>
          <cell r="S78">
            <v>6.7555555555555555</v>
          </cell>
          <cell r="U78">
            <v>1.1187</v>
          </cell>
          <cell r="W78">
            <v>1.67</v>
          </cell>
          <cell r="Y78">
            <v>21.79</v>
          </cell>
          <cell r="AA78">
            <v>7</v>
          </cell>
          <cell r="AC78">
            <v>1.0861021793497678</v>
          </cell>
          <cell r="AE78">
            <v>10051.078</v>
          </cell>
          <cell r="AG78">
            <v>7.73</v>
          </cell>
          <cell r="AI78">
            <v>3.7589499972225937</v>
          </cell>
          <cell r="AK78">
            <v>65.893076531523249</v>
          </cell>
          <cell r="AM78">
            <v>13.44</v>
          </cell>
          <cell r="AO78">
            <v>78.69</v>
          </cell>
          <cell r="AQ78">
            <v>14.144271570014144</v>
          </cell>
        </row>
        <row r="80">
          <cell r="B80" t="str">
            <v>Student Loan Companies</v>
          </cell>
        </row>
        <row r="81">
          <cell r="B81">
            <v>1</v>
          </cell>
          <cell r="D81" t="str">
            <v>SLM</v>
          </cell>
          <cell r="F81" t="str">
            <v>SLM Corporation</v>
          </cell>
          <cell r="H81">
            <v>48.82</v>
          </cell>
          <cell r="J81">
            <v>0.74288072637226465</v>
          </cell>
          <cell r="L81">
            <v>-3.8976377952755845</v>
          </cell>
          <cell r="M81">
            <v>-9.1213700670141442</v>
          </cell>
          <cell r="O81">
            <v>20018.0059</v>
          </cell>
          <cell r="Q81">
            <v>17.12982456140351</v>
          </cell>
          <cell r="S81">
            <v>14.616766467065869</v>
          </cell>
          <cell r="U81">
            <v>5.0749000000000004</v>
          </cell>
          <cell r="W81">
            <v>1.56</v>
          </cell>
          <cell r="Y81">
            <v>44.59</v>
          </cell>
          <cell r="AA81">
            <v>15</v>
          </cell>
          <cell r="AC81">
            <v>0.97445109780439121</v>
          </cell>
          <cell r="AE81">
            <v>107052.697</v>
          </cell>
          <cell r="AG81">
            <v>4.21</v>
          </cell>
          <cell r="AI81">
            <v>3.1759947473121013</v>
          </cell>
          <cell r="AK81">
            <v>38.155780441637894</v>
          </cell>
          <cell r="AM81">
            <v>4.8899999999999997</v>
          </cell>
          <cell r="AO81">
            <v>95.23</v>
          </cell>
          <cell r="AQ81">
            <v>2.0483408439164275</v>
          </cell>
        </row>
        <row r="82">
          <cell r="B82">
            <v>2</v>
          </cell>
          <cell r="D82" t="str">
            <v>FMD</v>
          </cell>
          <cell r="F82" t="str">
            <v>First Marblehead Corporation</v>
          </cell>
          <cell r="H82">
            <v>64.75</v>
          </cell>
          <cell r="J82">
            <v>-8.1820760068065734</v>
          </cell>
          <cell r="L82">
            <v>42.245166959578192</v>
          </cell>
          <cell r="M82">
            <v>99.907378820623649</v>
          </cell>
          <cell r="O82">
            <v>4075.1060000000002</v>
          </cell>
          <cell r="Q82">
            <v>15.075669383003493</v>
          </cell>
          <cell r="S82">
            <v>12.321598477640343</v>
          </cell>
          <cell r="U82">
            <v>5.8737000000000004</v>
          </cell>
          <cell r="W82">
            <v>53.87</v>
          </cell>
          <cell r="Y82">
            <v>73.28</v>
          </cell>
          <cell r="AA82">
            <v>20</v>
          </cell>
          <cell r="AC82">
            <v>0.61607992388201716</v>
          </cell>
          <cell r="AE82">
            <v>967.63</v>
          </cell>
          <cell r="AG82">
            <v>72.209999999999994</v>
          </cell>
          <cell r="AI82" t="str">
            <v>N/A</v>
          </cell>
          <cell r="AK82" t="str">
            <v>N/A</v>
          </cell>
          <cell r="AM82">
            <v>26.08</v>
          </cell>
          <cell r="AO82">
            <v>58.96</v>
          </cell>
          <cell r="AQ82">
            <v>0.92664092664092657</v>
          </cell>
        </row>
        <row r="83">
          <cell r="B83">
            <v>3</v>
          </cell>
          <cell r="D83" t="str">
            <v>STU</v>
          </cell>
          <cell r="F83" t="str">
            <v>Student Loan Corporation</v>
          </cell>
          <cell r="H83">
            <v>198.4</v>
          </cell>
          <cell r="J83">
            <v>-3.6893203883495116</v>
          </cell>
          <cell r="L83">
            <v>11.466936344738466</v>
          </cell>
          <cell r="M83">
            <v>-8.7816091954022966</v>
          </cell>
          <cell r="O83">
            <v>3968</v>
          </cell>
          <cell r="Q83" t="str">
            <v>N/A</v>
          </cell>
          <cell r="S83" t="str">
            <v>N/A</v>
          </cell>
          <cell r="U83">
            <v>2.6126</v>
          </cell>
          <cell r="W83">
            <v>1.1399999999999999</v>
          </cell>
          <cell r="Y83">
            <v>21.72</v>
          </cell>
          <cell r="AA83" t="str">
            <v>N/A</v>
          </cell>
          <cell r="AC83" t="str">
            <v>N/A</v>
          </cell>
          <cell r="AE83">
            <v>24972.314999999999</v>
          </cell>
          <cell r="AG83">
            <v>6.08</v>
          </cell>
          <cell r="AI83">
            <v>2.1475824079009915</v>
          </cell>
          <cell r="AK83">
            <v>27.330731187392576</v>
          </cell>
          <cell r="AM83">
            <v>0.02</v>
          </cell>
          <cell r="AO83">
            <v>97.6</v>
          </cell>
          <cell r="AQ83">
            <v>2.620967741935484</v>
          </cell>
        </row>
        <row r="84">
          <cell r="B84">
            <v>4</v>
          </cell>
          <cell r="D84" t="str">
            <v>NNI</v>
          </cell>
          <cell r="F84" t="str">
            <v>Nelnet, Inc.</v>
          </cell>
          <cell r="H84">
            <v>28.65</v>
          </cell>
          <cell r="J84">
            <v>-5.1324503311258303</v>
          </cell>
          <cell r="L84">
            <v>-8.9030206677265529</v>
          </cell>
          <cell r="M84">
            <v>-21.998366457936289</v>
          </cell>
          <cell r="O84">
            <v>1149.4091000000001</v>
          </cell>
          <cell r="Q84">
            <v>12.322580645161288</v>
          </cell>
          <cell r="S84">
            <v>10.533088235294116</v>
          </cell>
          <cell r="U84" t="str">
            <v>N/A</v>
          </cell>
          <cell r="W84">
            <v>0.5</v>
          </cell>
          <cell r="Y84">
            <v>17.12</v>
          </cell>
          <cell r="AA84">
            <v>14.28</v>
          </cell>
          <cell r="AC84">
            <v>0.73761122095897169</v>
          </cell>
          <cell r="AE84">
            <v>25891.32</v>
          </cell>
          <cell r="AG84">
            <v>2.63</v>
          </cell>
          <cell r="AI84">
            <v>1.7996674319606059</v>
          </cell>
          <cell r="AK84">
            <v>71.35309444652701</v>
          </cell>
          <cell r="AM84">
            <v>89.4</v>
          </cell>
          <cell r="AO84">
            <v>33.76</v>
          </cell>
          <cell r="AQ84">
            <v>0</v>
          </cell>
        </row>
        <row r="86">
          <cell r="H86" t="str">
            <v>Median</v>
          </cell>
          <cell r="J86">
            <v>-4.4108853597376712</v>
          </cell>
          <cell r="L86">
            <v>3.7846492747314402</v>
          </cell>
          <cell r="M86">
            <v>-8.9514896312082204</v>
          </cell>
          <cell r="O86">
            <v>4021.5529999999999</v>
          </cell>
          <cell r="Q86">
            <v>15.075669383003493</v>
          </cell>
          <cell r="S86">
            <v>12.321598477640343</v>
          </cell>
          <cell r="U86">
            <v>5.0749000000000004</v>
          </cell>
          <cell r="W86">
            <v>1.35</v>
          </cell>
          <cell r="Y86">
            <v>33.155000000000001</v>
          </cell>
          <cell r="AA86">
            <v>15</v>
          </cell>
          <cell r="AC86">
            <v>0.73761122095897169</v>
          </cell>
          <cell r="AE86">
            <v>25431.817499999997</v>
          </cell>
          <cell r="AG86">
            <v>5.1449999999999996</v>
          </cell>
          <cell r="AI86">
            <v>2.1475824079009915</v>
          </cell>
          <cell r="AK86">
            <v>38.155780441637894</v>
          </cell>
          <cell r="AM86">
            <v>15.484999999999999</v>
          </cell>
          <cell r="AO86">
            <v>77.094999999999999</v>
          </cell>
          <cell r="AQ86">
            <v>1.487490885278677</v>
          </cell>
        </row>
        <row r="88">
          <cell r="B88" t="str">
            <v>Auto Finance Companies</v>
          </cell>
        </row>
        <row r="89">
          <cell r="B89">
            <v>1</v>
          </cell>
          <cell r="D89" t="str">
            <v>ACF</v>
          </cell>
          <cell r="F89" t="str">
            <v>AmeriCredit Corp.</v>
          </cell>
          <cell r="H89">
            <v>24.6</v>
          </cell>
          <cell r="J89">
            <v>-6.534954407294828</v>
          </cell>
          <cell r="L89">
            <v>-2.8819581523884601</v>
          </cell>
          <cell r="M89">
            <v>8.9459698848538682</v>
          </cell>
          <cell r="O89">
            <v>3076.5248999999999</v>
          </cell>
          <cell r="Q89">
            <v>10.445859872611466</v>
          </cell>
          <cell r="S89">
            <v>9.0942698706099812</v>
          </cell>
          <cell r="U89" t="str">
            <v>N/A</v>
          </cell>
          <cell r="W89">
            <v>2.62</v>
          </cell>
          <cell r="Y89">
            <v>16.739999999999998</v>
          </cell>
          <cell r="AA89">
            <v>12.66</v>
          </cell>
          <cell r="AC89">
            <v>0.71834675123301583</v>
          </cell>
          <cell r="AE89">
            <v>14898.915000000001</v>
          </cell>
          <cell r="AG89">
            <v>11.57</v>
          </cell>
          <cell r="AI89">
            <v>12.515010462751277</v>
          </cell>
          <cell r="AK89">
            <v>63.928496162207729</v>
          </cell>
          <cell r="AM89">
            <v>4.91</v>
          </cell>
          <cell r="AO89">
            <v>111.84</v>
          </cell>
          <cell r="AQ89">
            <v>0</v>
          </cell>
        </row>
        <row r="90">
          <cell r="B90">
            <v>2</v>
          </cell>
          <cell r="D90" t="str">
            <v>CACC</v>
          </cell>
          <cell r="F90" t="str">
            <v>Credit Acceptance Corporation</v>
          </cell>
          <cell r="H90">
            <v>31.53</v>
          </cell>
          <cell r="J90">
            <v>-8.0758017492711254</v>
          </cell>
          <cell r="L90">
            <v>12.526766595289086</v>
          </cell>
          <cell r="M90">
            <v>91.090909090909093</v>
          </cell>
          <cell r="O90">
            <v>949.053</v>
          </cell>
          <cell r="Q90" t="str">
            <v>N/A</v>
          </cell>
          <cell r="S90" t="str">
            <v>N/A</v>
          </cell>
          <cell r="U90">
            <v>4.5842000000000001</v>
          </cell>
          <cell r="W90">
            <v>11.12</v>
          </cell>
          <cell r="Y90">
            <v>22.43</v>
          </cell>
          <cell r="AA90" t="str">
            <v>N/A</v>
          </cell>
          <cell r="AC90" t="str">
            <v>N/A</v>
          </cell>
          <cell r="AE90">
            <v>752.16</v>
          </cell>
          <cell r="AG90">
            <v>27.5</v>
          </cell>
          <cell r="AI90">
            <v>27.667628049935789</v>
          </cell>
          <cell r="AK90">
            <v>42.988089440792145</v>
          </cell>
          <cell r="AM90">
            <v>73.400000000000006</v>
          </cell>
          <cell r="AO90">
            <v>23.77</v>
          </cell>
          <cell r="AQ90">
            <v>0</v>
          </cell>
        </row>
        <row r="91">
          <cell r="B91">
            <v>3</v>
          </cell>
          <cell r="D91" t="str">
            <v>UPFC</v>
          </cell>
          <cell r="F91" t="str">
            <v>United PanAm Financial Corp</v>
          </cell>
          <cell r="H91">
            <v>12.22</v>
          </cell>
          <cell r="J91">
            <v>-10.997815003641659</v>
          </cell>
          <cell r="L91">
            <v>-33.224043715846996</v>
          </cell>
          <cell r="M91">
            <v>-44.17542256738237</v>
          </cell>
          <cell r="O91">
            <v>205.173</v>
          </cell>
          <cell r="Q91">
            <v>10.626086956521741</v>
          </cell>
          <cell r="S91">
            <v>9.546875</v>
          </cell>
          <cell r="U91">
            <v>1.2934999999999999</v>
          </cell>
          <cell r="W91">
            <v>2.52</v>
          </cell>
          <cell r="Y91">
            <v>15.04</v>
          </cell>
          <cell r="AA91">
            <v>22.5</v>
          </cell>
          <cell r="AC91">
            <v>0.42430555555555555</v>
          </cell>
          <cell r="AE91">
            <v>861.19</v>
          </cell>
          <cell r="AG91">
            <v>18.420000000000002</v>
          </cell>
          <cell r="AI91" t="str">
            <v>N/A</v>
          </cell>
          <cell r="AK91" t="str">
            <v>N/A</v>
          </cell>
          <cell r="AM91">
            <v>50.56</v>
          </cell>
          <cell r="AO91">
            <v>52</v>
          </cell>
          <cell r="AQ91">
            <v>0</v>
          </cell>
        </row>
        <row r="93">
          <cell r="H93" t="str">
            <v>Median</v>
          </cell>
          <cell r="J93">
            <v>-8.0758017492711254</v>
          </cell>
          <cell r="L93">
            <v>-2.8819581523884601</v>
          </cell>
          <cell r="M93">
            <v>8.9459698848538682</v>
          </cell>
          <cell r="O93">
            <v>949.053</v>
          </cell>
          <cell r="Q93">
            <v>10.535973414566604</v>
          </cell>
          <cell r="S93">
            <v>9.3205724353049906</v>
          </cell>
          <cell r="U93">
            <v>2.93885</v>
          </cell>
          <cell r="W93">
            <v>2.62</v>
          </cell>
          <cell r="Y93">
            <v>16.739999999999998</v>
          </cell>
          <cell r="AA93">
            <v>17.579999999999998</v>
          </cell>
          <cell r="AC93">
            <v>0.57132615339428572</v>
          </cell>
          <cell r="AE93">
            <v>861.19</v>
          </cell>
          <cell r="AG93">
            <v>18.420000000000002</v>
          </cell>
          <cell r="AI93">
            <v>20.091319256343532</v>
          </cell>
          <cell r="AK93">
            <v>53.458292801499937</v>
          </cell>
          <cell r="AM93">
            <v>50.56</v>
          </cell>
          <cell r="AO93">
            <v>52</v>
          </cell>
          <cell r="AQ93">
            <v>0</v>
          </cell>
        </row>
        <row r="95">
          <cell r="B95" t="str">
            <v>BDC / RIC Companies</v>
          </cell>
        </row>
        <row r="96">
          <cell r="B96">
            <v>1</v>
          </cell>
          <cell r="D96" t="str">
            <v>ACAS</v>
          </cell>
          <cell r="F96" t="str">
            <v>American Capital Strategies, Limited</v>
          </cell>
          <cell r="H96">
            <v>41.55</v>
          </cell>
          <cell r="J96">
            <v>-2.9432375613174608</v>
          </cell>
          <cell r="L96">
            <v>15.899581589958148</v>
          </cell>
          <cell r="M96">
            <v>8.3159541188738206</v>
          </cell>
          <cell r="O96">
            <v>5908.2021000000004</v>
          </cell>
          <cell r="Q96">
            <v>13.274760383386582</v>
          </cell>
          <cell r="S96">
            <v>11.383561643835616</v>
          </cell>
          <cell r="U96">
            <v>1.4861000000000002</v>
          </cell>
          <cell r="W96">
            <v>10.57</v>
          </cell>
          <cell r="Y96">
            <v>20.21</v>
          </cell>
          <cell r="AA96">
            <v>6.92</v>
          </cell>
          <cell r="AC96">
            <v>1.6450233589357828</v>
          </cell>
          <cell r="AE96">
            <v>7855.4319999999998</v>
          </cell>
          <cell r="AG96">
            <v>51.17</v>
          </cell>
          <cell r="AI96">
            <v>14.888953384894183</v>
          </cell>
          <cell r="AK96">
            <v>22.393305780352708</v>
          </cell>
          <cell r="AM96">
            <v>2.8</v>
          </cell>
          <cell r="AO96">
            <v>27.31</v>
          </cell>
          <cell r="AQ96">
            <v>8.4717208182912156</v>
          </cell>
        </row>
        <row r="97">
          <cell r="B97">
            <v>2</v>
          </cell>
          <cell r="D97" t="str">
            <v>ALD</v>
          </cell>
          <cell r="F97" t="str">
            <v>Allied Capital Corporation</v>
          </cell>
          <cell r="H97">
            <v>31.54</v>
          </cell>
          <cell r="J97">
            <v>0.19059720457432885</v>
          </cell>
          <cell r="L97">
            <v>10.279720279720271</v>
          </cell>
          <cell r="M97">
            <v>16.426725729051309</v>
          </cell>
          <cell r="O97">
            <v>4588.9750999999997</v>
          </cell>
          <cell r="Q97">
            <v>22.368794326241137</v>
          </cell>
          <cell r="S97">
            <v>19.115151515151517</v>
          </cell>
          <cell r="U97">
            <v>1.6453</v>
          </cell>
          <cell r="W97">
            <v>15.04</v>
          </cell>
          <cell r="Y97">
            <v>22.53</v>
          </cell>
          <cell r="AA97">
            <v>8.5</v>
          </cell>
          <cell r="AC97">
            <v>2.2488413547237078</v>
          </cell>
          <cell r="AE97">
            <v>4011.2069999999999</v>
          </cell>
          <cell r="AG97">
            <v>67.06</v>
          </cell>
          <cell r="AI97">
            <v>21.549938777326918</v>
          </cell>
          <cell r="AK97">
            <v>18.908915330418047</v>
          </cell>
          <cell r="AM97">
            <v>8.5</v>
          </cell>
          <cell r="AO97">
            <v>31.1</v>
          </cell>
          <cell r="AQ97">
            <v>7.8630310716550413</v>
          </cell>
        </row>
        <row r="98">
          <cell r="B98">
            <v>3</v>
          </cell>
          <cell r="D98" t="str">
            <v>AINV</v>
          </cell>
          <cell r="F98" t="str">
            <v>Apollo Investment Corporation</v>
          </cell>
          <cell r="H98">
            <v>20.7</v>
          </cell>
          <cell r="J98">
            <v>-5.393053016453381</v>
          </cell>
          <cell r="L98">
            <v>6.5911431513903063</v>
          </cell>
          <cell r="M98">
            <v>8.3769633507853278</v>
          </cell>
          <cell r="O98">
            <v>1689.223</v>
          </cell>
          <cell r="Q98">
            <v>11.862464183381087</v>
          </cell>
          <cell r="S98">
            <v>10.78125</v>
          </cell>
          <cell r="U98">
            <v>1.3278000000000001</v>
          </cell>
          <cell r="W98">
            <v>8.68</v>
          </cell>
          <cell r="Y98">
            <v>17.25</v>
          </cell>
          <cell r="AA98">
            <v>9.8000000000000007</v>
          </cell>
          <cell r="AC98">
            <v>1.100127551020408</v>
          </cell>
          <cell r="AE98">
            <v>2541.1819999999998</v>
          </cell>
          <cell r="AG98">
            <v>50.07</v>
          </cell>
          <cell r="AI98">
            <v>17.232395878295243</v>
          </cell>
          <cell r="AK98">
            <v>24.337656814799065</v>
          </cell>
          <cell r="AM98" t="str">
            <v>N/A</v>
          </cell>
          <cell r="AO98">
            <v>57.77</v>
          </cell>
          <cell r="AQ98">
            <v>9.0821256038647338</v>
          </cell>
        </row>
        <row r="99">
          <cell r="B99">
            <v>4</v>
          </cell>
          <cell r="D99" t="str">
            <v>MCGC</v>
          </cell>
          <cell r="F99" t="str">
            <v>MCG Capital Corporation</v>
          </cell>
          <cell r="H99">
            <v>18.14</v>
          </cell>
          <cell r="J99">
            <v>4.2528735632184027</v>
          </cell>
          <cell r="L99">
            <v>11.493546404425329</v>
          </cell>
          <cell r="M99">
            <v>24.1615331964408</v>
          </cell>
          <cell r="O99">
            <v>1040.8361</v>
          </cell>
          <cell r="Q99">
            <v>11.128834355828221</v>
          </cell>
          <cell r="S99">
            <v>9.9670329670329672</v>
          </cell>
          <cell r="U99">
            <v>1.4450000000000001</v>
          </cell>
          <cell r="W99">
            <v>7.57</v>
          </cell>
          <cell r="Y99">
            <v>13.72</v>
          </cell>
          <cell r="AA99">
            <v>8</v>
          </cell>
          <cell r="AC99">
            <v>1.2458791208791209</v>
          </cell>
          <cell r="AE99">
            <v>1276.1559999999999</v>
          </cell>
          <cell r="AG99">
            <v>53.02</v>
          </cell>
          <cell r="AI99">
            <v>11.871026985779599</v>
          </cell>
          <cell r="AK99">
            <v>25.480353932715428</v>
          </cell>
          <cell r="AM99">
            <v>2.57</v>
          </cell>
          <cell r="AO99">
            <v>55.64</v>
          </cell>
          <cell r="AQ99">
            <v>9.2613009922822478</v>
          </cell>
        </row>
        <row r="100">
          <cell r="B100">
            <v>5</v>
          </cell>
          <cell r="D100" t="str">
            <v>GLAD</v>
          </cell>
          <cell r="F100" t="str">
            <v>Gladstone Capital Corporation</v>
          </cell>
          <cell r="H100">
            <v>22.94</v>
          </cell>
          <cell r="J100">
            <v>-4.2570951585976609</v>
          </cell>
          <cell r="L100">
            <v>3.2403240324032514</v>
          </cell>
          <cell r="M100">
            <v>1.5044247787610612</v>
          </cell>
          <cell r="O100">
            <v>262.02</v>
          </cell>
          <cell r="Q100">
            <v>13.67511177347243</v>
          </cell>
          <cell r="S100">
            <v>13.202877697841728</v>
          </cell>
          <cell r="U100">
            <v>1.6444000000000001</v>
          </cell>
          <cell r="W100">
            <v>10.29</v>
          </cell>
          <cell r="Y100">
            <v>14.17</v>
          </cell>
          <cell r="AA100">
            <v>8</v>
          </cell>
          <cell r="AC100">
            <v>1.650359712230216</v>
          </cell>
          <cell r="AE100">
            <v>207.47300000000001</v>
          </cell>
          <cell r="AG100">
            <v>76.53</v>
          </cell>
          <cell r="AI100">
            <v>13.009115496343785</v>
          </cell>
          <cell r="AK100">
            <v>15.981365981365981</v>
          </cell>
          <cell r="AM100">
            <v>14.06</v>
          </cell>
          <cell r="AO100">
            <v>20.6</v>
          </cell>
          <cell r="AQ100">
            <v>7.3234524847428064</v>
          </cell>
        </row>
        <row r="102">
          <cell r="H102" t="str">
            <v>Median</v>
          </cell>
          <cell r="J102">
            <v>-2.9432375613174608</v>
          </cell>
          <cell r="L102">
            <v>10.279720279720271</v>
          </cell>
          <cell r="M102">
            <v>8.3769633507853278</v>
          </cell>
          <cell r="O102">
            <v>1689.223</v>
          </cell>
          <cell r="Q102">
            <v>13.274760383386582</v>
          </cell>
          <cell r="S102">
            <v>11.383561643835616</v>
          </cell>
          <cell r="U102">
            <v>1.4861000000000002</v>
          </cell>
          <cell r="W102">
            <v>10.29</v>
          </cell>
          <cell r="Y102">
            <v>17.25</v>
          </cell>
          <cell r="AA102">
            <v>8</v>
          </cell>
          <cell r="AC102">
            <v>1.6450233589357828</v>
          </cell>
          <cell r="AE102">
            <v>2541.1819999999998</v>
          </cell>
          <cell r="AG102">
            <v>53.02</v>
          </cell>
          <cell r="AI102">
            <v>14.888953384894183</v>
          </cell>
          <cell r="AK102">
            <v>22.393305780352708</v>
          </cell>
          <cell r="AM102">
            <v>5.65</v>
          </cell>
          <cell r="AO102">
            <v>31.1</v>
          </cell>
          <cell r="AQ102">
            <v>8.4717208182912156</v>
          </cell>
        </row>
        <row r="104">
          <cell r="B104" t="str">
            <v>Tax Preparation Companies</v>
          </cell>
        </row>
        <row r="105">
          <cell r="B105">
            <v>1</v>
          </cell>
          <cell r="D105" t="str">
            <v>HRB</v>
          </cell>
          <cell r="F105" t="str">
            <v>H&amp;R Block, Inc.</v>
          </cell>
          <cell r="H105">
            <v>21.67</v>
          </cell>
          <cell r="J105">
            <v>-0.45934772622874542</v>
          </cell>
          <cell r="L105">
            <v>-5.1641137855579853</v>
          </cell>
          <cell r="M105">
            <v>-10.08298755186722</v>
          </cell>
          <cell r="O105">
            <v>6970.8701000000001</v>
          </cell>
          <cell r="Q105">
            <v>12.174157303370789</v>
          </cell>
          <cell r="S105">
            <v>10.710049423393739</v>
          </cell>
          <cell r="U105">
            <v>3.8467000000000002</v>
          </cell>
          <cell r="W105">
            <v>6.38</v>
          </cell>
          <cell r="Y105">
            <v>21.83</v>
          </cell>
          <cell r="AA105">
            <v>15</v>
          </cell>
          <cell r="AC105">
            <v>0.71400329489291592</v>
          </cell>
          <cell r="AE105">
            <v>5636.268</v>
          </cell>
          <cell r="AG105">
            <v>32.14</v>
          </cell>
          <cell r="AI105">
            <v>6.2044192288233235</v>
          </cell>
          <cell r="AK105">
            <v>86.281708210798001</v>
          </cell>
          <cell r="AM105">
            <v>1.37</v>
          </cell>
          <cell r="AO105">
            <v>85.93</v>
          </cell>
          <cell r="AQ105">
            <v>2.491924319335487</v>
          </cell>
        </row>
        <row r="106">
          <cell r="B106">
            <v>2</v>
          </cell>
          <cell r="D106" t="str">
            <v>JTX</v>
          </cell>
          <cell r="F106" t="str">
            <v>Jackson Hewitt Tax Service</v>
          </cell>
          <cell r="H106">
            <v>33.549999999999997</v>
          </cell>
          <cell r="J106">
            <v>-1.4394829612220974</v>
          </cell>
          <cell r="L106">
            <v>-3.4810126582278507</v>
          </cell>
          <cell r="M106">
            <v>33.612106730386294</v>
          </cell>
          <cell r="O106">
            <v>1143.954</v>
          </cell>
          <cell r="Q106">
            <v>15.604651162790697</v>
          </cell>
          <cell r="S106">
            <v>13.806584362139919</v>
          </cell>
          <cell r="U106" t="str">
            <v>N/A</v>
          </cell>
          <cell r="W106" t="str">
            <v>N/A</v>
          </cell>
          <cell r="Y106" t="str">
            <v>N/A</v>
          </cell>
          <cell r="AA106">
            <v>17</v>
          </cell>
          <cell r="AC106">
            <v>0.8121520213023482</v>
          </cell>
          <cell r="AE106" t="str">
            <v>N/A</v>
          </cell>
          <cell r="AG106" t="str">
            <v>N/A</v>
          </cell>
          <cell r="AI106" t="str">
            <v>N/A</v>
          </cell>
          <cell r="AK106" t="str">
            <v>N/A</v>
          </cell>
          <cell r="AM106" t="str">
            <v>N/A</v>
          </cell>
          <cell r="AO106" t="str">
            <v>N/A</v>
          </cell>
          <cell r="AQ106">
            <v>1.4307004470938898</v>
          </cell>
        </row>
        <row r="108">
          <cell r="H108" t="str">
            <v>Median</v>
          </cell>
          <cell r="J108">
            <v>-0.94941534372542136</v>
          </cell>
          <cell r="L108">
            <v>-4.322563221892918</v>
          </cell>
          <cell r="M108">
            <v>11.764559589259537</v>
          </cell>
          <cell r="O108">
            <v>4057.4120499999999</v>
          </cell>
          <cell r="Q108">
            <v>13.889404233080743</v>
          </cell>
          <cell r="S108">
            <v>12.258316892766828</v>
          </cell>
          <cell r="U108">
            <v>3.8467000000000002</v>
          </cell>
          <cell r="W108">
            <v>6.38</v>
          </cell>
          <cell r="Y108">
            <v>21.83</v>
          </cell>
          <cell r="AA108">
            <v>16</v>
          </cell>
          <cell r="AC108">
            <v>0.76307765809763206</v>
          </cell>
          <cell r="AE108">
            <v>5636.268</v>
          </cell>
          <cell r="AG108">
            <v>32.14</v>
          </cell>
          <cell r="AI108" t="str">
            <v>N/A</v>
          </cell>
          <cell r="AK108" t="str">
            <v>N/A</v>
          </cell>
          <cell r="AM108">
            <v>1.37</v>
          </cell>
          <cell r="AO108">
            <v>85.93</v>
          </cell>
          <cell r="AQ108">
            <v>1.9613123832146884</v>
          </cell>
        </row>
        <row r="110">
          <cell r="B110" t="str">
            <v>Collection Companies</v>
          </cell>
        </row>
        <row r="111">
          <cell r="B111">
            <v>1</v>
          </cell>
          <cell r="D111" t="str">
            <v>PRAA</v>
          </cell>
          <cell r="F111" t="str">
            <v>Portfolio Recovery Associates, Inc.</v>
          </cell>
          <cell r="H111">
            <v>45.12</v>
          </cell>
          <cell r="J111">
            <v>2.5920873124147357</v>
          </cell>
          <cell r="L111">
            <v>7.1988595866001273</v>
          </cell>
          <cell r="M111">
            <v>24.229074889867832</v>
          </cell>
          <cell r="O111">
            <v>718.35500000000002</v>
          </cell>
          <cell r="Q111">
            <v>16.407272727272726</v>
          </cell>
          <cell r="S111">
            <v>14.369426751592355</v>
          </cell>
          <cell r="U111">
            <v>3.4518</v>
          </cell>
          <cell r="W111">
            <v>16.899999999999999</v>
          </cell>
          <cell r="Y111">
            <v>20.350000000000001</v>
          </cell>
          <cell r="AA111">
            <v>18</v>
          </cell>
          <cell r="AC111">
            <v>0.79830148619957531</v>
          </cell>
          <cell r="AE111">
            <v>275.27100000000002</v>
          </cell>
          <cell r="AG111">
            <v>84.91</v>
          </cell>
          <cell r="AI111">
            <v>0.92811033342014071</v>
          </cell>
          <cell r="AK111">
            <v>61.314619621438759</v>
          </cell>
          <cell r="AM111">
            <v>4.0999999999999996</v>
          </cell>
          <cell r="AO111">
            <v>101.74</v>
          </cell>
          <cell r="AQ111">
            <v>0</v>
          </cell>
        </row>
        <row r="112">
          <cell r="B112">
            <v>2</v>
          </cell>
          <cell r="D112" t="str">
            <v>AACC</v>
          </cell>
          <cell r="F112" t="str">
            <v>Asset Acceptance Capital Corp.</v>
          </cell>
          <cell r="H112">
            <v>16.55</v>
          </cell>
          <cell r="J112">
            <v>-5.9124502558271699</v>
          </cell>
          <cell r="L112">
            <v>-11.733333333333329</v>
          </cell>
          <cell r="M112">
            <v>-10.781671159029649</v>
          </cell>
          <cell r="O112">
            <v>615.99099999999999</v>
          </cell>
          <cell r="Q112">
            <v>12.730769230769232</v>
          </cell>
          <cell r="S112">
            <v>11.033333333333333</v>
          </cell>
          <cell r="U112">
            <v>2.3555000000000001</v>
          </cell>
          <cell r="W112">
            <v>12.33</v>
          </cell>
          <cell r="Y112">
            <v>16.05</v>
          </cell>
          <cell r="AA112">
            <v>15</v>
          </cell>
          <cell r="AC112">
            <v>0.73555555555555552</v>
          </cell>
          <cell r="AE112">
            <v>343.44400000000002</v>
          </cell>
          <cell r="AG112">
            <v>77.64</v>
          </cell>
          <cell r="AI112" t="str">
            <v>N/A</v>
          </cell>
          <cell r="AK112">
            <v>72.932022602866354</v>
          </cell>
          <cell r="AM112">
            <v>55.1</v>
          </cell>
          <cell r="AO112">
            <v>41.42</v>
          </cell>
          <cell r="AQ112">
            <v>0</v>
          </cell>
        </row>
        <row r="113">
          <cell r="B113">
            <v>3</v>
          </cell>
          <cell r="D113" t="str">
            <v>ECPG</v>
          </cell>
          <cell r="F113" t="str">
            <v>Encore Capital Group, Inc.</v>
          </cell>
          <cell r="H113">
            <v>13.47</v>
          </cell>
          <cell r="J113">
            <v>-4.1963015647226163</v>
          </cell>
          <cell r="L113">
            <v>14.735945485519593</v>
          </cell>
          <cell r="M113">
            <v>-17.361963190184049</v>
          </cell>
          <cell r="O113">
            <v>306.79199999999997</v>
          </cell>
          <cell r="Q113">
            <v>13.606060606060607</v>
          </cell>
          <cell r="S113">
            <v>10.951219512195122</v>
          </cell>
          <cell r="U113">
            <v>2.6298000000000004</v>
          </cell>
          <cell r="W113">
            <v>7.85</v>
          </cell>
          <cell r="Y113">
            <v>23.12</v>
          </cell>
          <cell r="AA113">
            <v>13</v>
          </cell>
          <cell r="AC113">
            <v>0.8424015009380863</v>
          </cell>
          <cell r="AE113">
            <v>357.25900000000001</v>
          </cell>
          <cell r="AG113">
            <v>37.869999999999997</v>
          </cell>
          <cell r="AI113" t="str">
            <v>N/A</v>
          </cell>
          <cell r="AK113">
            <v>76.813638002940664</v>
          </cell>
          <cell r="AM113">
            <v>10.199999999999999</v>
          </cell>
          <cell r="AO113">
            <v>66.37</v>
          </cell>
          <cell r="AQ113">
            <v>0</v>
          </cell>
        </row>
        <row r="115">
          <cell r="H115" t="str">
            <v>Median</v>
          </cell>
          <cell r="J115">
            <v>-4.1963015647226163</v>
          </cell>
          <cell r="L115">
            <v>7.1988595866001273</v>
          </cell>
          <cell r="M115">
            <v>-10.781671159029649</v>
          </cell>
          <cell r="O115">
            <v>615.99099999999999</v>
          </cell>
          <cell r="Q115">
            <v>13.606060606060607</v>
          </cell>
          <cell r="S115">
            <v>11.033333333333333</v>
          </cell>
          <cell r="U115">
            <v>2.6298000000000004</v>
          </cell>
          <cell r="W115">
            <v>12.33</v>
          </cell>
          <cell r="Y115">
            <v>20.350000000000001</v>
          </cell>
          <cell r="AA115">
            <v>15</v>
          </cell>
          <cell r="AC115">
            <v>0.79830148619957531</v>
          </cell>
          <cell r="AE115">
            <v>343.44400000000002</v>
          </cell>
          <cell r="AG115">
            <v>77.64</v>
          </cell>
          <cell r="AI115" t="str">
            <v>N/A</v>
          </cell>
          <cell r="AK115">
            <v>72.932022602866354</v>
          </cell>
          <cell r="AM115">
            <v>10.199999999999999</v>
          </cell>
          <cell r="AO115">
            <v>66.37</v>
          </cell>
          <cell r="AQ115">
            <v>0</v>
          </cell>
        </row>
        <row r="117">
          <cell r="B117" t="str">
            <v>Retail Financial Services Companies</v>
          </cell>
        </row>
        <row r="118">
          <cell r="B118">
            <v>1</v>
          </cell>
          <cell r="D118" t="str">
            <v>DLLR</v>
          </cell>
          <cell r="F118" t="str">
            <v>Dollar Financial Corp</v>
          </cell>
          <cell r="H118">
            <v>22.25</v>
          </cell>
          <cell r="J118">
            <v>-5.1981252662973967</v>
          </cell>
          <cell r="L118">
            <v>11.417125688532806</v>
          </cell>
          <cell r="M118">
            <v>112.91866028708135</v>
          </cell>
          <cell r="O118">
            <v>520.69399999999996</v>
          </cell>
          <cell r="Q118">
            <v>16.240875912408757</v>
          </cell>
          <cell r="S118">
            <v>13.862928348909657</v>
          </cell>
          <cell r="U118">
            <v>3.2147000000000001</v>
          </cell>
          <cell r="W118">
            <v>1.6</v>
          </cell>
          <cell r="Y118">
            <v>8.98</v>
          </cell>
          <cell r="AA118">
            <v>15.5</v>
          </cell>
          <cell r="AC118">
            <v>0.89438247412320371</v>
          </cell>
          <cell r="AE118">
            <v>551.82500000000005</v>
          </cell>
          <cell r="AG118">
            <v>29.35</v>
          </cell>
          <cell r="AI118">
            <v>118.70600623124857</v>
          </cell>
          <cell r="AK118">
            <v>87.464837508277995</v>
          </cell>
          <cell r="AM118">
            <v>38.53</v>
          </cell>
          <cell r="AO118">
            <v>61.01</v>
          </cell>
          <cell r="AQ118">
            <v>0</v>
          </cell>
        </row>
        <row r="120">
          <cell r="H120" t="str">
            <v>Median</v>
          </cell>
          <cell r="J120">
            <v>-5.1981252662973967</v>
          </cell>
          <cell r="L120">
            <v>11.417125688532806</v>
          </cell>
          <cell r="M120">
            <v>112.91866028708135</v>
          </cell>
          <cell r="O120">
            <v>520.69399999999996</v>
          </cell>
          <cell r="Q120">
            <v>16.240875912408757</v>
          </cell>
          <cell r="S120">
            <v>13.862928348909657</v>
          </cell>
          <cell r="U120">
            <v>3.2147000000000001</v>
          </cell>
          <cell r="W120">
            <v>1.6</v>
          </cell>
          <cell r="Y120">
            <v>8.98</v>
          </cell>
          <cell r="AA120">
            <v>15.5</v>
          </cell>
          <cell r="AC120">
            <v>0.89438247412320371</v>
          </cell>
          <cell r="AE120">
            <v>551.82500000000005</v>
          </cell>
          <cell r="AG120">
            <v>29.35</v>
          </cell>
          <cell r="AI120">
            <v>118.70600623124857</v>
          </cell>
          <cell r="AK120">
            <v>87.464837508277995</v>
          </cell>
          <cell r="AM120">
            <v>38.53</v>
          </cell>
          <cell r="AO120">
            <v>61.01</v>
          </cell>
          <cell r="AQ120">
            <v>0</v>
          </cell>
        </row>
        <row r="122">
          <cell r="B122" t="str">
            <v>(a) Where LTM ratio is unavailable, previous quarter's ratio is used.</v>
          </cell>
        </row>
        <row r="126">
          <cell r="B126">
            <v>1</v>
          </cell>
          <cell r="D126" t="str">
            <v>PVN</v>
          </cell>
          <cell r="F126" t="str">
            <v>Providian Financial Corporation (a)</v>
          </cell>
          <cell r="H126" t="str">
            <v>N/A</v>
          </cell>
          <cell r="J126" t="str">
            <v>N/A</v>
          </cell>
          <cell r="L126" t="str">
            <v>N/A</v>
          </cell>
          <cell r="M126" t="str">
            <v>N/A</v>
          </cell>
          <cell r="O126">
            <v>0</v>
          </cell>
          <cell r="Q126" t="str">
            <v>N/A</v>
          </cell>
          <cell r="S126" t="str">
            <v>N/A</v>
          </cell>
          <cell r="U126" t="str">
            <v>N/A</v>
          </cell>
          <cell r="W126">
            <v>4.3600000000000003</v>
          </cell>
          <cell r="Y126">
            <v>22.42</v>
          </cell>
          <cell r="AA126" t="str">
            <v>N/A</v>
          </cell>
          <cell r="AC126" t="str">
            <v>N/A</v>
          </cell>
          <cell r="AE126">
            <v>14079.027</v>
          </cell>
          <cell r="AG126">
            <v>21.88</v>
          </cell>
          <cell r="AI126">
            <v>12.59361628992561</v>
          </cell>
          <cell r="AK126">
            <v>61.59735677337931</v>
          </cell>
          <cell r="AM126">
            <v>3.13</v>
          </cell>
          <cell r="AO126" t="str">
            <v>N/A</v>
          </cell>
          <cell r="AQ126" t="str">
            <v>N/A</v>
          </cell>
        </row>
        <row r="129">
          <cell r="B129">
            <v>1</v>
          </cell>
          <cell r="D129" t="str">
            <v>MXT</v>
          </cell>
          <cell r="F129" t="str">
            <v>Metris Companies, Inc. (b)</v>
          </cell>
          <cell r="H129" t="str">
            <v>N/A</v>
          </cell>
          <cell r="J129" t="str">
            <v>N/A</v>
          </cell>
          <cell r="L129" t="str">
            <v>N/A</v>
          </cell>
          <cell r="M129" t="str">
            <v>N/A</v>
          </cell>
          <cell r="O129">
            <v>0</v>
          </cell>
          <cell r="Q129" t="str">
            <v>N/A</v>
          </cell>
          <cell r="S129" t="str">
            <v>N/A</v>
          </cell>
          <cell r="U129" t="str">
            <v>N/A</v>
          </cell>
          <cell r="W129">
            <v>8.15</v>
          </cell>
          <cell r="Y129">
            <v>14.75</v>
          </cell>
          <cell r="AA129" t="str">
            <v>N/A</v>
          </cell>
          <cell r="AC129" t="str">
            <v>N/A</v>
          </cell>
          <cell r="AE129">
            <v>1261.47</v>
          </cell>
          <cell r="AG129">
            <v>84.4</v>
          </cell>
          <cell r="AI129">
            <v>9.7929577390462494</v>
          </cell>
          <cell r="AK129">
            <v>72.622303797096293</v>
          </cell>
          <cell r="AM129">
            <v>44.8</v>
          </cell>
          <cell r="AO129" t="str">
            <v>N/A</v>
          </cell>
          <cell r="AQ129" t="str">
            <v>N/A</v>
          </cell>
        </row>
        <row r="133">
          <cell r="O133" t="str">
            <v>Low</v>
          </cell>
          <cell r="Q133">
            <v>9.0370370370370381</v>
          </cell>
          <cell r="S133">
            <v>8.0661157024793404</v>
          </cell>
          <cell r="U133">
            <v>0.90379999999999994</v>
          </cell>
          <cell r="AU133" t="str">
            <v>ROAE</v>
          </cell>
          <cell r="AV133" t="str">
            <v>P / BV</v>
          </cell>
        </row>
        <row r="134">
          <cell r="F134" t="str">
            <v xml:space="preserve">Thornburg </v>
          </cell>
          <cell r="G134">
            <v>2.6853070175438596</v>
          </cell>
          <cell r="O134" t="str">
            <v>Median</v>
          </cell>
          <cell r="Q134">
            <v>11.736708860759492</v>
          </cell>
          <cell r="S134">
            <v>10.330073349633253</v>
          </cell>
          <cell r="U134">
            <v>1.8330000000000002</v>
          </cell>
          <cell r="AT134" t="str">
            <v>Freddie Mac</v>
          </cell>
          <cell r="AU134">
            <v>8.67</v>
          </cell>
          <cell r="AV134">
            <v>1.9516999999999998</v>
          </cell>
        </row>
        <row r="135">
          <cell r="F135" t="str">
            <v>Origen Financial Inc</v>
          </cell>
          <cell r="G135">
            <v>2.6252873563218388</v>
          </cell>
          <cell r="O135" t="str">
            <v>Mean</v>
          </cell>
          <cell r="Q135">
            <v>12.209420992580478</v>
          </cell>
          <cell r="S135">
            <v>10.330418965510519</v>
          </cell>
          <cell r="U135">
            <v>1.7174461538461543</v>
          </cell>
          <cell r="AT135" t="str">
            <v>Countrywide Financial Corporation</v>
          </cell>
          <cell r="AU135">
            <v>16.8</v>
          </cell>
          <cell r="AV135">
            <v>1.5528</v>
          </cell>
        </row>
        <row r="136">
          <cell r="F136" t="str">
            <v>Annaly Mortgage Management, Inc.</v>
          </cell>
          <cell r="G136">
            <v>2.3945454545454541</v>
          </cell>
          <cell r="O136" t="str">
            <v>High</v>
          </cell>
          <cell r="Q136">
            <v>20.911764705882351</v>
          </cell>
          <cell r="S136">
            <v>14.22</v>
          </cell>
          <cell r="U136">
            <v>2.4588000000000001</v>
          </cell>
          <cell r="AT136" t="str">
            <v>IndyMac Bancorp Inc.</v>
          </cell>
          <cell r="AU136">
            <v>16.57</v>
          </cell>
          <cell r="AV136">
            <v>1.145</v>
          </cell>
        </row>
        <row r="137">
          <cell r="F137" t="str">
            <v>iStar Financial Inc.</v>
          </cell>
          <cell r="G137">
            <v>1.6601426742271814</v>
          </cell>
          <cell r="AT137" t="str">
            <v>iStar Financial Inc.</v>
          </cell>
          <cell r="AU137">
            <v>15.38</v>
          </cell>
          <cell r="AV137">
            <v>2.4588000000000001</v>
          </cell>
        </row>
        <row r="138">
          <cell r="F138" t="str">
            <v>Capital Trust, Inc.</v>
          </cell>
          <cell r="G138">
            <v>1.5256277949776402</v>
          </cell>
          <cell r="AT138" t="str">
            <v>CapitalSource Inc.</v>
          </cell>
          <cell r="AU138">
            <v>14.62</v>
          </cell>
          <cell r="AV138">
            <v>2.254</v>
          </cell>
        </row>
        <row r="139">
          <cell r="F139" t="str">
            <v>Newcastle Investment Corp.</v>
          </cell>
          <cell r="G139">
            <v>1.177691837980867</v>
          </cell>
          <cell r="AT139" t="str">
            <v>Newcastle Investment Corp.</v>
          </cell>
          <cell r="AU139">
            <v>13.92</v>
          </cell>
          <cell r="AV139">
            <v>1.5478000000000001</v>
          </cell>
        </row>
        <row r="140">
          <cell r="F140" t="str">
            <v>Arbor Realty Trust, Inc.</v>
          </cell>
          <cell r="G140">
            <v>1.0639097744360901</v>
          </cell>
          <cell r="AT140" t="str">
            <v>Capital Trust, Inc.</v>
          </cell>
          <cell r="AU140">
            <v>15.05</v>
          </cell>
          <cell r="AV140">
            <v>1.9601</v>
          </cell>
        </row>
        <row r="141">
          <cell r="F141" t="str">
            <v>Freddie Mac</v>
          </cell>
          <cell r="G141">
            <v>0.96162560181251766</v>
          </cell>
          <cell r="AT141" t="str">
            <v>Gramercy Capital Corporation</v>
          </cell>
          <cell r="AU141">
            <v>13.92</v>
          </cell>
          <cell r="AV141">
            <v>1.9069</v>
          </cell>
        </row>
        <row r="142">
          <cell r="F142" t="str">
            <v>Gramercy Capital Corporation</v>
          </cell>
          <cell r="G142">
            <v>0.95316804407713507</v>
          </cell>
          <cell r="AT142" t="str">
            <v>Arbor Realty Trust, Inc.</v>
          </cell>
          <cell r="AU142">
            <v>17.12</v>
          </cell>
          <cell r="AV142">
            <v>1.8330000000000002</v>
          </cell>
        </row>
        <row r="143">
          <cell r="F143" t="str">
            <v>Countrywide Financial Corporation</v>
          </cell>
          <cell r="G143">
            <v>0.66271477663230249</v>
          </cell>
          <cell r="AT143" t="str">
            <v>Thornburg Mortgage, Inc.</v>
          </cell>
          <cell r="AU143">
            <v>12.7</v>
          </cell>
          <cell r="AV143">
            <v>1.4903999999999999</v>
          </cell>
        </row>
        <row r="144">
          <cell r="F144" t="str">
            <v>IndyMac Bancorp Inc.</v>
          </cell>
          <cell r="G144">
            <v>0.62722940776038116</v>
          </cell>
          <cell r="AT144" t="str">
            <v>Annaly Mortgage Management, Inc.</v>
          </cell>
          <cell r="AU144">
            <v>4.0599999999999996</v>
          </cell>
          <cell r="AV144">
            <v>1.4002000000000001</v>
          </cell>
        </row>
        <row r="145">
          <cell r="F145" t="str">
            <v>CapitalSource Inc.</v>
          </cell>
          <cell r="G145">
            <v>0.59589703039887543</v>
          </cell>
          <cell r="AT145" t="str">
            <v>Origen Financial Inc</v>
          </cell>
          <cell r="AU145">
            <v>3.4</v>
          </cell>
          <cell r="AV145">
            <v>0.90379999999999994</v>
          </cell>
        </row>
        <row r="183">
          <cell r="AZ183" t="str">
            <v>Price to Book Value Multiple</v>
          </cell>
        </row>
        <row r="185">
          <cell r="AY185" t="str">
            <v>(US$ mm)</v>
          </cell>
          <cell r="AZ185">
            <v>1.6</v>
          </cell>
          <cell r="BA185">
            <v>1.8</v>
          </cell>
          <cell r="BB185">
            <v>2</v>
          </cell>
          <cell r="BC185">
            <v>2.2000000000000002</v>
          </cell>
          <cell r="BD185">
            <v>2.4000000000000004</v>
          </cell>
        </row>
        <row r="187">
          <cell r="AY187" t="str">
            <v>Book Value 1Q'07</v>
          </cell>
          <cell r="AZ187">
            <v>224.9</v>
          </cell>
          <cell r="BA187">
            <v>224.9</v>
          </cell>
          <cell r="BB187">
            <v>224.9</v>
          </cell>
          <cell r="BC187">
            <v>224.9</v>
          </cell>
          <cell r="BD187">
            <v>224.9</v>
          </cell>
        </row>
        <row r="188">
          <cell r="AY188" t="str">
            <v>Equity Value</v>
          </cell>
          <cell r="AZ188">
            <v>359.84000000000003</v>
          </cell>
          <cell r="BA188">
            <v>404.82</v>
          </cell>
          <cell r="BB188">
            <v>449.8</v>
          </cell>
          <cell r="BC188">
            <v>494.78000000000003</v>
          </cell>
          <cell r="BD188">
            <v>539.7600000000001</v>
          </cell>
        </row>
        <row r="189">
          <cell r="AY189" t="str">
            <v>(-) 15% IPO Discount</v>
          </cell>
          <cell r="AZ189">
            <v>-53.976000000000006</v>
          </cell>
          <cell r="BA189">
            <v>-60.722999999999999</v>
          </cell>
          <cell r="BB189">
            <v>-67.47</v>
          </cell>
          <cell r="BC189">
            <v>-74.216999999999999</v>
          </cell>
          <cell r="BD189">
            <v>-80.964000000000013</v>
          </cell>
        </row>
        <row r="190">
          <cell r="AY190" t="str">
            <v>Adjusted Equity Value</v>
          </cell>
          <cell r="AZ190">
            <v>305.86400000000003</v>
          </cell>
          <cell r="BA190">
            <v>344.09699999999998</v>
          </cell>
          <cell r="BB190">
            <v>382.33000000000004</v>
          </cell>
          <cell r="BC190">
            <v>420.56300000000005</v>
          </cell>
          <cell r="BD190">
            <v>458.79600000000011</v>
          </cell>
        </row>
        <row r="192">
          <cell r="AY192" t="str">
            <v>Precio / VL Implícito</v>
          </cell>
          <cell r="AZ192">
            <v>1.6</v>
          </cell>
          <cell r="BA192">
            <v>1.7999999999999998</v>
          </cell>
          <cell r="BB192">
            <v>2</v>
          </cell>
          <cell r="BC192">
            <v>2.2000000000000002</v>
          </cell>
          <cell r="BD192">
            <v>2.4000000000000004</v>
          </cell>
        </row>
        <row r="193">
          <cell r="AY193" t="str">
            <v>Implied P / 2007E Earnings</v>
          </cell>
          <cell r="AZ193">
            <v>9.861097808197572</v>
          </cell>
          <cell r="BA193">
            <v>11.093735034222266</v>
          </cell>
          <cell r="BB193">
            <v>12.326372260246963</v>
          </cell>
          <cell r="BC193">
            <v>13.559009486271661</v>
          </cell>
          <cell r="BD193">
            <v>14.791646712296359</v>
          </cell>
        </row>
        <row r="194">
          <cell r="AY194" t="str">
            <v>Implied P/E 2006E</v>
          </cell>
          <cell r="AZ194">
            <v>9.1793090747922435</v>
          </cell>
          <cell r="BA194">
            <v>10.326722709141272</v>
          </cell>
          <cell r="BB194">
            <v>11.474136343490304</v>
          </cell>
          <cell r="BC194">
            <v>12.621549977839335</v>
          </cell>
          <cell r="BD194">
            <v>13.768963612188367</v>
          </cell>
        </row>
        <row r="199">
          <cell r="AZ199" t="str">
            <v>Price to Earnings Multiple</v>
          </cell>
        </row>
        <row r="201">
          <cell r="AY201" t="str">
            <v>(US$ mm)</v>
          </cell>
          <cell r="AZ201">
            <v>11</v>
          </cell>
          <cell r="BA201">
            <v>11.5</v>
          </cell>
          <cell r="BB201">
            <v>12</v>
          </cell>
          <cell r="BC201">
            <v>12.5</v>
          </cell>
          <cell r="BD201">
            <v>13</v>
          </cell>
        </row>
        <row r="203">
          <cell r="AY203" t="str">
            <v>Earnings 2007E</v>
          </cell>
          <cell r="AZ203">
            <v>36.490866128603201</v>
          </cell>
          <cell r="BA203">
            <v>36.490866128603201</v>
          </cell>
          <cell r="BB203">
            <v>36.490866128603201</v>
          </cell>
          <cell r="BC203">
            <v>36.490866128603201</v>
          </cell>
          <cell r="BD203">
            <v>36.490866128603201</v>
          </cell>
        </row>
        <row r="204">
          <cell r="AY204" t="str">
            <v>Equity Value</v>
          </cell>
          <cell r="AZ204">
            <v>401.3995274146352</v>
          </cell>
          <cell r="BA204">
            <v>419.64496047893681</v>
          </cell>
          <cell r="BB204">
            <v>437.89039354323842</v>
          </cell>
          <cell r="BC204">
            <v>456.13582660754003</v>
          </cell>
          <cell r="BD204">
            <v>474.38125967184163</v>
          </cell>
        </row>
        <row r="205">
          <cell r="AY205" t="str">
            <v>(-) 15% IPO Discount</v>
          </cell>
          <cell r="AZ205">
            <v>-60.209929112195276</v>
          </cell>
          <cell r="BA205">
            <v>-62.94674407184052</v>
          </cell>
          <cell r="BB205">
            <v>-65.683559031485757</v>
          </cell>
          <cell r="BC205">
            <v>-68.420373991131001</v>
          </cell>
          <cell r="BD205">
            <v>-71.157188950776245</v>
          </cell>
        </row>
        <row r="206">
          <cell r="AY206" t="str">
            <v>Adjusted Equity Value</v>
          </cell>
          <cell r="AZ206">
            <v>341.18959830243995</v>
          </cell>
          <cell r="BA206">
            <v>356.69821640709631</v>
          </cell>
          <cell r="BB206">
            <v>372.20683451175267</v>
          </cell>
          <cell r="BC206">
            <v>387.71545261640904</v>
          </cell>
          <cell r="BD206">
            <v>403.2240707210654</v>
          </cell>
        </row>
        <row r="208">
          <cell r="AY208" t="str">
            <v>Precio / VL Implícito</v>
          </cell>
          <cell r="AZ208">
            <v>1.7847911401273242</v>
          </cell>
          <cell r="BA208">
            <v>1.8659180101331116</v>
          </cell>
          <cell r="BB208">
            <v>1.9470448801388991</v>
          </cell>
          <cell r="BC208">
            <v>2.0281717501446868</v>
          </cell>
          <cell r="BD208">
            <v>2.109298620150474</v>
          </cell>
        </row>
        <row r="209">
          <cell r="AY209" t="str">
            <v>Implied P / 2007E Earnings</v>
          </cell>
          <cell r="AZ209">
            <v>11</v>
          </cell>
          <cell r="BA209">
            <v>11.5</v>
          </cell>
          <cell r="BB209">
            <v>12</v>
          </cell>
          <cell r="BC209">
            <v>12.5</v>
          </cell>
          <cell r="BD209">
            <v>13</v>
          </cell>
        </row>
        <row r="210">
          <cell r="AY210" t="str">
            <v>Implied P/E 2006E</v>
          </cell>
          <cell r="AZ210">
            <v>11.006116074272256</v>
          </cell>
          <cell r="BA210">
            <v>11.506394077648268</v>
          </cell>
          <cell r="BB210">
            <v>12.006672081024281</v>
          </cell>
          <cell r="BC210">
            <v>12.506950084400291</v>
          </cell>
          <cell r="BD210">
            <v>13.007228087776303</v>
          </cell>
        </row>
      </sheetData>
      <sheetData sheetId="4" refreshError="1">
        <row r="1">
          <cell r="A1" t="str">
            <v>Su Casita Football Field</v>
          </cell>
        </row>
        <row r="3">
          <cell r="C3" t="str">
            <v>Low</v>
          </cell>
          <cell r="D3" t="str">
            <v>Difference</v>
          </cell>
          <cell r="G3" t="str">
            <v>High</v>
          </cell>
          <cell r="H3" t="str">
            <v>Sum of Dif</v>
          </cell>
        </row>
        <row r="5">
          <cell r="B5" t="str">
            <v>Su Casita - Standalone</v>
          </cell>
          <cell r="C5">
            <v>453.50562489725655</v>
          </cell>
          <cell r="D5">
            <v>63.547743630053617</v>
          </cell>
          <cell r="E5">
            <v>2</v>
          </cell>
          <cell r="F5">
            <v>63.547743630053617</v>
          </cell>
          <cell r="G5">
            <v>582.60111215736379</v>
          </cell>
          <cell r="H5">
            <v>517.05336852731011</v>
          </cell>
        </row>
        <row r="6">
          <cell r="B6" t="str">
            <v>Su Casita - Proforma with 
Funding Synergies</v>
          </cell>
          <cell r="C6">
            <v>593.7282463944523</v>
          </cell>
          <cell r="D6">
            <v>77.449818334344457</v>
          </cell>
          <cell r="E6">
            <v>2</v>
          </cell>
          <cell r="F6">
            <v>77.449818334344457</v>
          </cell>
          <cell r="G6">
            <v>750.62788306314121</v>
          </cell>
          <cell r="H6">
            <v>671.1780647287967</v>
          </cell>
        </row>
        <row r="7">
          <cell r="B7" t="str">
            <v>Su Casita - Proforma with Funding + Cost Synergies</v>
          </cell>
          <cell r="C7">
            <v>693.7282463944523</v>
          </cell>
          <cell r="D7">
            <v>77.449818334344457</v>
          </cell>
          <cell r="E7">
            <v>2</v>
          </cell>
          <cell r="F7">
            <v>77.449818334344457</v>
          </cell>
          <cell r="G7">
            <v>850.62788306314121</v>
          </cell>
          <cell r="H7">
            <v>771.1780647287967</v>
          </cell>
        </row>
        <row r="9">
          <cell r="C9">
            <v>580.32070589538705</v>
          </cell>
          <cell r="G9">
            <v>727.95229276121552</v>
          </cell>
        </row>
        <row r="12">
          <cell r="K12" t="str">
            <v>P / BV</v>
          </cell>
          <cell r="O12" t="str">
            <v>P / E 2007E</v>
          </cell>
        </row>
        <row r="18">
          <cell r="K18">
            <v>3.0846075873474978</v>
          </cell>
          <cell r="L18" t="str">
            <v>-</v>
          </cell>
          <cell r="M18">
            <v>3.7822493688890226</v>
          </cell>
          <cell r="O18">
            <v>19.011010699213756</v>
          </cell>
          <cell r="P18" t="str">
            <v>-</v>
          </cell>
          <cell r="Q18">
            <v>23.310706851005119</v>
          </cell>
        </row>
        <row r="27">
          <cell r="K27">
            <v>2.6399655242083249</v>
          </cell>
          <cell r="L27" t="str">
            <v>-</v>
          </cell>
          <cell r="M27">
            <v>3.3376073057498497</v>
          </cell>
          <cell r="O27">
            <v>16.270598902804917</v>
          </cell>
          <cell r="P27" t="str">
            <v>-</v>
          </cell>
          <cell r="Q27">
            <v>20.570295054596276</v>
          </cell>
        </row>
        <row r="37">
          <cell r="K37">
            <v>2.0164767669953605</v>
          </cell>
          <cell r="L37" t="str">
            <v>-</v>
          </cell>
          <cell r="M37">
            <v>2.5904896049682695</v>
          </cell>
          <cell r="O37">
            <v>12.427921642062044</v>
          </cell>
          <cell r="P37" t="str">
            <v>-</v>
          </cell>
          <cell r="Q37">
            <v>15.965669603569495</v>
          </cell>
        </row>
      </sheetData>
      <sheetData sheetId="5" refreshError="1">
        <row r="2">
          <cell r="B2" t="str">
            <v>EBITDA 2005</v>
          </cell>
          <cell r="C2" t="str">
            <v>País del Comprador</v>
          </cell>
          <cell r="D2">
            <v>561.20000000000005</v>
          </cell>
          <cell r="E2" t="str">
            <v>Fecha de Anuncio</v>
          </cell>
          <cell r="F2" t="str">
            <v>País del Target</v>
          </cell>
          <cell r="G2" t="str">
            <v xml:space="preserve">Valor de la Transacción
(US$ mm) </v>
          </cell>
          <cell r="H2" t="str">
            <v>% Acciones Adquiridas</v>
          </cell>
          <cell r="I2" t="str">
            <v xml:space="preserve">Valuación Implícita (US$ mm) </v>
          </cell>
          <cell r="J2" t="str">
            <v xml:space="preserve">ROE </v>
          </cell>
          <cell r="K2" t="str">
            <v>Múltiplos de la Transacción</v>
          </cell>
        </row>
        <row r="3">
          <cell r="B3" t="str">
            <v>EBITDA 2006E</v>
          </cell>
          <cell r="D3">
            <v>712.5818615999998</v>
          </cell>
          <cell r="K3" t="str">
            <v>Valor en Libros</v>
          </cell>
          <cell r="L3" t="str">
            <v>UPA de los UDM</v>
          </cell>
        </row>
        <row r="4">
          <cell r="B4" t="str">
            <v>Debt</v>
          </cell>
          <cell r="C4" t="str">
            <v>Updated as of February 01, 2007.</v>
          </cell>
          <cell r="D4">
            <v>2271.2510000000002</v>
          </cell>
          <cell r="E4">
            <v>208.86987309177857</v>
          </cell>
        </row>
        <row r="5">
          <cell r="B5" t="str">
            <v xml:space="preserve">Cash </v>
          </cell>
          <cell r="C5" t="str">
            <v xml:space="preserve">México </v>
          </cell>
          <cell r="D5">
            <v>97.790999999999997</v>
          </cell>
          <cell r="E5">
            <v>38991</v>
          </cell>
          <cell r="F5" t="str">
            <v xml:space="preserve">México </v>
          </cell>
          <cell r="G5">
            <v>180</v>
          </cell>
          <cell r="H5">
            <v>1</v>
          </cell>
          <cell r="I5">
            <v>180</v>
          </cell>
          <cell r="J5">
            <v>0.129</v>
          </cell>
          <cell r="K5">
            <v>1.6</v>
          </cell>
          <cell r="L5">
            <v>17.100000000000001</v>
          </cell>
        </row>
        <row r="6">
          <cell r="B6" t="str">
            <v>Inv. in Unc. Subs.</v>
          </cell>
          <cell r="C6" t="str">
            <v>España</v>
          </cell>
          <cell r="D6">
            <v>274.23599999999999</v>
          </cell>
          <cell r="E6">
            <v>38777</v>
          </cell>
          <cell r="F6" t="str">
            <v>Cap. de Mercado</v>
          </cell>
          <cell r="G6">
            <v>57</v>
          </cell>
          <cell r="H6" t="str">
            <v>Precio - % del Año</v>
          </cell>
          <cell r="I6">
            <v>381</v>
          </cell>
          <cell r="J6">
            <v>16.7</v>
          </cell>
          <cell r="K6" t="str">
            <v>Precio/</v>
          </cell>
          <cell r="L6">
            <v>16</v>
          </cell>
          <cell r="Q6" t="str">
            <v>Crecimiento</v>
          </cell>
          <cell r="S6" t="str">
            <v>PEG(1)</v>
          </cell>
          <cell r="Z6" t="str">
            <v>Bank</v>
          </cell>
          <cell r="AA6" t="str">
            <v>Price Change</v>
          </cell>
          <cell r="AI6">
            <v>21.342239683868026</v>
          </cell>
          <cell r="AJ6">
            <v>2.8618032242376494</v>
          </cell>
        </row>
        <row r="7">
          <cell r="B7" t="str">
            <v>Minority Interest</v>
          </cell>
          <cell r="C7" t="str">
            <v>Institución</v>
          </cell>
          <cell r="D7">
            <v>107.124</v>
          </cell>
          <cell r="E7" t="str">
            <v>Precio US$</v>
          </cell>
          <cell r="F7" t="str">
            <v>(US$ MM)</v>
          </cell>
          <cell r="G7">
            <v>65</v>
          </cell>
          <cell r="H7" t="str">
            <v>Baja</v>
          </cell>
          <cell r="I7" t="str">
            <v>Alta</v>
          </cell>
          <cell r="J7">
            <v>42.5</v>
          </cell>
          <cell r="K7" t="str">
            <v>U (UDM)</v>
          </cell>
          <cell r="L7" t="str">
            <v>2007E</v>
          </cell>
          <cell r="M7" t="str">
            <v>2008E</v>
          </cell>
          <cell r="N7" t="str">
            <v>VL</v>
          </cell>
          <cell r="O7" t="str">
            <v>VL</v>
          </cell>
          <cell r="Q7" t="str">
            <v>a Largo Pl.</v>
          </cell>
          <cell r="S7" t="str">
            <v>Ratio</v>
          </cell>
          <cell r="U7" t="str">
            <v>ROE</v>
          </cell>
          <cell r="W7" t="str">
            <v>ROA</v>
          </cell>
          <cell r="Z7" t="str">
            <v>Yes or No</v>
          </cell>
          <cell r="AA7" t="str">
            <v>1 Week</v>
          </cell>
          <cell r="AB7" t="str">
            <v>13 Week</v>
          </cell>
          <cell r="AC7" t="str">
            <v>52 Week</v>
          </cell>
          <cell r="AI7" t="str">
            <v>ROE</v>
          </cell>
          <cell r="AJ7" t="str">
            <v>P/ BV</v>
          </cell>
          <cell r="AK7" t="str">
            <v>P/E 07</v>
          </cell>
          <cell r="AL7" t="str">
            <v>EPS Growth 08</v>
          </cell>
          <cell r="AM7" t="str">
            <v>BV</v>
          </cell>
          <cell r="AP7" t="str">
            <v>ROE</v>
          </cell>
          <cell r="AQ7" t="str">
            <v>P/ BV</v>
          </cell>
          <cell r="AR7" t="str">
            <v>P/E 07</v>
          </cell>
          <cell r="AS7" t="str">
            <v>EPS Growth 08</v>
          </cell>
          <cell r="AT7" t="str">
            <v>BV</v>
          </cell>
          <cell r="AW7" t="str">
            <v>Ixe</v>
          </cell>
          <cell r="AX7" t="str">
            <v>N/A</v>
          </cell>
        </row>
        <row r="8">
          <cell r="B8" t="str">
            <v>FX Average 2006</v>
          </cell>
          <cell r="C8" t="str">
            <v>España</v>
          </cell>
          <cell r="D8">
            <v>10.917450000000001</v>
          </cell>
          <cell r="E8">
            <v>38447</v>
          </cell>
          <cell r="F8" t="str">
            <v xml:space="preserve">México </v>
          </cell>
          <cell r="G8">
            <v>89</v>
          </cell>
          <cell r="H8">
            <v>10</v>
          </cell>
          <cell r="I8">
            <v>892</v>
          </cell>
          <cell r="J8">
            <v>9.1999999999999993</v>
          </cell>
          <cell r="K8">
            <v>3.3</v>
          </cell>
          <cell r="L8">
            <v>50.9</v>
          </cell>
          <cell r="AH8">
            <v>0</v>
          </cell>
          <cell r="AI8">
            <v>0</v>
          </cell>
          <cell r="AJ8">
            <v>0</v>
          </cell>
          <cell r="AO8" t="str">
            <v>ROE</v>
          </cell>
          <cell r="AP8">
            <v>1</v>
          </cell>
          <cell r="AW8" t="str">
            <v>Invex</v>
          </cell>
          <cell r="AX8" t="str">
            <v>N/A</v>
          </cell>
        </row>
        <row r="9">
          <cell r="A9" t="str">
            <v>y</v>
          </cell>
          <cell r="B9" t="str">
            <v>FX EOP 1Q 2006</v>
          </cell>
          <cell r="C9" t="str">
            <v>Banorte</v>
          </cell>
          <cell r="D9">
            <v>10.874000000000001</v>
          </cell>
          <cell r="E9">
            <v>4.6974229999999997</v>
          </cell>
          <cell r="F9">
            <v>9481.0321939688038</v>
          </cell>
          <cell r="G9">
            <v>50</v>
          </cell>
          <cell r="H9">
            <v>206.03238866396759</v>
          </cell>
          <cell r="I9">
            <v>92.527272727272731</v>
          </cell>
          <cell r="J9">
            <v>27.8</v>
          </cell>
          <cell r="K9">
            <v>16.534724197958788</v>
          </cell>
          <cell r="L9">
            <v>14.967647058823529</v>
          </cell>
          <cell r="M9">
            <v>12.457772337821298</v>
          </cell>
          <cell r="N9">
            <v>3.7219156690118487</v>
          </cell>
          <cell r="O9">
            <v>3.7219156690118487</v>
          </cell>
          <cell r="Q9">
            <v>14.5</v>
          </cell>
          <cell r="S9">
            <v>1.0322515212981744</v>
          </cell>
          <cell r="U9">
            <v>24.918769304825705</v>
          </cell>
          <cell r="W9">
            <v>2.799106016365668</v>
          </cell>
          <cell r="Z9" t="str">
            <v>y</v>
          </cell>
          <cell r="AA9">
            <v>1.0322515212981744</v>
          </cell>
          <cell r="AE9">
            <v>1.1403258067557784</v>
          </cell>
          <cell r="AH9" t="str">
            <v>Banorte</v>
          </cell>
          <cell r="AI9">
            <v>24.918769304825705</v>
          </cell>
          <cell r="AJ9">
            <v>3.7219156690118487</v>
          </cell>
          <cell r="AK9">
            <v>14.967647058823529</v>
          </cell>
          <cell r="AL9">
            <v>26.76</v>
          </cell>
          <cell r="AM9">
            <v>1.2620981821565946</v>
          </cell>
          <cell r="AO9" t="str">
            <v>P/ BV</v>
          </cell>
          <cell r="AP9">
            <v>0.92521640292012863</v>
          </cell>
          <cell r="AQ9">
            <v>1</v>
          </cell>
          <cell r="AW9" t="str">
            <v>Banco de Bogota</v>
          </cell>
          <cell r="AX9" t="str">
            <v>N/A</v>
          </cell>
        </row>
        <row r="10">
          <cell r="B10" t="str">
            <v>FX Average 2005</v>
          </cell>
          <cell r="C10" t="str">
            <v>Inbursa</v>
          </cell>
          <cell r="D10">
            <v>10.891</v>
          </cell>
          <cell r="E10">
            <v>2.0537959999999997</v>
          </cell>
          <cell r="F10">
            <v>6161.7022307879988</v>
          </cell>
          <cell r="G10">
            <v>59</v>
          </cell>
          <cell r="H10">
            <v>143.54838709677421</v>
          </cell>
          <cell r="I10">
            <v>89.357429718875494</v>
          </cell>
          <cell r="J10">
            <v>17.3</v>
          </cell>
          <cell r="K10">
            <v>28.709906778203081</v>
          </cell>
          <cell r="L10">
            <v>17.519685039370078</v>
          </cell>
          <cell r="M10">
            <v>17.115384615384613</v>
          </cell>
          <cell r="N10">
            <v>1.829978432028335</v>
          </cell>
          <cell r="O10">
            <v>1.829978432028335</v>
          </cell>
          <cell r="Q10" t="str">
            <v>NA</v>
          </cell>
          <cell r="S10" t="str">
            <v>NA</v>
          </cell>
          <cell r="U10">
            <v>6.5105417237772967</v>
          </cell>
          <cell r="W10">
            <v>2.2762260131584684</v>
          </cell>
          <cell r="Z10" t="str">
            <v>y</v>
          </cell>
          <cell r="AA10" t="e">
            <v>#VALUE!</v>
          </cell>
          <cell r="AH10" t="str">
            <v>Inbursa</v>
          </cell>
          <cell r="AI10">
            <v>6.5105417237772967</v>
          </cell>
          <cell r="AJ10">
            <v>1.829978432028335</v>
          </cell>
          <cell r="AK10">
            <v>17.519685039370078</v>
          </cell>
          <cell r="AL10">
            <v>7.15</v>
          </cell>
          <cell r="AM10">
            <v>1.1223061234244094</v>
          </cell>
          <cell r="AO10" t="str">
            <v>P/E 07</v>
          </cell>
          <cell r="AP10">
            <v>-0.35307162558323907</v>
          </cell>
          <cell r="AQ10">
            <v>-0.38404041176318493</v>
          </cell>
          <cell r="AR10">
            <v>1</v>
          </cell>
          <cell r="AW10" t="str">
            <v>Corpbanca</v>
          </cell>
          <cell r="AX10">
            <v>15.283721447229476</v>
          </cell>
        </row>
        <row r="11">
          <cell r="B11" t="str">
            <v xml:space="preserve">BBVA </v>
          </cell>
          <cell r="C11" t="str">
            <v>Ixe</v>
          </cell>
          <cell r="D11" t="str">
            <v>Mexico</v>
          </cell>
          <cell r="E11">
            <v>0.96920689999999998</v>
          </cell>
          <cell r="F11">
            <v>461.5635624323038</v>
          </cell>
          <cell r="G11">
            <v>375</v>
          </cell>
          <cell r="H11">
            <v>174.01221963524057</v>
          </cell>
          <cell r="I11">
            <v>100</v>
          </cell>
          <cell r="J11">
            <v>30.1</v>
          </cell>
          <cell r="K11">
            <v>35.463794829787233</v>
          </cell>
          <cell r="L11" t="str">
            <v>NA</v>
          </cell>
          <cell r="M11" t="str">
            <v>NA</v>
          </cell>
          <cell r="N11">
            <v>1.9842837583333333</v>
          </cell>
          <cell r="O11">
            <v>1.9842837583333333</v>
          </cell>
          <cell r="Q11" t="str">
            <v>NA</v>
          </cell>
          <cell r="S11" t="str">
            <v>NA</v>
          </cell>
          <cell r="U11">
            <v>6.0476088355136177</v>
          </cell>
          <cell r="W11">
            <v>0.48429476721221387</v>
          </cell>
          <cell r="AH11" t="str">
            <v>Ixe</v>
          </cell>
          <cell r="AI11">
            <v>6.0476088355136177</v>
          </cell>
          <cell r="AJ11">
            <v>1.9842837583333333</v>
          </cell>
          <cell r="AM11">
            <v>0.48844168377111019</v>
          </cell>
          <cell r="AO11" t="str">
            <v>EPS Growth 08</v>
          </cell>
          <cell r="AP11">
            <v>-3.8372973196352737E-2</v>
          </cell>
          <cell r="AQ11">
            <v>-0.25166147261621619</v>
          </cell>
          <cell r="AR11">
            <v>0.13664573286187462</v>
          </cell>
          <cell r="AS11">
            <v>1</v>
          </cell>
          <cell r="AW11" t="str">
            <v>Bancolombia</v>
          </cell>
          <cell r="AX11">
            <v>14.44032902015489</v>
          </cell>
        </row>
        <row r="12">
          <cell r="B12" t="str">
            <v xml:space="preserve">BBVA </v>
          </cell>
          <cell r="C12" t="str">
            <v>Invex</v>
          </cell>
          <cell r="D12" t="str">
            <v>Mexico</v>
          </cell>
          <cell r="E12">
            <v>2.4922459999999997</v>
          </cell>
          <cell r="F12">
            <v>318.82591790991597</v>
          </cell>
          <cell r="G12">
            <v>4088</v>
          </cell>
          <cell r="H12">
            <v>135</v>
          </cell>
          <cell r="I12">
            <v>100</v>
          </cell>
          <cell r="J12">
            <v>12</v>
          </cell>
          <cell r="K12">
            <v>14.272863396694214</v>
          </cell>
          <cell r="L12" t="str">
            <v>NA</v>
          </cell>
          <cell r="M12" t="str">
            <v>NA</v>
          </cell>
          <cell r="N12">
            <v>1.3481783536299765</v>
          </cell>
          <cell r="O12">
            <v>1.3481783536299765</v>
          </cell>
          <cell r="Q12" t="str">
            <v>NA</v>
          </cell>
          <cell r="S12" t="str">
            <v>NA</v>
          </cell>
          <cell r="U12">
            <v>10.179719836703613</v>
          </cell>
          <cell r="W12">
            <v>1.7204641953149993</v>
          </cell>
          <cell r="AH12" t="str">
            <v>Invex</v>
          </cell>
          <cell r="AI12">
            <v>10.179719836703613</v>
          </cell>
          <cell r="AJ12">
            <v>1.3481783536299765</v>
          </cell>
          <cell r="AM12">
            <v>1.8486025927427301</v>
          </cell>
          <cell r="AO12" t="str">
            <v>BV</v>
          </cell>
          <cell r="AP12">
            <v>0.1971262207405538</v>
          </cell>
          <cell r="AQ12">
            <v>0.19634190649969177</v>
          </cell>
          <cell r="AR12">
            <v>-0.31145952359381696</v>
          </cell>
          <cell r="AS12">
            <v>-9.4459661017599894E-2</v>
          </cell>
          <cell r="AT12">
            <v>1</v>
          </cell>
          <cell r="AW12" t="str">
            <v>Santander Santiago</v>
          </cell>
          <cell r="AX12">
            <v>14.118887036887632</v>
          </cell>
        </row>
        <row r="13">
          <cell r="A13" t="str">
            <v>x</v>
          </cell>
          <cell r="B13" t="str">
            <v>Scotiabank</v>
          </cell>
          <cell r="C13" t="str">
            <v>Macro Bansud</v>
          </cell>
          <cell r="D13" t="str">
            <v>Price to Book Value Multiple</v>
          </cell>
          <cell r="E13">
            <v>35.67</v>
          </cell>
          <cell r="F13">
            <v>2439.6262397790006</v>
          </cell>
          <cell r="G13">
            <v>322</v>
          </cell>
          <cell r="H13">
            <v>194.38692098092642</v>
          </cell>
          <cell r="I13">
            <v>91.134389371486975</v>
          </cell>
          <cell r="J13">
            <v>21.6</v>
          </cell>
          <cell r="K13">
            <v>15.780715994314951</v>
          </cell>
          <cell r="L13" t="str">
            <v>2007 Book Value</v>
          </cell>
          <cell r="M13">
            <v>12.144218984066457</v>
          </cell>
          <cell r="N13">
            <v>3.3335561741855706</v>
          </cell>
          <cell r="O13">
            <v>3.0716627327377459</v>
          </cell>
          <cell r="Q13">
            <v>13.163400000000001</v>
          </cell>
          <cell r="S13">
            <v>1.1002477571509257</v>
          </cell>
          <cell r="U13">
            <v>21.233340216070211</v>
          </cell>
          <cell r="W13">
            <v>3.5667370940755485</v>
          </cell>
          <cell r="Z13" t="str">
            <v>y</v>
          </cell>
          <cell r="AA13">
            <v>1.0923033801367599</v>
          </cell>
          <cell r="AE13">
            <v>1.1988328239144104</v>
          </cell>
          <cell r="AH13" t="str">
            <v>Macro Bansud</v>
          </cell>
          <cell r="AI13">
            <v>21.233340216070211</v>
          </cell>
          <cell r="AJ13">
            <v>3.0716627327377459</v>
          </cell>
          <cell r="AK13">
            <v>14.378426314092227</v>
          </cell>
          <cell r="AL13">
            <v>-51.76</v>
          </cell>
          <cell r="AM13">
            <v>11.612603043892012</v>
          </cell>
          <cell r="AW13" t="str">
            <v>Inbursa</v>
          </cell>
          <cell r="AX13">
            <v>13.799212381421125</v>
          </cell>
        </row>
        <row r="14">
          <cell r="A14" t="str">
            <v>y</v>
          </cell>
          <cell r="B14" t="str">
            <v>(US$ in Millions)</v>
          </cell>
          <cell r="C14" t="str">
            <v>Itau</v>
          </cell>
          <cell r="D14">
            <v>1.6</v>
          </cell>
          <cell r="E14">
            <v>1.8</v>
          </cell>
          <cell r="F14">
            <v>2</v>
          </cell>
          <cell r="G14">
            <v>2.2000000000000002</v>
          </cell>
          <cell r="H14">
            <v>2.4000000000000004</v>
          </cell>
          <cell r="I14">
            <v>92.480068950657184</v>
          </cell>
          <cell r="J14">
            <v>25.9</v>
          </cell>
          <cell r="K14">
            <v>14.062141944920942</v>
          </cell>
          <cell r="L14" t="str">
            <v>Total Assets</v>
          </cell>
          <cell r="M14">
            <v>11.972105997210601</v>
          </cell>
          <cell r="N14">
            <v>31784</v>
          </cell>
          <cell r="O14">
            <v>3.8981354767269147</v>
          </cell>
          <cell r="Q14">
            <v>16.741</v>
          </cell>
          <cell r="S14">
            <v>0.80759749876313291</v>
          </cell>
          <cell r="U14">
            <v>33.287727902423086</v>
          </cell>
          <cell r="W14">
            <v>3.2784834051357099</v>
          </cell>
          <cell r="Z14" t="str">
            <v>y</v>
          </cell>
          <cell r="AA14">
            <v>0.8296976069255394</v>
          </cell>
          <cell r="AB14">
            <v>10.608579980046539</v>
          </cell>
          <cell r="AC14">
            <v>39.163179916317993</v>
          </cell>
          <cell r="AE14">
            <v>0.83998219610064762</v>
          </cell>
          <cell r="AH14" t="str">
            <v>Itau</v>
          </cell>
          <cell r="AI14">
            <v>33.287727902423086</v>
          </cell>
          <cell r="AJ14">
            <v>3.8981354767269147</v>
          </cell>
          <cell r="AK14">
            <v>13.889967637540455</v>
          </cell>
          <cell r="AL14">
            <v>2.77</v>
          </cell>
          <cell r="AM14">
            <v>11.01039208520222</v>
          </cell>
          <cell r="AW14" t="str">
            <v>BCI</v>
          </cell>
          <cell r="AX14">
            <v>13.639846743295019</v>
          </cell>
        </row>
        <row r="15">
          <cell r="A15" t="str">
            <v>x</v>
          </cell>
          <cell r="B15" t="str">
            <v>FULLY DISTRIBUTED VALUATION</v>
          </cell>
          <cell r="C15" t="str">
            <v>Bradesco</v>
          </cell>
          <cell r="D15" t="str">
            <v>Brazil</v>
          </cell>
          <cell r="E15">
            <v>24.34</v>
          </cell>
          <cell r="F15">
            <v>48713.088964320006</v>
          </cell>
          <cell r="G15">
            <v>1131</v>
          </cell>
          <cell r="H15">
            <v>197.2447325769854</v>
          </cell>
          <cell r="I15">
            <v>92.900763358778619</v>
          </cell>
          <cell r="J15">
            <v>4.3</v>
          </cell>
          <cell r="K15">
            <v>14.657756159322346</v>
          </cell>
          <cell r="L15" t="str">
            <v>Total Liabilities</v>
          </cell>
          <cell r="M15">
            <v>12.139650872817956</v>
          </cell>
          <cell r="N15">
            <v>29331</v>
          </cell>
          <cell r="O15">
            <v>3.6818368033041566</v>
          </cell>
          <cell r="Q15">
            <v>12.977600000000001</v>
          </cell>
          <cell r="S15">
            <v>1.0656473812219096</v>
          </cell>
          <cell r="U15">
            <v>28.17880608388732</v>
          </cell>
          <cell r="W15">
            <v>2.6239576360058714</v>
          </cell>
          <cell r="Z15" t="str">
            <v>y</v>
          </cell>
          <cell r="AA15">
            <v>1.0656473812219096</v>
          </cell>
          <cell r="AE15">
            <v>1.1294658611239632</v>
          </cell>
          <cell r="AH15" t="str">
            <v>Bradesco</v>
          </cell>
          <cell r="AI15">
            <v>28.17880608388732</v>
          </cell>
          <cell r="AJ15">
            <v>3.6818368033041566</v>
          </cell>
          <cell r="AK15">
            <v>13.829545454545455</v>
          </cell>
          <cell r="AL15">
            <v>29.91</v>
          </cell>
          <cell r="AM15">
            <v>6.6108307620144329</v>
          </cell>
          <cell r="AW15" t="str">
            <v>Macro Bansud</v>
          </cell>
          <cell r="AX15">
            <v>13.409444125140572</v>
          </cell>
        </row>
        <row r="16">
          <cell r="A16" t="str">
            <v>x</v>
          </cell>
          <cell r="B16" t="str">
            <v>2007E Book Value</v>
          </cell>
          <cell r="C16" t="str">
            <v>Unibanco</v>
          </cell>
          <cell r="D16">
            <v>267</v>
          </cell>
          <cell r="E16">
            <v>267</v>
          </cell>
          <cell r="F16">
            <v>267</v>
          </cell>
          <cell r="G16">
            <v>267</v>
          </cell>
          <cell r="H16">
            <v>267</v>
          </cell>
          <cell r="I16">
            <v>92.54636852140753</v>
          </cell>
          <cell r="J16">
            <v>2931.6600000000003</v>
          </cell>
          <cell r="K16">
            <v>12.961914559448905</v>
          </cell>
          <cell r="L16" t="str">
            <v>Total Equity</v>
          </cell>
          <cell r="M16">
            <v>10.979948586118253</v>
          </cell>
          <cell r="N16">
            <v>2453</v>
          </cell>
          <cell r="O16">
            <v>2.8618032242376494</v>
          </cell>
          <cell r="Q16">
            <v>17.100899999999999</v>
          </cell>
          <cell r="S16">
            <v>0.7059486497196612</v>
          </cell>
          <cell r="U16">
            <v>22.952145131133459</v>
          </cell>
          <cell r="W16">
            <v>2.1744542320949827</v>
          </cell>
          <cell r="Z16" t="str">
            <v>y</v>
          </cell>
          <cell r="AA16">
            <v>0.7059486497196612</v>
          </cell>
          <cell r="AE16">
            <v>0.75796680639316683</v>
          </cell>
          <cell r="AH16" t="str">
            <v>Unibanco</v>
          </cell>
          <cell r="AI16">
            <v>22.952145131133459</v>
          </cell>
          <cell r="AJ16">
            <v>2.8618032242376494</v>
          </cell>
          <cell r="AK16">
            <v>12.072357263990954</v>
          </cell>
          <cell r="AM16">
            <v>37.31213910713408</v>
          </cell>
          <cell r="AW16" t="str">
            <v>Banorte</v>
          </cell>
          <cell r="AX16">
            <v>13.063058620587633</v>
          </cell>
        </row>
        <row r="17">
          <cell r="A17" t="str">
            <v>y</v>
          </cell>
          <cell r="B17" t="str">
            <v>Equity Value</v>
          </cell>
          <cell r="C17" t="str">
            <v>Santander Santiago</v>
          </cell>
          <cell r="D17">
            <v>427.20000000000005</v>
          </cell>
          <cell r="E17">
            <v>480.6</v>
          </cell>
          <cell r="F17">
            <v>534</v>
          </cell>
          <cell r="G17">
            <v>587.40000000000009</v>
          </cell>
          <cell r="H17">
            <v>640.80000000000007</v>
          </cell>
          <cell r="I17">
            <v>90.027906976744191</v>
          </cell>
          <cell r="J17">
            <v>22</v>
          </cell>
          <cell r="K17">
            <v>15.771456567020184</v>
          </cell>
          <cell r="L17" t="str">
            <v>in US$</v>
          </cell>
          <cell r="M17">
            <v>12.734210526315788</v>
          </cell>
          <cell r="N17">
            <v>223.40619307832421</v>
          </cell>
          <cell r="O17">
            <v>3.5123021861014205</v>
          </cell>
          <cell r="Q17">
            <v>12.315100000000001</v>
          </cell>
          <cell r="S17">
            <v>1.1356423523112258</v>
          </cell>
          <cell r="U17">
            <v>23.763807983810565</v>
          </cell>
          <cell r="W17">
            <v>1.9553310863527074</v>
          </cell>
          <cell r="Z17" t="str">
            <v>y</v>
          </cell>
          <cell r="AA17">
            <v>1.1356423523112258</v>
          </cell>
          <cell r="AE17">
            <v>1.2806600488035162</v>
          </cell>
          <cell r="AH17" t="str">
            <v>Santander Santiago</v>
          </cell>
          <cell r="AI17">
            <v>23.763807983810565</v>
          </cell>
          <cell r="AJ17">
            <v>3.5123021861014205</v>
          </cell>
          <cell r="AK17">
            <v>13.985549132947977</v>
          </cell>
          <cell r="AL17">
            <v>7.74</v>
          </cell>
          <cell r="AM17">
            <v>13.777288352774638</v>
          </cell>
          <cell r="AW17" t="str">
            <v>Itau</v>
          </cell>
          <cell r="AX17">
            <v>12.946247209176731</v>
          </cell>
        </row>
        <row r="18">
          <cell r="A18" t="str">
            <v>y</v>
          </cell>
          <cell r="B18" t="str">
            <v>Implied Multiples</v>
          </cell>
          <cell r="C18" t="str">
            <v>Banco de Chile</v>
          </cell>
          <cell r="D18" t="str">
            <v>Chile</v>
          </cell>
          <cell r="E18">
            <v>46.7</v>
          </cell>
          <cell r="F18">
            <v>5373.4234200000001</v>
          </cell>
          <cell r="G18">
            <v>1543</v>
          </cell>
          <cell r="H18">
            <v>119.9952001919923</v>
          </cell>
          <cell r="I18">
            <v>79.004473408849904</v>
          </cell>
          <cell r="J18">
            <v>1.2</v>
          </cell>
          <cell r="K18">
            <v>14.250000917375083</v>
          </cell>
          <cell r="L18">
            <v>13.399133503572147</v>
          </cell>
          <cell r="M18">
            <v>11.455905801545443</v>
          </cell>
          <cell r="N18">
            <v>3.8707719888916881</v>
          </cell>
          <cell r="O18">
            <v>3.8707719888916881</v>
          </cell>
          <cell r="Q18">
            <v>7.7356000000000007</v>
          </cell>
          <cell r="S18">
            <v>1.7321388778597839</v>
          </cell>
          <cell r="U18">
            <v>27.847961134458256</v>
          </cell>
          <cell r="W18">
            <v>1.6436444170166771</v>
          </cell>
          <cell r="Z18" t="str">
            <v>y</v>
          </cell>
          <cell r="AA18">
            <v>1.7321388778597839</v>
          </cell>
          <cell r="AE18">
            <v>1.8421325970028286</v>
          </cell>
          <cell r="AH18" t="str">
            <v>Banco de Chile</v>
          </cell>
          <cell r="AI18">
            <v>27.847961134458256</v>
          </cell>
          <cell r="AJ18">
            <v>3.8707719888916881</v>
          </cell>
          <cell r="AK18">
            <v>13.399133503572147</v>
          </cell>
          <cell r="AL18">
            <v>-47.93</v>
          </cell>
          <cell r="AM18">
            <v>12.064776776834004</v>
          </cell>
          <cell r="AW18" t="str">
            <v>Banco de Chile</v>
          </cell>
          <cell r="AX18">
            <v>12.941460922941539</v>
          </cell>
        </row>
        <row r="19">
          <cell r="A19" t="str">
            <v>y</v>
          </cell>
          <cell r="B19" t="str">
            <v>Implied P / Earnings 2007E</v>
          </cell>
          <cell r="C19" t="str">
            <v>BCI</v>
          </cell>
          <cell r="D19">
            <v>9.9348837209302339</v>
          </cell>
          <cell r="E19">
            <v>11.176744186046513</v>
          </cell>
          <cell r="F19">
            <v>12.418604651162791</v>
          </cell>
          <cell r="G19">
            <v>13.660465116279072</v>
          </cell>
          <cell r="H19">
            <v>14.902325581395351</v>
          </cell>
          <cell r="I19">
            <v>86.631016042780757</v>
          </cell>
          <cell r="J19">
            <v>4.5999999999999996</v>
          </cell>
          <cell r="K19">
            <v>13.329191561397755</v>
          </cell>
          <cell r="L19" t="str">
            <v>NA</v>
          </cell>
          <cell r="M19">
            <v>13.432835820895523</v>
          </cell>
          <cell r="N19">
            <v>2.7255634961627706</v>
          </cell>
          <cell r="O19">
            <v>2.7255634961627706</v>
          </cell>
          <cell r="Q19" t="str">
            <v>NA</v>
          </cell>
          <cell r="S19" t="str">
            <v>NA</v>
          </cell>
          <cell r="U19">
            <v>21.86597837489705</v>
          </cell>
          <cell r="W19">
            <v>1.3959522709906347</v>
          </cell>
          <cell r="Z19" t="str">
            <v>y</v>
          </cell>
          <cell r="AA19" t="e">
            <v>#VALUE!</v>
          </cell>
          <cell r="AH19" t="str">
            <v>BCI</v>
          </cell>
          <cell r="AI19">
            <v>21.86597837489705</v>
          </cell>
          <cell r="AJ19">
            <v>2.7255634961627706</v>
          </cell>
          <cell r="AK19" t="str">
            <v>NA</v>
          </cell>
          <cell r="AM19">
            <v>11.318147621007668</v>
          </cell>
          <cell r="AS19" t="str">
            <v>Su Casita</v>
          </cell>
          <cell r="AW19" t="str">
            <v>Credicorp</v>
          </cell>
          <cell r="AX19">
            <v>12.923196295881851</v>
          </cell>
        </row>
        <row r="20">
          <cell r="A20" t="str">
            <v>y</v>
          </cell>
          <cell r="B20" t="str">
            <v xml:space="preserve">G.F. Bancomer </v>
          </cell>
          <cell r="C20" t="str">
            <v>Corpbanca</v>
          </cell>
          <cell r="D20" t="str">
            <v>Chile</v>
          </cell>
          <cell r="E20">
            <v>27.53</v>
          </cell>
          <cell r="F20">
            <v>1249.362553916962</v>
          </cell>
          <cell r="G20">
            <v>200</v>
          </cell>
          <cell r="H20">
            <v>127.4537037037037</v>
          </cell>
          <cell r="I20">
            <v>90.114566284779045</v>
          </cell>
          <cell r="J20">
            <v>2.1</v>
          </cell>
          <cell r="K20">
            <v>17.759599886502986</v>
          </cell>
          <cell r="L20">
            <v>15.379888268156424</v>
          </cell>
          <cell r="M20">
            <v>10.968127490039841</v>
          </cell>
          <cell r="N20">
            <v>1.6271303953032941</v>
          </cell>
          <cell r="O20">
            <v>1.6271303953032941</v>
          </cell>
          <cell r="Q20" t="str">
            <v>NA</v>
          </cell>
          <cell r="S20" t="str">
            <v>NA</v>
          </cell>
          <cell r="U20">
            <v>9.2554596795472079</v>
          </cell>
          <cell r="W20">
            <v>1.004031223468278</v>
          </cell>
          <cell r="Z20" t="str">
            <v>y</v>
          </cell>
          <cell r="AA20" t="e">
            <v>#VALUE!</v>
          </cell>
          <cell r="AH20" t="str">
            <v>Corpbanca</v>
          </cell>
          <cell r="AI20">
            <v>9.2554596795472079</v>
          </cell>
          <cell r="AJ20">
            <v>1.6271303953032941</v>
          </cell>
          <cell r="AK20">
            <v>15.379888268156424</v>
          </cell>
          <cell r="AL20">
            <v>34.799999999999997</v>
          </cell>
          <cell r="AM20">
            <v>16.919356973150553</v>
          </cell>
          <cell r="AS20" t="str">
            <v>Implied P/BV</v>
          </cell>
          <cell r="AT20" t="str">
            <v>based on a 17% ROE</v>
          </cell>
          <cell r="AW20" t="str">
            <v>Bradesco</v>
          </cell>
          <cell r="AX20">
            <v>11.765630483202669</v>
          </cell>
        </row>
        <row r="21">
          <cell r="A21" t="str">
            <v>x</v>
          </cell>
          <cell r="B21" t="str">
            <v xml:space="preserve">Citibank </v>
          </cell>
          <cell r="C21" t="str">
            <v>Bancolombia</v>
          </cell>
          <cell r="D21" t="str">
            <v>IPO Discount</v>
          </cell>
          <cell r="E21">
            <v>27.38</v>
          </cell>
          <cell r="F21">
            <v>4981.9758492249994</v>
          </cell>
          <cell r="G21">
            <v>195</v>
          </cell>
          <cell r="H21">
            <v>136.9</v>
          </cell>
          <cell r="I21">
            <v>84.899224806201545</v>
          </cell>
          <cell r="J21" t="str">
            <v xml:space="preserve">NM </v>
          </cell>
          <cell r="K21">
            <v>13.282092630652828</v>
          </cell>
          <cell r="L21">
            <v>11.267489711934155</v>
          </cell>
          <cell r="M21">
            <v>9.6749116607773846</v>
          </cell>
          <cell r="N21">
            <v>2.8831766378125798</v>
          </cell>
          <cell r="O21">
            <v>2.8551538247317656</v>
          </cell>
          <cell r="Q21">
            <v>7.8</v>
          </cell>
          <cell r="S21">
            <v>1.4431636742412897</v>
          </cell>
          <cell r="U21">
            <v>21.342239683868026</v>
          </cell>
          <cell r="W21">
            <v>2.1812513687805861</v>
          </cell>
          <cell r="Z21" t="str">
            <v>y</v>
          </cell>
          <cell r="AA21">
            <v>1.4445499630684815</v>
          </cell>
          <cell r="AE21">
            <v>1.7028323885452343</v>
          </cell>
          <cell r="AH21" t="str">
            <v>Bancolombia</v>
          </cell>
          <cell r="AI21">
            <v>21.342239683868026</v>
          </cell>
          <cell r="AJ21">
            <v>2.8551538247317656</v>
          </cell>
          <cell r="AK21">
            <v>11.267489711934155</v>
          </cell>
          <cell r="AL21">
            <v>2.0789</v>
          </cell>
          <cell r="AM21">
            <v>9.5896759617048932</v>
          </cell>
          <cell r="AS21">
            <v>2.5501</v>
          </cell>
          <cell r="AW21" t="str">
            <v>Unibanco</v>
          </cell>
          <cell r="AX21">
            <v>11.699657789355745</v>
          </cell>
        </row>
        <row r="22">
          <cell r="A22" t="str">
            <v>x</v>
          </cell>
          <cell r="B22" t="str">
            <v xml:space="preserve">G.F. Banorte </v>
          </cell>
          <cell r="C22" t="str">
            <v>Banco de Bogota</v>
          </cell>
          <cell r="D22">
            <v>15</v>
          </cell>
          <cell r="E22">
            <v>15</v>
          </cell>
          <cell r="F22">
            <v>15</v>
          </cell>
          <cell r="G22">
            <v>15</v>
          </cell>
          <cell r="H22">
            <v>15</v>
          </cell>
          <cell r="I22">
            <v>83.284457478005862</v>
          </cell>
          <cell r="J22" t="str">
            <v xml:space="preserve">NM </v>
          </cell>
          <cell r="K22">
            <v>17.378449341162803</v>
          </cell>
          <cell r="L22" t="str">
            <v>NA</v>
          </cell>
          <cell r="M22" t="str">
            <v>NA</v>
          </cell>
          <cell r="N22">
            <v>2.6811582275006245</v>
          </cell>
          <cell r="O22">
            <v>2.6811582275006245</v>
          </cell>
          <cell r="Q22" t="str">
            <v>NA</v>
          </cell>
          <cell r="S22" t="str">
            <v>NA</v>
          </cell>
          <cell r="U22">
            <v>16.926666959837849</v>
          </cell>
          <cell r="W22">
            <v>2.3574299133453809</v>
          </cell>
          <cell r="Z22" t="str">
            <v>y</v>
          </cell>
          <cell r="AA22" t="e">
            <v>#VALUE!</v>
          </cell>
          <cell r="AH22" t="str">
            <v>Banco de Bogota</v>
          </cell>
          <cell r="AI22">
            <v>16.926666959837849</v>
          </cell>
          <cell r="AJ22">
            <v>2.6811582275006245</v>
          </cell>
          <cell r="AM22">
            <v>5.4023753061014093</v>
          </cell>
        </row>
        <row r="23">
          <cell r="A23" t="str">
            <v>x</v>
          </cell>
          <cell r="B23" t="str">
            <v>WITH IPO DISCOUNT</v>
          </cell>
          <cell r="C23" t="str">
            <v>Credicorp</v>
          </cell>
          <cell r="D23" t="str">
            <v>Peru</v>
          </cell>
          <cell r="E23">
            <v>58.62</v>
          </cell>
          <cell r="F23">
            <v>4675.6176645000005</v>
          </cell>
          <cell r="G23">
            <v>290</v>
          </cell>
          <cell r="H23">
            <v>229.25303089558076</v>
          </cell>
          <cell r="I23">
            <v>93.897164824603564</v>
          </cell>
          <cell r="J23" t="str">
            <v xml:space="preserve">NM </v>
          </cell>
          <cell r="K23">
            <v>18.133724522089196</v>
          </cell>
          <cell r="L23">
            <v>15.245773732119636</v>
          </cell>
          <cell r="M23">
            <v>12.99778270509978</v>
          </cell>
          <cell r="N23">
            <v>3.8799584625444687</v>
          </cell>
          <cell r="O23">
            <v>3.2910290758321867</v>
          </cell>
          <cell r="Q23">
            <v>23.5</v>
          </cell>
          <cell r="S23">
            <v>0.64875632902636748</v>
          </cell>
          <cell r="U23">
            <v>19.97245509816938</v>
          </cell>
          <cell r="W23">
            <v>2.0338774483945237</v>
          </cell>
          <cell r="Z23" t="str">
            <v>y</v>
          </cell>
          <cell r="AA23">
            <v>0.64875632902636748</v>
          </cell>
          <cell r="AE23">
            <v>0.7716478520037956</v>
          </cell>
          <cell r="AH23" t="str">
            <v>Credicorp</v>
          </cell>
          <cell r="AI23">
            <v>19.97245509816938</v>
          </cell>
          <cell r="AJ23">
            <v>3.2910290758321867</v>
          </cell>
          <cell r="AK23">
            <v>15.245773732119636</v>
          </cell>
          <cell r="AL23">
            <v>3.3869329999999995</v>
          </cell>
          <cell r="AM23">
            <v>17.812057763475408</v>
          </cell>
        </row>
        <row r="24">
          <cell r="B24" t="str">
            <v>Implied Equity Value</v>
          </cell>
          <cell r="C24" t="str">
            <v xml:space="preserve">Spain </v>
          </cell>
          <cell r="D24">
            <v>363.12</v>
          </cell>
          <cell r="E24">
            <v>408.51</v>
          </cell>
          <cell r="F24">
            <v>453.9</v>
          </cell>
          <cell r="G24">
            <v>499.29000000000008</v>
          </cell>
          <cell r="H24">
            <v>544.68000000000006</v>
          </cell>
          <cell r="I24">
            <v>567</v>
          </cell>
          <cell r="J24" t="str">
            <v xml:space="preserve">NM </v>
          </cell>
          <cell r="K24">
            <v>1.7</v>
          </cell>
          <cell r="L24" t="str">
            <v xml:space="preserve">NM </v>
          </cell>
          <cell r="AA24" t="e">
            <v>#DIV/0!</v>
          </cell>
          <cell r="AH24" t="str">
            <v>Su Casita</v>
          </cell>
          <cell r="AI24">
            <v>14</v>
          </cell>
          <cell r="AJ24">
            <v>2.4</v>
          </cell>
        </row>
        <row r="25">
          <cell r="B25" t="str">
            <v>Implied Multiples</v>
          </cell>
          <cell r="C25" t="str">
            <v>Max</v>
          </cell>
          <cell r="D25" t="str">
            <v xml:space="preserve">G.F. Bancomer </v>
          </cell>
          <cell r="E25">
            <v>35065</v>
          </cell>
          <cell r="F25" t="str">
            <v xml:space="preserve">Mexico </v>
          </cell>
          <cell r="G25">
            <v>456</v>
          </cell>
          <cell r="H25">
            <v>229.25303089558076</v>
          </cell>
          <cell r="I25">
            <v>100</v>
          </cell>
          <cell r="J25">
            <v>5.2</v>
          </cell>
          <cell r="K25">
            <v>35.463794829787233</v>
          </cell>
          <cell r="L25">
            <v>17.519685039370078</v>
          </cell>
          <cell r="M25">
            <v>17.115384615384613</v>
          </cell>
          <cell r="N25">
            <v>3.8981354767269147</v>
          </cell>
          <cell r="O25">
            <v>3.8981354767269147</v>
          </cell>
          <cell r="Q25">
            <v>23.5</v>
          </cell>
          <cell r="S25">
            <v>1.7321388778597839</v>
          </cell>
          <cell r="U25">
            <v>33.287727902423086</v>
          </cell>
          <cell r="W25">
            <v>3.5667370940755485</v>
          </cell>
          <cell r="AA25">
            <v>0.74551851231362032</v>
          </cell>
          <cell r="AH25" t="str">
            <v>Compartamos</v>
          </cell>
          <cell r="AI25">
            <v>57.035894851173332</v>
          </cell>
          <cell r="AJ25">
            <v>15.42943627276596</v>
          </cell>
          <cell r="AK25">
            <v>19.600000000000001</v>
          </cell>
        </row>
        <row r="26">
          <cell r="B26" t="str">
            <v>Implied P / 2007E Book Value</v>
          </cell>
          <cell r="C26" t="str">
            <v>Mediana</v>
          </cell>
          <cell r="D26">
            <v>1.36</v>
          </cell>
          <cell r="E26">
            <v>1.53</v>
          </cell>
          <cell r="F26">
            <v>1.7</v>
          </cell>
          <cell r="G26">
            <v>1.8700000000000003</v>
          </cell>
          <cell r="H26">
            <v>2.04</v>
          </cell>
          <cell r="I26">
            <v>91.134389371486975</v>
          </cell>
          <cell r="J26" t="e">
            <v>#NUM!</v>
          </cell>
          <cell r="K26">
            <v>15.771456567020184</v>
          </cell>
          <cell r="L26">
            <v>13.985549132947977</v>
          </cell>
          <cell r="M26">
            <v>12.141934928442208</v>
          </cell>
          <cell r="N26">
            <v>2.8831766378125798</v>
          </cell>
          <cell r="O26">
            <v>2.8618032242376494</v>
          </cell>
          <cell r="P26" t="e">
            <v>#NUM!</v>
          </cell>
          <cell r="Q26">
            <v>13.163400000000001</v>
          </cell>
          <cell r="R26" t="e">
            <v>#NUM!</v>
          </cell>
          <cell r="S26">
            <v>1.0656473812219096</v>
          </cell>
          <cell r="T26" t="e">
            <v>#NUM!</v>
          </cell>
          <cell r="U26">
            <v>21.342239683868026</v>
          </cell>
          <cell r="V26" t="e">
            <v>#NUM!</v>
          </cell>
          <cell r="W26">
            <v>2.1744542320949827</v>
          </cell>
          <cell r="AA26">
            <v>1.0624572020107248</v>
          </cell>
          <cell r="AE26">
            <v>1.1403258067557784</v>
          </cell>
        </row>
        <row r="27">
          <cell r="B27" t="str">
            <v>Implied P / Earnings 2007E</v>
          </cell>
          <cell r="C27" t="str">
            <v>Min</v>
          </cell>
          <cell r="D27">
            <v>8.4446511627906986</v>
          </cell>
          <cell r="E27">
            <v>9.500232558139535</v>
          </cell>
          <cell r="F27">
            <v>10.555813953488371</v>
          </cell>
          <cell r="G27">
            <v>11.611395348837211</v>
          </cell>
          <cell r="H27">
            <v>12.666976744186048</v>
          </cell>
          <cell r="I27">
            <v>79.004473408849904</v>
          </cell>
          <cell r="J27">
            <v>0</v>
          </cell>
          <cell r="K27">
            <v>12.961914559448905</v>
          </cell>
          <cell r="L27">
            <v>11.267489711934155</v>
          </cell>
          <cell r="M27">
            <v>9.6749116607773846</v>
          </cell>
          <cell r="N27">
            <v>1.3481783536299765</v>
          </cell>
          <cell r="O27">
            <v>1.3481783536299765</v>
          </cell>
          <cell r="P27">
            <v>0</v>
          </cell>
          <cell r="Q27">
            <v>7.7356000000000007</v>
          </cell>
          <cell r="R27">
            <v>0</v>
          </cell>
          <cell r="S27">
            <v>0.64875632902636748</v>
          </cell>
          <cell r="T27">
            <v>0</v>
          </cell>
          <cell r="U27">
            <v>6.0476088355136177</v>
          </cell>
          <cell r="V27">
            <v>0</v>
          </cell>
          <cell r="W27">
            <v>0.48429476721221387</v>
          </cell>
          <cell r="AA27">
            <v>1.4565760525278135</v>
          </cell>
        </row>
        <row r="28">
          <cell r="B28" t="str">
            <v>(1) Based on Su Casita's management projections.</v>
          </cell>
          <cell r="C28" t="str">
            <v xml:space="preserve">Mexico </v>
          </cell>
          <cell r="D28" t="str">
            <v xml:space="preserve">Banco del Centro </v>
          </cell>
          <cell r="E28">
            <v>34912</v>
          </cell>
          <cell r="F28" t="str">
            <v xml:space="preserve">Mexico </v>
          </cell>
          <cell r="G28">
            <v>116</v>
          </cell>
          <cell r="H28">
            <v>88.1</v>
          </cell>
          <cell r="I28">
            <v>132</v>
          </cell>
          <cell r="J28" t="str">
            <v xml:space="preserve">NM </v>
          </cell>
          <cell r="K28">
            <v>1.3</v>
          </cell>
          <cell r="L28" t="str">
            <v xml:space="preserve">NM </v>
          </cell>
        </row>
        <row r="29">
          <cell r="B29" t="str">
            <v>Nota: Actualizado al 25 de mayo del 2007.</v>
          </cell>
          <cell r="C29" t="str">
            <v xml:space="preserve">Spain </v>
          </cell>
          <cell r="D29" t="str">
            <v xml:space="preserve">G.F. Probursa </v>
          </cell>
          <cell r="E29">
            <v>34759</v>
          </cell>
          <cell r="F29" t="str">
            <v>Mexico</v>
          </cell>
          <cell r="G29">
            <v>350</v>
          </cell>
          <cell r="H29">
            <v>70</v>
          </cell>
          <cell r="I29">
            <v>500</v>
          </cell>
          <cell r="J29" t="str">
            <v xml:space="preserve">NM </v>
          </cell>
          <cell r="K29">
            <v>3.4</v>
          </cell>
          <cell r="L29" t="str">
            <v xml:space="preserve">NM </v>
          </cell>
        </row>
        <row r="30">
          <cell r="B30" t="str">
            <v>Fuente: Estados financieros a marzo del 2007.  Estimados de IBES.</v>
          </cell>
        </row>
        <row r="31">
          <cell r="C31" t="str">
            <v>(1) PEG equivale a P / U sobre el crecimiento de utilidades.</v>
          </cell>
        </row>
        <row r="32">
          <cell r="B32" t="str">
            <v>Mexican Financial Institutions</v>
          </cell>
          <cell r="D32" t="str">
            <v>Múltiplos de Valuación Precio a Utilidad</v>
          </cell>
          <cell r="L32" t="str">
            <v>2007 Book Value</v>
          </cell>
        </row>
        <row r="33">
          <cell r="B33" t="str">
            <v>(US$ in Millions)</v>
          </cell>
          <cell r="D33">
            <v>12</v>
          </cell>
          <cell r="E33">
            <v>13</v>
          </cell>
          <cell r="F33">
            <v>14</v>
          </cell>
          <cell r="G33">
            <v>15</v>
          </cell>
          <cell r="H33">
            <v>16</v>
          </cell>
          <cell r="L33" t="str">
            <v>Total Assets</v>
          </cell>
          <cell r="N33">
            <v>31784</v>
          </cell>
        </row>
        <row r="34">
          <cell r="B34" t="str">
            <v>Valuación Sin Descuento de OPA (Pre-Dinero Nuevo)</v>
          </cell>
          <cell r="K34">
            <v>5.3</v>
          </cell>
          <cell r="L34" t="str">
            <v>Total Liabilities</v>
          </cell>
          <cell r="N34">
            <v>29331</v>
          </cell>
        </row>
        <row r="35">
          <cell r="B35" t="str">
            <v>Utilidad 2007E</v>
          </cell>
          <cell r="D35">
            <v>36.490866128603201</v>
          </cell>
          <cell r="E35">
            <v>36.490866128603201</v>
          </cell>
          <cell r="F35">
            <v>36.490866128603201</v>
          </cell>
          <cell r="G35">
            <v>36.490866128603201</v>
          </cell>
          <cell r="H35">
            <v>36.490866128603201</v>
          </cell>
          <cell r="J35">
            <v>400.66971009206316</v>
          </cell>
          <cell r="K35">
            <v>2.1</v>
          </cell>
          <cell r="L35" t="str">
            <v>Total Equity</v>
          </cell>
          <cell r="N35">
            <v>2453</v>
          </cell>
        </row>
        <row r="36">
          <cell r="B36" t="str">
            <v>Valor de las Acciones</v>
          </cell>
          <cell r="D36">
            <v>437.89039354323842</v>
          </cell>
          <cell r="E36">
            <v>474.38125967184163</v>
          </cell>
          <cell r="F36">
            <v>510.87212580044479</v>
          </cell>
          <cell r="G36">
            <v>547.36299192904801</v>
          </cell>
          <cell r="H36">
            <v>583.85385805765122</v>
          </cell>
          <cell r="K36">
            <v>0.7</v>
          </cell>
          <cell r="L36" t="str">
            <v>in US$</v>
          </cell>
          <cell r="N36">
            <v>223.40619307832421</v>
          </cell>
        </row>
        <row r="37">
          <cell r="B37" t="str">
            <v>Múltiplos Implícitos</v>
          </cell>
        </row>
        <row r="38">
          <cell r="B38" t="str">
            <v>Precio / VL Implícito</v>
          </cell>
          <cell r="D38">
            <v>1.9470448801388991</v>
          </cell>
          <cell r="E38">
            <v>2.109298620150474</v>
          </cell>
          <cell r="F38">
            <v>2.2715523601620489</v>
          </cell>
          <cell r="G38">
            <v>2.4338061001736238</v>
          </cell>
          <cell r="H38">
            <v>2.5960598401851986</v>
          </cell>
        </row>
        <row r="40">
          <cell r="B40" t="str">
            <v>Max</v>
          </cell>
          <cell r="D40" t="str">
            <v>Descuento de OPA</v>
          </cell>
          <cell r="K40">
            <v>2.2999999999999998</v>
          </cell>
          <cell r="L40">
            <v>17.100000000000001</v>
          </cell>
        </row>
        <row r="41">
          <cell r="B41" t="str">
            <v>Mediana</v>
          </cell>
          <cell r="D41">
            <v>15</v>
          </cell>
          <cell r="E41">
            <v>15</v>
          </cell>
          <cell r="F41">
            <v>15</v>
          </cell>
          <cell r="G41">
            <v>15</v>
          </cell>
          <cell r="H41">
            <v>15</v>
          </cell>
          <cell r="K41">
            <v>2.2000000000000002</v>
          </cell>
          <cell r="L41">
            <v>10.7</v>
          </cell>
        </row>
        <row r="42">
          <cell r="B42" t="str">
            <v>Valuación con Descuento de OPA (Pre-Dinero Nuevo)</v>
          </cell>
          <cell r="K42">
            <v>1.6</v>
          </cell>
          <cell r="L42">
            <v>5.8</v>
          </cell>
        </row>
        <row r="43">
          <cell r="B43" t="str">
            <v>Valor de las Acciones Implícito</v>
          </cell>
          <cell r="D43">
            <v>372.20683451175262</v>
          </cell>
          <cell r="E43">
            <v>403.2240707210654</v>
          </cell>
          <cell r="F43">
            <v>434.24130693037807</v>
          </cell>
          <cell r="G43">
            <v>465.2585431396908</v>
          </cell>
          <cell r="H43">
            <v>496.27577934900353</v>
          </cell>
        </row>
        <row r="44">
          <cell r="B44" t="str">
            <v>Múltiplos Implícitos</v>
          </cell>
        </row>
        <row r="45">
          <cell r="B45" t="str">
            <v>Precio Implícito / Utilidad 2007E</v>
          </cell>
          <cell r="D45">
            <v>10.199999999999999</v>
          </cell>
          <cell r="E45">
            <v>11.05</v>
          </cell>
          <cell r="F45">
            <v>11.899999999999999</v>
          </cell>
          <cell r="G45">
            <v>12.75</v>
          </cell>
          <cell r="H45">
            <v>13.6</v>
          </cell>
          <cell r="Q45" t="str">
            <v>Múltiplos de Precio / VL</v>
          </cell>
        </row>
        <row r="46">
          <cell r="B46" t="str">
            <v>Precio Implícito / VL</v>
          </cell>
          <cell r="D46">
            <v>1.6549881481180642</v>
          </cell>
          <cell r="E46">
            <v>1.792903827127903</v>
          </cell>
          <cell r="F46">
            <v>1.9308195061377416</v>
          </cell>
          <cell r="G46">
            <v>2.0687351851475801</v>
          </cell>
          <cell r="H46">
            <v>2.2066508641574187</v>
          </cell>
        </row>
        <row r="47">
          <cell r="P47" t="str">
            <v>(US$ mm)</v>
          </cell>
          <cell r="Q47">
            <v>1.8</v>
          </cell>
          <cell r="R47">
            <v>2</v>
          </cell>
          <cell r="S47">
            <v>2.2000000000000002</v>
          </cell>
          <cell r="T47">
            <v>2.4000000000000004</v>
          </cell>
          <cell r="U47">
            <v>2.6000000000000005</v>
          </cell>
          <cell r="AI47" t="str">
            <v>Price to Book Value Multiple</v>
          </cell>
          <cell r="AP47" t="str">
            <v>Adjustment for 100% of reserves</v>
          </cell>
        </row>
        <row r="48">
          <cell r="P48" t="str">
            <v>Valor en Libros 1Q'07</v>
          </cell>
          <cell r="Q48">
            <v>224.9</v>
          </cell>
          <cell r="R48">
            <v>224.9</v>
          </cell>
          <cell r="S48">
            <v>224.9</v>
          </cell>
          <cell r="T48">
            <v>224.9</v>
          </cell>
          <cell r="U48">
            <v>224.9</v>
          </cell>
        </row>
        <row r="49">
          <cell r="B49" t="str">
            <v>Valuación Sin Descuento de OPA (Post-Dinero Nuevo)</v>
          </cell>
          <cell r="P49" t="str">
            <v>Valor de Acciones</v>
          </cell>
          <cell r="Q49">
            <v>404.82</v>
          </cell>
          <cell r="R49">
            <v>449.8</v>
          </cell>
          <cell r="S49">
            <v>494.78000000000003</v>
          </cell>
          <cell r="T49">
            <v>539.7600000000001</v>
          </cell>
          <cell r="U49">
            <v>584.74000000000012</v>
          </cell>
          <cell r="AH49" t="str">
            <v>(US$ mm)</v>
          </cell>
          <cell r="AI49">
            <v>1.6</v>
          </cell>
          <cell r="AJ49">
            <v>1.8</v>
          </cell>
          <cell r="AK49">
            <v>2</v>
          </cell>
          <cell r="AL49">
            <v>2.2000000000000002</v>
          </cell>
          <cell r="AM49">
            <v>2.4000000000000004</v>
          </cell>
          <cell r="AP49" t="str">
            <v>thousand pesos</v>
          </cell>
        </row>
        <row r="50">
          <cell r="B50" t="str">
            <v>Oferta OPA (35%) - Oferta Primaria</v>
          </cell>
          <cell r="D50">
            <v>130.27239207911342</v>
          </cell>
          <cell r="E50">
            <v>141.12842475237289</v>
          </cell>
          <cell r="F50">
            <v>151.98445742563231</v>
          </cell>
          <cell r="G50">
            <v>162.84049009889176</v>
          </cell>
          <cell r="H50">
            <v>173.69652277215121</v>
          </cell>
        </row>
        <row r="51">
          <cell r="B51" t="str">
            <v>Valor de las Acciones (Post-Dinero Nuevo)</v>
          </cell>
          <cell r="D51">
            <v>568.16278562235186</v>
          </cell>
          <cell r="E51">
            <v>615.50968442421458</v>
          </cell>
          <cell r="F51">
            <v>662.85658322607708</v>
          </cell>
          <cell r="G51">
            <v>710.2034820279398</v>
          </cell>
          <cell r="H51">
            <v>757.55038082980241</v>
          </cell>
          <cell r="P51" t="str">
            <v>Precio / U UDM Implícito</v>
          </cell>
          <cell r="Q51">
            <v>13.058709677419355</v>
          </cell>
          <cell r="R51">
            <v>14.509677419354839</v>
          </cell>
          <cell r="S51">
            <v>15.960645161290323</v>
          </cell>
          <cell r="T51">
            <v>17.411612903225809</v>
          </cell>
          <cell r="U51">
            <v>18.862580645161295</v>
          </cell>
          <cell r="AH51" t="str">
            <v>Book Value 1Q'07</v>
          </cell>
          <cell r="AI51">
            <v>224.9</v>
          </cell>
          <cell r="AJ51">
            <v>224.9</v>
          </cell>
          <cell r="AK51">
            <v>224.9</v>
          </cell>
          <cell r="AL51">
            <v>224.9</v>
          </cell>
          <cell r="AM51">
            <v>224.9</v>
          </cell>
          <cell r="AP51" t="str">
            <v>Balance Sheet as of September 2006</v>
          </cell>
        </row>
        <row r="52">
          <cell r="P52" t="str">
            <v>Implied P/E 2006E</v>
          </cell>
          <cell r="Q52">
            <v>12.149085540166205</v>
          </cell>
          <cell r="R52">
            <v>13.498983933518005</v>
          </cell>
          <cell r="S52">
            <v>14.848882326869806</v>
          </cell>
          <cell r="T52">
            <v>16.19878072022161</v>
          </cell>
          <cell r="U52">
            <v>17.54867911357341</v>
          </cell>
          <cell r="AH52" t="str">
            <v>Equity Value</v>
          </cell>
          <cell r="AI52">
            <v>359.84000000000003</v>
          </cell>
          <cell r="AJ52">
            <v>404.82</v>
          </cell>
          <cell r="AK52">
            <v>449.8</v>
          </cell>
          <cell r="AL52">
            <v>494.78000000000003</v>
          </cell>
          <cell r="AM52">
            <v>539.7600000000001</v>
          </cell>
          <cell r="AP52" t="str">
            <v>Individual Loans (NPLs)</v>
          </cell>
          <cell r="AS52">
            <v>658632</v>
          </cell>
        </row>
        <row r="53">
          <cell r="B53" t="str">
            <v>Valor de los Accionistas Actuales (65%)</v>
          </cell>
          <cell r="D53">
            <v>369.30581065452873</v>
          </cell>
          <cell r="E53">
            <v>400.0812948757395</v>
          </cell>
          <cell r="F53">
            <v>430.85677909695011</v>
          </cell>
          <cell r="G53">
            <v>461.63226331816088</v>
          </cell>
          <cell r="H53">
            <v>492.4077475393716</v>
          </cell>
        </row>
        <row r="54">
          <cell r="B54" t="str">
            <v>Impuestos @ 28%</v>
          </cell>
          <cell r="D54">
            <v>-103.40562698326805</v>
          </cell>
          <cell r="E54">
            <v>-112.02276256520707</v>
          </cell>
          <cell r="F54">
            <v>-120.63989814714604</v>
          </cell>
          <cell r="G54">
            <v>-129.25703372908507</v>
          </cell>
          <cell r="H54">
            <v>-137.87416931102405</v>
          </cell>
          <cell r="AH54" t="str">
            <v>Implied P/BV FY'06</v>
          </cell>
          <cell r="AI54">
            <v>1.6</v>
          </cell>
          <cell r="AJ54">
            <v>1.7999999999999998</v>
          </cell>
          <cell r="AK54">
            <v>2</v>
          </cell>
          <cell r="AL54">
            <v>2.2000000000000002</v>
          </cell>
          <cell r="AM54">
            <v>2.4000000000000004</v>
          </cell>
        </row>
        <row r="55">
          <cell r="B55" t="str">
            <v>Flujos a los Accionistas Actuales</v>
          </cell>
          <cell r="D55">
            <v>265.90018367126066</v>
          </cell>
          <cell r="E55">
            <v>288.05853231053243</v>
          </cell>
          <cell r="F55">
            <v>310.21688094980408</v>
          </cell>
          <cell r="G55">
            <v>332.37522958907584</v>
          </cell>
          <cell r="H55">
            <v>354.53357822834755</v>
          </cell>
          <cell r="AH55" t="str">
            <v>Implied P / 2007E Earnings</v>
          </cell>
          <cell r="AI55">
            <v>9.861097808197572</v>
          </cell>
          <cell r="AJ55">
            <v>11.093735034222266</v>
          </cell>
          <cell r="AK55">
            <v>12.326372260246963</v>
          </cell>
          <cell r="AL55">
            <v>13.559009486271661</v>
          </cell>
          <cell r="AM55">
            <v>14.791646712296359</v>
          </cell>
        </row>
        <row r="56">
          <cell r="Q56" t="str">
            <v>Múltiplos de Precio / Utilidades</v>
          </cell>
        </row>
        <row r="57">
          <cell r="AP57" t="str">
            <v>Bridge Loans (NPLs)</v>
          </cell>
          <cell r="AS57">
            <v>265154</v>
          </cell>
        </row>
        <row r="58">
          <cell r="P58" t="str">
            <v>(US$ mm)</v>
          </cell>
          <cell r="Q58">
            <v>13</v>
          </cell>
          <cell r="R58">
            <v>15</v>
          </cell>
          <cell r="S58">
            <v>16</v>
          </cell>
          <cell r="T58">
            <v>17</v>
          </cell>
          <cell r="U58">
            <v>18</v>
          </cell>
          <cell r="AP58" t="str">
            <v>Total NPLs</v>
          </cell>
          <cell r="AS58">
            <v>923786</v>
          </cell>
        </row>
        <row r="59">
          <cell r="P59" t="str">
            <v>Utilidad UDM</v>
          </cell>
          <cell r="Q59">
            <v>31</v>
          </cell>
          <cell r="R59">
            <v>31</v>
          </cell>
          <cell r="S59">
            <v>31</v>
          </cell>
          <cell r="T59">
            <v>31</v>
          </cell>
          <cell r="U59">
            <v>31</v>
          </cell>
          <cell r="AP59" t="str">
            <v>Allowance for Risk</v>
          </cell>
          <cell r="AS59">
            <v>553869</v>
          </cell>
        </row>
        <row r="60">
          <cell r="P60" t="str">
            <v>Valor de Acciones</v>
          </cell>
          <cell r="Q60">
            <v>403</v>
          </cell>
          <cell r="R60">
            <v>465</v>
          </cell>
          <cell r="S60">
            <v>496</v>
          </cell>
          <cell r="T60">
            <v>527</v>
          </cell>
          <cell r="U60">
            <v>558</v>
          </cell>
          <cell r="AI60" t="str">
            <v>ROE</v>
          </cell>
        </row>
        <row r="61">
          <cell r="F61" t="str">
            <v>Prem. / (Desc.) a</v>
          </cell>
          <cell r="AP61" t="str">
            <v>Allowance % of Total NPLs</v>
          </cell>
          <cell r="AS61">
            <v>59.956418477872589</v>
          </cell>
        </row>
        <row r="62">
          <cell r="F62" t="str">
            <v>Flujos de OPA</v>
          </cell>
          <cell r="P62" t="str">
            <v>Precio / VL 1Q'07 Implícito</v>
          </cell>
          <cell r="Q62">
            <v>1.7919075144508669</v>
          </cell>
          <cell r="R62">
            <v>2.0675855935971543</v>
          </cell>
          <cell r="S62">
            <v>2.2054246331702978</v>
          </cell>
          <cell r="T62">
            <v>2.3432636727434413</v>
          </cell>
          <cell r="U62">
            <v>2.4811027123165852</v>
          </cell>
          <cell r="AH62" t="str">
            <v>(US$ mm)</v>
          </cell>
          <cell r="AI62">
            <v>14</v>
          </cell>
          <cell r="AJ62">
            <v>14.5</v>
          </cell>
          <cell r="AK62">
            <v>15</v>
          </cell>
          <cell r="AL62">
            <v>15.5</v>
          </cell>
          <cell r="AM62">
            <v>16</v>
          </cell>
          <cell r="AP62" t="str">
            <v>Remaining 40%</v>
          </cell>
          <cell r="AS62">
            <v>369917</v>
          </cell>
        </row>
        <row r="63">
          <cell r="B63" t="str">
            <v>Oferta Banamex</v>
          </cell>
          <cell r="D63">
            <v>580</v>
          </cell>
          <cell r="F63">
            <v>310.21688094980408</v>
          </cell>
          <cell r="P63" t="str">
            <v>Implied P/E 2006E</v>
          </cell>
          <cell r="Q63">
            <v>13</v>
          </cell>
          <cell r="R63">
            <v>15</v>
          </cell>
          <cell r="S63">
            <v>16</v>
          </cell>
          <cell r="T63">
            <v>17</v>
          </cell>
          <cell r="U63">
            <v>18</v>
          </cell>
        </row>
        <row r="64">
          <cell r="AH64" t="str">
            <v xml:space="preserve">Precio / VL Implícito </v>
          </cell>
          <cell r="AI64">
            <v>2.3593999999999999</v>
          </cell>
          <cell r="AJ64">
            <v>2.4058000000000002</v>
          </cell>
          <cell r="AK64">
            <v>2.4521999999999999</v>
          </cell>
          <cell r="AL64">
            <v>2.4985999999999997</v>
          </cell>
          <cell r="AM64">
            <v>2.5449999999999999</v>
          </cell>
          <cell r="AP64" t="str">
            <v>After tax (28%)</v>
          </cell>
          <cell r="AS64">
            <v>266340.24</v>
          </cell>
        </row>
        <row r="65">
          <cell r="B65" t="str">
            <v>Flujo Despues de Impuestos</v>
          </cell>
          <cell r="AH65" t="str">
            <v>Valor en Libros 1Q'07</v>
          </cell>
          <cell r="AI65">
            <v>224.9</v>
          </cell>
          <cell r="AJ65">
            <v>224.9</v>
          </cell>
          <cell r="AK65">
            <v>224.9</v>
          </cell>
          <cell r="AL65">
            <v>224.9</v>
          </cell>
          <cell r="AM65">
            <v>224.9</v>
          </cell>
        </row>
        <row r="66">
          <cell r="A66">
            <v>18</v>
          </cell>
          <cell r="B66" t="str">
            <v xml:space="preserve">   @ 18% de Tasa</v>
          </cell>
          <cell r="D66">
            <v>475.6</v>
          </cell>
          <cell r="F66">
            <v>53.312095248922461</v>
          </cell>
          <cell r="AH66" t="str">
            <v>Valor de Acciones</v>
          </cell>
          <cell r="AI66">
            <v>530.62905999999998</v>
          </cell>
          <cell r="AJ66">
            <v>541.06442000000004</v>
          </cell>
          <cell r="AK66">
            <v>551.49977999999999</v>
          </cell>
          <cell r="AL66">
            <v>561.93513999999993</v>
          </cell>
          <cell r="AM66">
            <v>572.37049999999999</v>
          </cell>
        </row>
        <row r="67">
          <cell r="A67">
            <v>12</v>
          </cell>
          <cell r="B67" t="str">
            <v xml:space="preserve">   @ 12% de Tasa</v>
          </cell>
          <cell r="D67">
            <v>510.4</v>
          </cell>
          <cell r="F67">
            <v>64.530053437867991</v>
          </cell>
          <cell r="AH67" t="str">
            <v>(-) 15% IPO Discount</v>
          </cell>
          <cell r="AI67">
            <v>-79.594358999999997</v>
          </cell>
          <cell r="AJ67">
            <v>-81.159663000000009</v>
          </cell>
          <cell r="AK67">
            <v>-82.724966999999992</v>
          </cell>
          <cell r="AL67">
            <v>-84.29027099999999</v>
          </cell>
          <cell r="AM67">
            <v>-85.855575000000002</v>
          </cell>
        </row>
        <row r="68">
          <cell r="A68">
            <v>10</v>
          </cell>
          <cell r="B68" t="str">
            <v xml:space="preserve">   @ 10% de Tasa</v>
          </cell>
          <cell r="D68">
            <v>522</v>
          </cell>
          <cell r="F68">
            <v>68.269372834183173</v>
          </cell>
          <cell r="AH68" t="str">
            <v>Adjusted Equity Value</v>
          </cell>
          <cell r="AI68">
            <v>451.03470099999998</v>
          </cell>
          <cell r="AJ68">
            <v>459.90475700000002</v>
          </cell>
          <cell r="AK68">
            <v>468.77481299999999</v>
          </cell>
          <cell r="AL68">
            <v>477.64486899999997</v>
          </cell>
          <cell r="AM68">
            <v>486.51492500000001</v>
          </cell>
        </row>
        <row r="69">
          <cell r="A69">
            <v>5</v>
          </cell>
          <cell r="B69" t="str">
            <v xml:space="preserve">   @ 5% de Tasa</v>
          </cell>
          <cell r="D69">
            <v>551</v>
          </cell>
          <cell r="F69">
            <v>77.617671324971127</v>
          </cell>
        </row>
        <row r="70">
          <cell r="A70">
            <v>0</v>
          </cell>
          <cell r="B70" t="str">
            <v xml:space="preserve">   @ 0% de Tasa</v>
          </cell>
          <cell r="D70">
            <v>580</v>
          </cell>
          <cell r="F70">
            <v>86.965969815759081</v>
          </cell>
          <cell r="AH70" t="str">
            <v>Precio / VL Implícito</v>
          </cell>
          <cell r="AI70">
            <v>2.3593999999999999</v>
          </cell>
          <cell r="AJ70">
            <v>2.4058000000000002</v>
          </cell>
          <cell r="AK70">
            <v>2.4521999999999999</v>
          </cell>
          <cell r="AL70">
            <v>2.4985999999999997</v>
          </cell>
          <cell r="AM70">
            <v>2.5449999999999999</v>
          </cell>
        </row>
        <row r="71">
          <cell r="AH71" t="str">
            <v>Precio / Utilidad 2007E Implícita</v>
          </cell>
          <cell r="AI71">
            <v>14.541421355413343</v>
          </cell>
          <cell r="AJ71">
            <v>14.827393191851073</v>
          </cell>
          <cell r="AK71">
            <v>15.113365028288801</v>
          </cell>
          <cell r="AL71">
            <v>15.39933686472653</v>
          </cell>
          <cell r="AM71">
            <v>15.68530870116426</v>
          </cell>
        </row>
        <row r="72">
          <cell r="AH72" t="str">
            <v>Implied P/E 2006E</v>
          </cell>
          <cell r="AI72">
            <v>13.536038644415511</v>
          </cell>
          <cell r="AJ72">
            <v>13.802238607584487</v>
          </cell>
          <cell r="AK72">
            <v>14.068438570753461</v>
          </cell>
          <cell r="AL72">
            <v>14.334638533922435</v>
          </cell>
          <cell r="AM72">
            <v>14.600838497091411</v>
          </cell>
        </row>
        <row r="77">
          <cell r="AJ77" t="str">
            <v>Valuación P/U UDM</v>
          </cell>
        </row>
        <row r="79">
          <cell r="AJ79" t="str">
            <v>Crecimiento en Utilidades de Su Casita</v>
          </cell>
          <cell r="AP79" t="str">
            <v>in US$ million</v>
          </cell>
          <cell r="AS79">
            <v>24.256852459016393</v>
          </cell>
        </row>
        <row r="81">
          <cell r="AJ81">
            <v>13</v>
          </cell>
          <cell r="AK81">
            <v>14</v>
          </cell>
          <cell r="AL81">
            <v>15</v>
          </cell>
          <cell r="AM81">
            <v>16</v>
          </cell>
        </row>
        <row r="83">
          <cell r="AH83" t="str">
            <v>PEG Ratio</v>
          </cell>
          <cell r="AI83">
            <v>1.3000000000000003</v>
          </cell>
          <cell r="AJ83">
            <v>16.900000000000002</v>
          </cell>
          <cell r="AK83">
            <v>18.200000000000003</v>
          </cell>
          <cell r="AL83">
            <v>19.500000000000004</v>
          </cell>
          <cell r="AM83">
            <v>20.800000000000004</v>
          </cell>
        </row>
        <row r="84">
          <cell r="AI84">
            <v>1.2000000000000002</v>
          </cell>
          <cell r="AJ84">
            <v>15.600000000000001</v>
          </cell>
          <cell r="AK84">
            <v>16.800000000000004</v>
          </cell>
          <cell r="AL84">
            <v>18.000000000000004</v>
          </cell>
          <cell r="AM84">
            <v>19.200000000000003</v>
          </cell>
        </row>
        <row r="85">
          <cell r="AI85">
            <v>1.1000000000000001</v>
          </cell>
          <cell r="AJ85">
            <v>14.3</v>
          </cell>
          <cell r="AK85">
            <v>15.400000000000002</v>
          </cell>
          <cell r="AL85">
            <v>16.5</v>
          </cell>
          <cell r="AM85">
            <v>17.600000000000001</v>
          </cell>
        </row>
        <row r="86">
          <cell r="AI86">
            <v>1</v>
          </cell>
          <cell r="AJ86">
            <v>13</v>
          </cell>
          <cell r="AK86">
            <v>14</v>
          </cell>
          <cell r="AL86">
            <v>15</v>
          </cell>
          <cell r="AM86">
            <v>16</v>
          </cell>
        </row>
        <row r="87">
          <cell r="AI87">
            <v>0.9</v>
          </cell>
          <cell r="AJ87">
            <v>11.700000000000001</v>
          </cell>
          <cell r="AK87">
            <v>12.6</v>
          </cell>
          <cell r="AL87">
            <v>13.5</v>
          </cell>
          <cell r="AM87">
            <v>14.4</v>
          </cell>
        </row>
        <row r="91">
          <cell r="AJ91" t="str">
            <v>Valor de Acciones</v>
          </cell>
        </row>
        <row r="92">
          <cell r="AO92" t="str">
            <v>US$ million</v>
          </cell>
        </row>
        <row r="93">
          <cell r="AJ93" t="str">
            <v>Crecimiento en Utilidades de Su Casita</v>
          </cell>
          <cell r="AO93" t="str">
            <v>LTM Earnings</v>
          </cell>
          <cell r="AQ93">
            <v>31</v>
          </cell>
        </row>
        <row r="95">
          <cell r="AJ95">
            <v>13</v>
          </cell>
          <cell r="AK95">
            <v>14</v>
          </cell>
          <cell r="AL95">
            <v>15</v>
          </cell>
          <cell r="AM95">
            <v>16</v>
          </cell>
        </row>
        <row r="97">
          <cell r="AH97" t="str">
            <v>PEG Ratio</v>
          </cell>
          <cell r="AI97">
            <v>1.3000000000000003</v>
          </cell>
          <cell r="AJ97">
            <v>523.90000000000009</v>
          </cell>
          <cell r="AK97">
            <v>564.20000000000005</v>
          </cell>
          <cell r="AL97">
            <v>604.50000000000011</v>
          </cell>
          <cell r="AM97">
            <v>644.80000000000018</v>
          </cell>
        </row>
        <row r="98">
          <cell r="AI98">
            <v>1.2000000000000002</v>
          </cell>
          <cell r="AJ98">
            <v>483.6</v>
          </cell>
          <cell r="AK98">
            <v>520.80000000000018</v>
          </cell>
          <cell r="AL98">
            <v>558.00000000000011</v>
          </cell>
          <cell r="AM98">
            <v>595.20000000000005</v>
          </cell>
        </row>
        <row r="99">
          <cell r="AI99">
            <v>1.1000000000000001</v>
          </cell>
          <cell r="AJ99">
            <v>443.3</v>
          </cell>
          <cell r="AK99">
            <v>477.40000000000009</v>
          </cell>
          <cell r="AL99">
            <v>511.5</v>
          </cell>
          <cell r="AM99">
            <v>545.6</v>
          </cell>
        </row>
        <row r="100">
          <cell r="AI100">
            <v>1</v>
          </cell>
          <cell r="AJ100">
            <v>403</v>
          </cell>
          <cell r="AK100">
            <v>434</v>
          </cell>
          <cell r="AL100">
            <v>465</v>
          </cell>
          <cell r="AM100">
            <v>496</v>
          </cell>
        </row>
        <row r="101">
          <cell r="AI101">
            <v>0.9</v>
          </cell>
          <cell r="AJ101">
            <v>362.70000000000005</v>
          </cell>
          <cell r="AK101">
            <v>390.59999999999997</v>
          </cell>
          <cell r="AL101">
            <v>418.5</v>
          </cell>
          <cell r="AM101">
            <v>446.40000000000003</v>
          </cell>
        </row>
        <row r="104">
          <cell r="AJ104" t="str">
            <v xml:space="preserve"> P/VL 1Q'07 Implícito</v>
          </cell>
        </row>
        <row r="106">
          <cell r="AJ106" t="str">
            <v>Crecimiento en Utilidades de Su Casita</v>
          </cell>
          <cell r="AO106" t="str">
            <v xml:space="preserve">Book Value 1Q'07 </v>
          </cell>
          <cell r="AQ106">
            <v>224.9</v>
          </cell>
        </row>
        <row r="108">
          <cell r="AJ108">
            <v>13</v>
          </cell>
          <cell r="AK108">
            <v>14</v>
          </cell>
          <cell r="AL108">
            <v>15</v>
          </cell>
          <cell r="AM108">
            <v>16</v>
          </cell>
        </row>
        <row r="110">
          <cell r="AH110" t="str">
            <v>PEG Ratio</v>
          </cell>
          <cell r="AI110">
            <v>1.3000000000000003</v>
          </cell>
          <cell r="AJ110">
            <v>2.3294797687861277</v>
          </cell>
          <cell r="AK110">
            <v>2.5086705202312141</v>
          </cell>
          <cell r="AL110">
            <v>2.6878612716763008</v>
          </cell>
          <cell r="AM110">
            <v>2.8670520231213881</v>
          </cell>
        </row>
        <row r="111">
          <cell r="AI111">
            <v>1.2000000000000002</v>
          </cell>
          <cell r="AJ111">
            <v>2.1502890173410405</v>
          </cell>
          <cell r="AK111">
            <v>2.3156958648288137</v>
          </cell>
          <cell r="AL111">
            <v>2.4811027123165856</v>
          </cell>
          <cell r="AM111">
            <v>2.6465095598043575</v>
          </cell>
        </row>
        <row r="112">
          <cell r="AI112">
            <v>1.1000000000000001</v>
          </cell>
          <cell r="AJ112">
            <v>1.9710982658959537</v>
          </cell>
          <cell r="AK112">
            <v>2.1227212094264121</v>
          </cell>
          <cell r="AL112">
            <v>2.2743441529568695</v>
          </cell>
          <cell r="AM112">
            <v>2.4259670964873279</v>
          </cell>
        </row>
        <row r="113">
          <cell r="AI113">
            <v>1</v>
          </cell>
          <cell r="AJ113">
            <v>1.7919075144508669</v>
          </cell>
          <cell r="AK113">
            <v>1.9297465540240106</v>
          </cell>
          <cell r="AL113">
            <v>2.0675855935971543</v>
          </cell>
          <cell r="AM113">
            <v>2.2054246331702978</v>
          </cell>
        </row>
        <row r="114">
          <cell r="AI114">
            <v>0.9</v>
          </cell>
          <cell r="AJ114">
            <v>1.6127167630057806</v>
          </cell>
          <cell r="AK114">
            <v>1.7367718986216094</v>
          </cell>
          <cell r="AL114">
            <v>1.8608270342374389</v>
          </cell>
          <cell r="AM114">
            <v>1.9848821698532682</v>
          </cell>
        </row>
      </sheetData>
      <sheetData sheetId="6" refreshError="1">
        <row r="1">
          <cell r="C1" t="str">
            <v>P/E LTM Valuation</v>
          </cell>
        </row>
        <row r="2">
          <cell r="F2">
            <v>1</v>
          </cell>
          <cell r="G2">
            <v>57.63</v>
          </cell>
          <cell r="I2" t="str">
            <v>Date</v>
          </cell>
          <cell r="J2" t="str">
            <v>!XRMXN</v>
          </cell>
          <cell r="L2">
            <v>39231</v>
          </cell>
        </row>
        <row r="3">
          <cell r="C3" t="str">
            <v>Price as of (May 29, 2007)</v>
          </cell>
          <cell r="D3">
            <v>57.63</v>
          </cell>
          <cell r="F3">
            <v>427.83687600000002</v>
          </cell>
          <cell r="G3">
            <v>7.423856949505466</v>
          </cell>
          <cell r="I3" t="str">
            <v>5/04/2007</v>
          </cell>
          <cell r="J3">
            <v>9.1851440000000006E-2</v>
          </cell>
          <cell r="L3">
            <v>10.77619998644354</v>
          </cell>
          <cell r="P3" t="str">
            <v>Compartamos</v>
          </cell>
          <cell r="Q3" t="str">
            <v>Su Casita</v>
          </cell>
        </row>
        <row r="4">
          <cell r="C4" t="str">
            <v>Shares</v>
          </cell>
          <cell r="D4">
            <v>427.83687600000002</v>
          </cell>
          <cell r="F4">
            <v>427.83687600000002</v>
          </cell>
          <cell r="G4">
            <v>427.83687600000002</v>
          </cell>
          <cell r="I4" t="str">
            <v>5/03/2007</v>
          </cell>
          <cell r="J4">
            <v>9.1712440000000006E-2</v>
          </cell>
          <cell r="O4" t="str">
            <v>Crecimiento Annual Promedio de Utilidades ('04 - '06)</v>
          </cell>
          <cell r="P4">
            <v>50</v>
          </cell>
          <cell r="Q4">
            <v>20.089211060182354</v>
          </cell>
        </row>
        <row r="5">
          <cell r="C5" t="str">
            <v>Market Capitalization (MXP mm)</v>
          </cell>
          <cell r="D5">
            <v>24656.239163880004</v>
          </cell>
          <cell r="E5">
            <v>15</v>
          </cell>
          <cell r="F5">
            <v>16</v>
          </cell>
          <cell r="I5" t="str">
            <v>5/02/2007</v>
          </cell>
          <cell r="J5">
            <v>9.1523149999999998E-2</v>
          </cell>
          <cell r="O5" t="str">
            <v>ROE ('06)</v>
          </cell>
          <cell r="P5">
            <v>57.035894851173332</v>
          </cell>
          <cell r="Q5">
            <v>14.992045510382198</v>
          </cell>
        </row>
        <row r="6">
          <cell r="C6" t="str">
            <v>Market Capitalization (US$)</v>
          </cell>
          <cell r="D6">
            <v>2288.0272418737595</v>
          </cell>
          <cell r="I6" t="str">
            <v>5/01/2007</v>
          </cell>
          <cell r="J6">
            <v>9.1397260000000008E-2</v>
          </cell>
          <cell r="O6" t="str">
            <v>Márgen de Interes Neto ('06)</v>
          </cell>
          <cell r="P6">
            <v>88.83</v>
          </cell>
          <cell r="Q6">
            <v>29.613720395957731</v>
          </cell>
        </row>
        <row r="7">
          <cell r="A7" t="str">
            <v>PEG Ratio</v>
          </cell>
          <cell r="B7">
            <v>1.4000000000000001</v>
          </cell>
          <cell r="C7">
            <v>18.200000000000003</v>
          </cell>
          <cell r="D7">
            <v>19.600000000000001</v>
          </cell>
          <cell r="E7">
            <v>21.000000000000004</v>
          </cell>
          <cell r="F7">
            <v>22.400000000000002</v>
          </cell>
          <cell r="I7" t="str">
            <v>4/30/2007</v>
          </cell>
          <cell r="J7">
            <v>9.1522729999999997E-2</v>
          </cell>
        </row>
        <row r="8">
          <cell r="B8">
            <v>1.3</v>
          </cell>
          <cell r="C8" t="str">
            <v>Book Value 1Q 07 (MXP mm)</v>
          </cell>
          <cell r="D8">
            <v>1598</v>
          </cell>
          <cell r="E8">
            <v>19.5</v>
          </cell>
          <cell r="F8">
            <v>20.8</v>
          </cell>
          <cell r="I8" t="str">
            <v>4/27/2007</v>
          </cell>
          <cell r="J8">
            <v>9.1460360000000004E-2</v>
          </cell>
        </row>
        <row r="9">
          <cell r="B9">
            <v>1.2</v>
          </cell>
          <cell r="C9" t="str">
            <v>P / BV</v>
          </cell>
          <cell r="D9">
            <v>15.42943627276596</v>
          </cell>
          <cell r="E9">
            <v>18</v>
          </cell>
          <cell r="F9">
            <v>19.2</v>
          </cell>
          <cell r="I9" t="str">
            <v>4/26/2007</v>
          </cell>
          <cell r="J9">
            <v>9.1489650000000006E-2</v>
          </cell>
        </row>
        <row r="10">
          <cell r="B10">
            <v>1.0999999999999999</v>
          </cell>
          <cell r="C10" t="str">
            <v>2006 Earnings</v>
          </cell>
          <cell r="D10">
            <v>631.66859999999997</v>
          </cell>
          <cell r="E10">
            <v>16.499999999999996</v>
          </cell>
          <cell r="F10">
            <v>17.599999999999998</v>
          </cell>
          <cell r="I10" t="str">
            <v>4/25/2007</v>
          </cell>
          <cell r="J10">
            <v>9.1436110000000001E-2</v>
          </cell>
        </row>
        <row r="11">
          <cell r="B11">
            <v>0.99999999999999989</v>
          </cell>
          <cell r="C11" t="str">
            <v>Book Value 2006 (MXP mm)</v>
          </cell>
          <cell r="D11">
            <v>1359.0712000000001</v>
          </cell>
          <cell r="E11">
            <v>14.999999999999998</v>
          </cell>
          <cell r="F11">
            <v>15.999999999999998</v>
          </cell>
          <cell r="I11" t="str">
            <v>4/24/2007</v>
          </cell>
          <cell r="J11">
            <v>9.0872350000000005E-2</v>
          </cell>
        </row>
        <row r="12">
          <cell r="C12" t="str">
            <v>Book Value 2005 (MXP mm)</v>
          </cell>
          <cell r="D12">
            <v>855.91499999999996</v>
          </cell>
          <cell r="I12" t="str">
            <v>4/23/2007</v>
          </cell>
          <cell r="J12">
            <v>9.1200119999999996E-2</v>
          </cell>
        </row>
        <row r="13">
          <cell r="I13" t="str">
            <v>4/20/2007</v>
          </cell>
          <cell r="J13">
            <v>9.1080510000000003E-2</v>
          </cell>
        </row>
        <row r="14">
          <cell r="C14" t="str">
            <v xml:space="preserve">P / Earnings </v>
          </cell>
          <cell r="D14">
            <v>39.033504536841001</v>
          </cell>
          <cell r="I14" t="str">
            <v>4/19/2007</v>
          </cell>
          <cell r="J14">
            <v>9.0815399999999991E-2</v>
          </cell>
        </row>
        <row r="15">
          <cell r="C15" t="str">
            <v>Equity Value</v>
          </cell>
          <cell r="I15" t="str">
            <v>4/18/2007</v>
          </cell>
          <cell r="J15">
            <v>9.09856E-2</v>
          </cell>
        </row>
        <row r="16">
          <cell r="C16" t="str">
            <v>P / E 2007 Multiple</v>
          </cell>
          <cell r="D16">
            <v>19.600000000000001</v>
          </cell>
          <cell r="H16" t="str">
            <v>US$ million</v>
          </cell>
          <cell r="I16" t="str">
            <v>4/17/2007</v>
          </cell>
          <cell r="J16">
            <v>9.09972E-2</v>
          </cell>
        </row>
        <row r="17">
          <cell r="C17" t="str">
            <v>2007 Estimated Earnings</v>
          </cell>
          <cell r="D17">
            <v>63.74637247706422</v>
          </cell>
          <cell r="H17" t="str">
            <v>LTM Earnings</v>
          </cell>
          <cell r="I17" t="str">
            <v>4/16/2007</v>
          </cell>
          <cell r="J17">
            <v>9.0998450000000008E-2</v>
          </cell>
        </row>
        <row r="18">
          <cell r="I18" t="str">
            <v>4/13/2007</v>
          </cell>
          <cell r="J18">
            <v>9.0938859999999996E-2</v>
          </cell>
        </row>
        <row r="19">
          <cell r="C19" t="str">
            <v>ROE</v>
          </cell>
          <cell r="D19">
            <v>57.035894851173332</v>
          </cell>
          <cell r="E19">
            <v>15</v>
          </cell>
          <cell r="F19">
            <v>16</v>
          </cell>
          <cell r="I19" t="str">
            <v>4/12/2007</v>
          </cell>
          <cell r="J19">
            <v>9.0744930000000001E-2</v>
          </cell>
        </row>
        <row r="20">
          <cell r="I20" t="str">
            <v>4/11/2007</v>
          </cell>
          <cell r="J20">
            <v>9.1004250000000009E-2</v>
          </cell>
        </row>
        <row r="21">
          <cell r="A21" t="str">
            <v>PEG Ratio</v>
          </cell>
          <cell r="B21">
            <v>1.4000000000000001</v>
          </cell>
          <cell r="C21" t="str">
            <v xml:space="preserve">Growth 04 - 06 </v>
          </cell>
          <cell r="D21">
            <v>50</v>
          </cell>
          <cell r="E21">
            <v>651.00000000000011</v>
          </cell>
          <cell r="F21">
            <v>694.40000000000009</v>
          </cell>
          <cell r="I21" t="str">
            <v>4/10/2007</v>
          </cell>
          <cell r="J21">
            <v>9.08418E-2</v>
          </cell>
        </row>
        <row r="22">
          <cell r="B22">
            <v>1.3</v>
          </cell>
          <cell r="C22">
            <v>523.90000000000009</v>
          </cell>
          <cell r="D22">
            <v>564.19999999999993</v>
          </cell>
          <cell r="E22">
            <v>604.5</v>
          </cell>
          <cell r="F22">
            <v>644.80000000000007</v>
          </cell>
          <cell r="I22" t="str">
            <v>4/09/2007</v>
          </cell>
          <cell r="J22">
            <v>9.1150250000000002E-2</v>
          </cell>
        </row>
        <row r="23">
          <cell r="B23">
            <v>1.2</v>
          </cell>
          <cell r="C23" t="str">
            <v>PEG Ratio</v>
          </cell>
          <cell r="D23">
            <v>0.78067009073682003</v>
          </cell>
          <cell r="E23">
            <v>558</v>
          </cell>
          <cell r="F23">
            <v>595.19999999999993</v>
          </cell>
          <cell r="I23" t="str">
            <v>4/05/2007</v>
          </cell>
          <cell r="J23">
            <v>9.0952110000000003E-2</v>
          </cell>
        </row>
        <row r="24">
          <cell r="B24">
            <v>1.0999999999999999</v>
          </cell>
          <cell r="C24">
            <v>443.29999999999995</v>
          </cell>
          <cell r="D24">
            <v>477.4</v>
          </cell>
          <cell r="E24">
            <v>511.49999999999989</v>
          </cell>
          <cell r="F24">
            <v>545.59999999999991</v>
          </cell>
          <cell r="I24" t="str">
            <v>4/04/2007</v>
          </cell>
          <cell r="J24">
            <v>9.0911169999999999E-2</v>
          </cell>
        </row>
        <row r="25">
          <cell r="B25">
            <v>0.99999999999999989</v>
          </cell>
          <cell r="C25">
            <v>402.99999999999994</v>
          </cell>
          <cell r="D25">
            <v>433.99999999999994</v>
          </cell>
          <cell r="E25">
            <v>464.99999999999994</v>
          </cell>
          <cell r="F25">
            <v>495.99999999999994</v>
          </cell>
          <cell r="I25" t="str">
            <v>4/03/2007</v>
          </cell>
          <cell r="J25">
            <v>9.1043600000000002E-2</v>
          </cell>
        </row>
        <row r="26">
          <cell r="I26" t="str">
            <v>4/02/2007</v>
          </cell>
          <cell r="J26">
            <v>9.0611730000000001E-2</v>
          </cell>
        </row>
        <row r="27">
          <cell r="I27" t="str">
            <v>3/30/2007</v>
          </cell>
          <cell r="J27">
            <v>9.0814149999999996E-2</v>
          </cell>
        </row>
        <row r="28">
          <cell r="C28" t="str">
            <v>Implied P/BV 1Q'07</v>
          </cell>
          <cell r="I28" t="str">
            <v>3/29/2007</v>
          </cell>
          <cell r="J28">
            <v>9.0489570000000005E-2</v>
          </cell>
        </row>
        <row r="29">
          <cell r="I29" t="str">
            <v>3/28/2007</v>
          </cell>
          <cell r="J29">
            <v>9.0150210000000008E-2</v>
          </cell>
        </row>
        <row r="30">
          <cell r="C30" t="str">
            <v>Su Casita Growth in Net Income</v>
          </cell>
          <cell r="H30" t="str">
            <v xml:space="preserve">Book Value 1Q'07 </v>
          </cell>
          <cell r="I30" t="str">
            <v>3/27/2007</v>
          </cell>
          <cell r="J30">
            <v>9.0586699999999992E-2</v>
          </cell>
        </row>
        <row r="31">
          <cell r="I31" t="str">
            <v>3/26/2007</v>
          </cell>
          <cell r="J31">
            <v>9.0674999999999992E-2</v>
          </cell>
        </row>
        <row r="32">
          <cell r="C32">
            <v>13</v>
          </cell>
          <cell r="D32">
            <v>14</v>
          </cell>
          <cell r="E32">
            <v>15</v>
          </cell>
          <cell r="F32">
            <v>16</v>
          </cell>
          <cell r="I32" t="str">
            <v>3/23/2007</v>
          </cell>
          <cell r="J32">
            <v>9.0797669999999997E-2</v>
          </cell>
        </row>
        <row r="33">
          <cell r="I33" t="str">
            <v>3/22/2007</v>
          </cell>
          <cell r="J33">
            <v>9.0777060000000007E-2</v>
          </cell>
        </row>
        <row r="34">
          <cell r="A34" t="str">
            <v>PEG Ratio</v>
          </cell>
          <cell r="B34">
            <v>1.4000000000000001</v>
          </cell>
          <cell r="C34">
            <v>2.5086705202312141</v>
          </cell>
          <cell r="D34">
            <v>2.7016451756336148</v>
          </cell>
          <cell r="E34">
            <v>2.8946198310360165</v>
          </cell>
          <cell r="F34">
            <v>3.0875944864384173</v>
          </cell>
          <cell r="I34" t="str">
            <v>3/21/2007</v>
          </cell>
          <cell r="J34">
            <v>9.025271E-2</v>
          </cell>
        </row>
        <row r="35">
          <cell r="B35">
            <v>1.3</v>
          </cell>
          <cell r="C35">
            <v>2.3294797687861277</v>
          </cell>
          <cell r="D35">
            <v>2.5086705202312136</v>
          </cell>
          <cell r="E35">
            <v>2.6878612716763004</v>
          </cell>
          <cell r="F35">
            <v>2.8670520231213876</v>
          </cell>
          <cell r="I35" t="str">
            <v>3/20/2007</v>
          </cell>
          <cell r="J35">
            <v>9.0017109999999997E-2</v>
          </cell>
        </row>
        <row r="36">
          <cell r="B36">
            <v>1.2</v>
          </cell>
          <cell r="C36">
            <v>2.1502890173410401</v>
          </cell>
          <cell r="D36">
            <v>2.3156958648288128</v>
          </cell>
          <cell r="E36">
            <v>2.4811027123165852</v>
          </cell>
          <cell r="F36">
            <v>2.6465095598043571</v>
          </cell>
          <cell r="I36" t="str">
            <v>3/19/2007</v>
          </cell>
          <cell r="J36">
            <v>8.9689320000000003E-2</v>
          </cell>
        </row>
        <row r="37">
          <cell r="B37">
            <v>1.0999999999999999</v>
          </cell>
          <cell r="C37">
            <v>1.9710982658959535</v>
          </cell>
          <cell r="D37">
            <v>2.1227212094264116</v>
          </cell>
          <cell r="E37">
            <v>2.2743441529568691</v>
          </cell>
          <cell r="F37">
            <v>2.4259670964873274</v>
          </cell>
          <cell r="I37" t="str">
            <v>3/16/2007</v>
          </cell>
          <cell r="J37">
            <v>8.9616570000000007E-2</v>
          </cell>
        </row>
        <row r="38">
          <cell r="B38">
            <v>0.99999999999999989</v>
          </cell>
          <cell r="C38">
            <v>1.7919075144508667</v>
          </cell>
          <cell r="D38">
            <v>1.9297465540240104</v>
          </cell>
          <cell r="E38">
            <v>2.0675855935971539</v>
          </cell>
          <cell r="F38">
            <v>2.2054246331702978</v>
          </cell>
          <cell r="I38" t="str">
            <v>3/15/2007</v>
          </cell>
          <cell r="J38">
            <v>8.9730359999999995E-2</v>
          </cell>
        </row>
        <row r="39">
          <cell r="I39" t="str">
            <v>3/14/2007</v>
          </cell>
          <cell r="J39">
            <v>8.9437440000000007E-2</v>
          </cell>
        </row>
        <row r="40">
          <cell r="I40" t="str">
            <v>3/13/2007</v>
          </cell>
          <cell r="J40">
            <v>8.9582460000000003E-2</v>
          </cell>
        </row>
        <row r="41">
          <cell r="I41" t="str">
            <v>3/12/2007</v>
          </cell>
          <cell r="J41">
            <v>8.9631840000000004E-2</v>
          </cell>
        </row>
        <row r="42">
          <cell r="I42" t="str">
            <v>3/09/2007</v>
          </cell>
          <cell r="J42">
            <v>8.9950299999999997E-2</v>
          </cell>
        </row>
        <row r="43">
          <cell r="I43" t="str">
            <v>3/08/2007</v>
          </cell>
          <cell r="J43">
            <v>8.9769420000000003E-2</v>
          </cell>
        </row>
        <row r="44">
          <cell r="I44" t="str">
            <v>3/07/2007</v>
          </cell>
          <cell r="J44">
            <v>8.9731999999999992E-2</v>
          </cell>
        </row>
        <row r="45">
          <cell r="I45" t="str">
            <v>3/06/2007</v>
          </cell>
          <cell r="J45">
            <v>8.9560390000000004E-2</v>
          </cell>
        </row>
        <row r="46">
          <cell r="I46" t="str">
            <v>3/05/2007</v>
          </cell>
          <cell r="J46">
            <v>8.9485469999999998E-2</v>
          </cell>
        </row>
        <row r="47">
          <cell r="I47" t="str">
            <v>3/02/2007</v>
          </cell>
          <cell r="J47">
            <v>8.9528320000000008E-2</v>
          </cell>
        </row>
        <row r="48">
          <cell r="I48" t="str">
            <v>3/01/2007</v>
          </cell>
          <cell r="J48">
            <v>8.935353E-2</v>
          </cell>
        </row>
        <row r="49">
          <cell r="I49" t="str">
            <v>2/28/2007</v>
          </cell>
          <cell r="J49">
            <v>8.958969E-2</v>
          </cell>
        </row>
        <row r="50">
          <cell r="I50" t="str">
            <v>2/27/2007</v>
          </cell>
          <cell r="J50">
            <v>8.9755330000000008E-2</v>
          </cell>
        </row>
        <row r="51">
          <cell r="I51" t="str">
            <v>2/26/2007</v>
          </cell>
          <cell r="J51">
            <v>9.0348930000000008E-2</v>
          </cell>
        </row>
        <row r="52">
          <cell r="I52" t="str">
            <v>2/23/2007</v>
          </cell>
          <cell r="J52">
            <v>9.0533379999999997E-2</v>
          </cell>
        </row>
        <row r="53">
          <cell r="I53" t="str">
            <v>2/22/2007</v>
          </cell>
          <cell r="J53">
            <v>9.1197189999999997E-2</v>
          </cell>
        </row>
        <row r="54">
          <cell r="I54" t="str">
            <v>2/21/2007</v>
          </cell>
          <cell r="J54">
            <v>9.0896290000000005E-2</v>
          </cell>
        </row>
        <row r="55">
          <cell r="I55" t="str">
            <v>2/20/2007</v>
          </cell>
          <cell r="J55">
            <v>9.1111999999999999E-2</v>
          </cell>
        </row>
        <row r="56">
          <cell r="I56" t="str">
            <v>2/16/2007</v>
          </cell>
          <cell r="J56">
            <v>9.0994290000000005E-2</v>
          </cell>
        </row>
        <row r="57">
          <cell r="I57" t="str">
            <v>2/15/2007</v>
          </cell>
          <cell r="J57">
            <v>9.1258359999999997E-2</v>
          </cell>
        </row>
        <row r="58">
          <cell r="I58" t="str">
            <v>2/14/2007</v>
          </cell>
          <cell r="J58">
            <v>9.1545340000000003E-2</v>
          </cell>
        </row>
        <row r="59">
          <cell r="I59" t="str">
            <v>2/13/2007</v>
          </cell>
          <cell r="J59">
            <v>9.0937999999999991E-2</v>
          </cell>
        </row>
        <row r="60">
          <cell r="I60" t="str">
            <v>2/12/2007</v>
          </cell>
          <cell r="J60">
            <v>9.0689370000000005E-2</v>
          </cell>
        </row>
        <row r="61">
          <cell r="I61" t="str">
            <v>2/09/2007</v>
          </cell>
          <cell r="J61">
            <v>9.1151469999999998E-2</v>
          </cell>
        </row>
        <row r="62">
          <cell r="I62" t="str">
            <v>2/08/2007</v>
          </cell>
          <cell r="J62">
            <v>9.1091279999999997E-2</v>
          </cell>
        </row>
        <row r="63">
          <cell r="I63" t="str">
            <v>2/07/2007</v>
          </cell>
          <cell r="J63">
            <v>9.1455330000000001E-2</v>
          </cell>
        </row>
        <row r="64">
          <cell r="I64" t="str">
            <v>2/06/2007</v>
          </cell>
          <cell r="J64">
            <v>9.1564190000000004E-2</v>
          </cell>
        </row>
        <row r="65">
          <cell r="I65" t="str">
            <v>2/05/2007</v>
          </cell>
          <cell r="J65">
            <v>9.1503860000000006E-2</v>
          </cell>
        </row>
        <row r="66">
          <cell r="I66" t="str">
            <v>2/02/2007</v>
          </cell>
          <cell r="J66">
            <v>9.0971530000000009E-2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Balance"/>
      <sheetName val="Plan de Cuentas"/>
      <sheetName val="EERR"/>
      <sheetName val="EERR (2)"/>
      <sheetName val="Balance y EE.RR."/>
      <sheetName val="Falta Homologar"/>
      <sheetName val="Cta otros gastos"/>
    </sheetNames>
    <sheetDataSet>
      <sheetData sheetId="0" refreshError="1"/>
      <sheetData sheetId="1" refreshError="1">
        <row r="3">
          <cell r="M3">
            <v>7014110001</v>
          </cell>
          <cell r="N3" t="str">
            <v>Venta de Mercadería Terceros</v>
          </cell>
          <cell r="O3">
            <v>7014110001</v>
          </cell>
          <cell r="P3" t="str">
            <v>Venta de Mercadería y Otros Terceros</v>
          </cell>
          <cell r="Q3" t="str">
            <v>Ingresos</v>
          </cell>
          <cell r="R3" t="str">
            <v>Terceros</v>
          </cell>
        </row>
        <row r="4">
          <cell r="M4">
            <v>7014110010</v>
          </cell>
          <cell r="N4" t="str">
            <v>Otras ventas Terceros</v>
          </cell>
          <cell r="O4">
            <v>7014110010</v>
          </cell>
          <cell r="P4" t="str">
            <v>Venta de Mercadería y Otros Terceros</v>
          </cell>
          <cell r="Q4" t="str">
            <v>Ingresos</v>
          </cell>
          <cell r="R4" t="str">
            <v>Terceros</v>
          </cell>
        </row>
        <row r="5">
          <cell r="M5">
            <v>7014120001</v>
          </cell>
          <cell r="N5" t="str">
            <v>Prov. Ing Venta de Mercadería Terceros</v>
          </cell>
          <cell r="O5">
            <v>7014120001</v>
          </cell>
          <cell r="P5" t="str">
            <v>Provisión de Ingresos Venta de Mercaderia y Otros Terceros</v>
          </cell>
          <cell r="Q5" t="str">
            <v>Ingresos</v>
          </cell>
          <cell r="R5" t="str">
            <v>Terceros</v>
          </cell>
        </row>
        <row r="6">
          <cell r="M6">
            <v>7014120005</v>
          </cell>
          <cell r="N6" t="str">
            <v>Prov. Ing Otras Ventas Terceros</v>
          </cell>
          <cell r="O6">
            <v>7014120005</v>
          </cell>
          <cell r="P6" t="str">
            <v>Provisión de Ingresos Venta de Mercaderia y Otros Terceros</v>
          </cell>
          <cell r="Q6" t="str">
            <v>Ingresos</v>
          </cell>
          <cell r="R6" t="str">
            <v>Terceros</v>
          </cell>
        </row>
        <row r="7">
          <cell r="M7">
            <v>7014210001</v>
          </cell>
          <cell r="N7" t="str">
            <v>Venta de Mercadería Relacionados</v>
          </cell>
          <cell r="O7">
            <v>7014210001</v>
          </cell>
          <cell r="P7" t="str">
            <v>Venta de Mercadería y Otros Relacionadas</v>
          </cell>
          <cell r="Q7" t="str">
            <v>Ingresos</v>
          </cell>
          <cell r="R7" t="str">
            <v>Relacionadas</v>
          </cell>
        </row>
        <row r="8">
          <cell r="M8">
            <v>7014210002</v>
          </cell>
          <cell r="N8" t="str">
            <v>Otras ventas Relacionados</v>
          </cell>
          <cell r="O8">
            <v>7014210002</v>
          </cell>
          <cell r="P8" t="str">
            <v>Venta de Mercadería y Otros Relacionadas</v>
          </cell>
          <cell r="Q8" t="str">
            <v>Ingresos</v>
          </cell>
          <cell r="R8" t="str">
            <v>Relacionadas</v>
          </cell>
        </row>
        <row r="9">
          <cell r="M9">
            <v>7024210003</v>
          </cell>
          <cell r="N9" t="str">
            <v>Venta de Postes a Relacionadas</v>
          </cell>
          <cell r="O9">
            <v>7024210003</v>
          </cell>
          <cell r="P9" t="str">
            <v>Venta de Mercadería y Otros Relacionadas</v>
          </cell>
          <cell r="Q9" t="str">
            <v>Ingresos</v>
          </cell>
          <cell r="R9" t="str">
            <v>Relacionadas</v>
          </cell>
        </row>
        <row r="10">
          <cell r="M10">
            <v>7024210004</v>
          </cell>
          <cell r="N10" t="str">
            <v>Prov. Ing Venta de Postes a Relacionadas</v>
          </cell>
          <cell r="O10">
            <v>7024210004</v>
          </cell>
          <cell r="P10" t="str">
            <v>Venta de Mercadería y Otros Relacionadas</v>
          </cell>
          <cell r="Q10" t="str">
            <v>Ingresos</v>
          </cell>
          <cell r="R10" t="str">
            <v>Relacionadas</v>
          </cell>
        </row>
        <row r="11">
          <cell r="M11">
            <v>7014220001</v>
          </cell>
          <cell r="N11" t="str">
            <v>Prov. Ing Venta de Mercadería Relacionados</v>
          </cell>
          <cell r="O11">
            <v>7014220001</v>
          </cell>
          <cell r="P11" t="str">
            <v>Provisión de Ingresos Venta de Mercaderia y Otros Relacionadas</v>
          </cell>
          <cell r="Q11" t="str">
            <v>Ingresos</v>
          </cell>
          <cell r="R11" t="str">
            <v>Relacionadas</v>
          </cell>
        </row>
        <row r="12">
          <cell r="M12">
            <v>7014220002</v>
          </cell>
          <cell r="N12" t="str">
            <v>Prov. Ing Otras Ventas Relacionados</v>
          </cell>
          <cell r="O12">
            <v>7014220002</v>
          </cell>
          <cell r="P12" t="str">
            <v>Provisión de Ingresos Venta de Mercaderia y Otros Relacionadas</v>
          </cell>
          <cell r="Q12" t="str">
            <v>Ingresos</v>
          </cell>
          <cell r="R12" t="str">
            <v>Relacionadas</v>
          </cell>
        </row>
        <row r="13">
          <cell r="M13">
            <v>7024110001</v>
          </cell>
          <cell r="N13" t="str">
            <v>Venta de Postes a Terceros</v>
          </cell>
          <cell r="O13">
            <v>7024110001</v>
          </cell>
          <cell r="P13" t="str">
            <v>Venta de Postes a Terceros</v>
          </cell>
          <cell r="Q13" t="str">
            <v>Ingresos</v>
          </cell>
          <cell r="R13" t="str">
            <v>Terceros</v>
          </cell>
        </row>
        <row r="14">
          <cell r="M14">
            <v>7024110002</v>
          </cell>
          <cell r="N14" t="str">
            <v xml:space="preserve">Prov. Ing Venta de Postes a Terceros </v>
          </cell>
          <cell r="O14">
            <v>7024110002</v>
          </cell>
          <cell r="P14" t="str">
            <v>Venta de Postes a Terceros</v>
          </cell>
          <cell r="Q14" t="str">
            <v>Ingresos</v>
          </cell>
          <cell r="R14" t="str">
            <v>Terceros</v>
          </cell>
        </row>
        <row r="15">
          <cell r="M15">
            <v>7041110001</v>
          </cell>
          <cell r="N15" t="str">
            <v>Servicios Facturados Terceros</v>
          </cell>
          <cell r="O15">
            <v>7041110001</v>
          </cell>
          <cell r="P15" t="str">
            <v xml:space="preserve">Prestación de Servicios Facturados Terceros </v>
          </cell>
          <cell r="Q15" t="str">
            <v>Ingresos</v>
          </cell>
          <cell r="R15" t="str">
            <v>Prestación de Servicios Terceros</v>
          </cell>
        </row>
        <row r="16">
          <cell r="M16">
            <v>7041120001</v>
          </cell>
          <cell r="N16" t="str">
            <v>Prov. Ing Servicios Terceros</v>
          </cell>
          <cell r="O16">
            <v>7041120001</v>
          </cell>
          <cell r="P16" t="str">
            <v>Provisión Ingresos por Prestación de Servicios Terceros</v>
          </cell>
          <cell r="Q16" t="str">
            <v>Ingresos</v>
          </cell>
          <cell r="R16" t="str">
            <v>Prestación de Servicios Terceros</v>
          </cell>
        </row>
        <row r="17">
          <cell r="M17">
            <v>7041210001</v>
          </cell>
          <cell r="N17" t="str">
            <v>Servicios Facturados Relacionadas</v>
          </cell>
          <cell r="O17">
            <v>7041210001</v>
          </cell>
          <cell r="P17" t="str">
            <v>Prestación de Servicios Facturados Relacionadas</v>
          </cell>
          <cell r="Q17" t="str">
            <v>Ingresos</v>
          </cell>
          <cell r="R17" t="str">
            <v>Prestación de Servicios Relacionadas</v>
          </cell>
        </row>
        <row r="18">
          <cell r="M18">
            <v>7041220001</v>
          </cell>
          <cell r="N18" t="str">
            <v>Prov. Ing Servicios Relacionadas</v>
          </cell>
          <cell r="O18">
            <v>7041220001</v>
          </cell>
          <cell r="P18" t="str">
            <v>Provisión Ingresos por Prestación de Servicios Relacionadas</v>
          </cell>
          <cell r="Q18" t="str">
            <v>Ingresos</v>
          </cell>
          <cell r="R18" t="str">
            <v>Prestación de Servicios Relacionadas</v>
          </cell>
        </row>
        <row r="19">
          <cell r="M19">
            <v>7041230001</v>
          </cell>
          <cell r="N19" t="str">
            <v>Valorización de Obras Facturadas Relacionadas</v>
          </cell>
          <cell r="O19">
            <v>7041230001</v>
          </cell>
          <cell r="P19" t="str">
            <v>Valorización de Obras Facturadas Relacionadas</v>
          </cell>
          <cell r="Q19" t="str">
            <v>Ingresos</v>
          </cell>
          <cell r="R19" t="str">
            <v>Prestación de Servicios Relacionadas</v>
          </cell>
        </row>
        <row r="20">
          <cell r="M20">
            <v>7041240001</v>
          </cell>
          <cell r="N20" t="str">
            <v>Prov. Ing por Valorización Obras Relacionadas</v>
          </cell>
          <cell r="O20">
            <v>7041240001</v>
          </cell>
          <cell r="P20" t="str">
            <v>Provisión de Ingresos por Valorización de Obras Relacionadas</v>
          </cell>
          <cell r="Q20" t="str">
            <v>Ingresos</v>
          </cell>
          <cell r="R20" t="str">
            <v>Prestación de Servicios Relacionadas</v>
          </cell>
        </row>
        <row r="21">
          <cell r="M21">
            <v>7042110001</v>
          </cell>
          <cell r="N21" t="str">
            <v>Valorización de Obras Facturadas Terceros</v>
          </cell>
          <cell r="O21">
            <v>7042110001</v>
          </cell>
          <cell r="P21" t="str">
            <v>Valorización de Obras Facturadas Terceros</v>
          </cell>
          <cell r="Q21" t="str">
            <v>Ingresos</v>
          </cell>
          <cell r="R21" t="str">
            <v>Valorización de Obras Terceros</v>
          </cell>
        </row>
        <row r="22">
          <cell r="M22">
            <v>7042120001</v>
          </cell>
          <cell r="N22" t="str">
            <v>Prov. Ing por Valorización Obras Terceros</v>
          </cell>
          <cell r="O22">
            <v>7042120001</v>
          </cell>
          <cell r="P22" t="str">
            <v>Provisión de Ingresos por Valorización de Obras Terceros</v>
          </cell>
          <cell r="Q22" t="str">
            <v>Ingresos</v>
          </cell>
          <cell r="R22" t="str">
            <v>Valorización de Obras Terceros</v>
          </cell>
        </row>
        <row r="23">
          <cell r="M23">
            <v>7521110001</v>
          </cell>
          <cell r="N23" t="str">
            <v>Ingresos por Comisiones y corretajes</v>
          </cell>
          <cell r="O23">
            <v>7521110001</v>
          </cell>
          <cell r="P23" t="str">
            <v>Comisiones y corretajes</v>
          </cell>
          <cell r="Q23" t="str">
            <v>Ingresos</v>
          </cell>
          <cell r="R23" t="str">
            <v>Comisiones y corretajes</v>
          </cell>
        </row>
        <row r="24">
          <cell r="M24">
            <v>7541110001</v>
          </cell>
          <cell r="N24" t="str">
            <v>Ingresos por alquileres</v>
          </cell>
          <cell r="O24">
            <v>7541110001</v>
          </cell>
          <cell r="P24" t="str">
            <v xml:space="preserve">ALQUILERES   </v>
          </cell>
          <cell r="Q24" t="str">
            <v>Ingresos</v>
          </cell>
          <cell r="R24" t="str">
            <v xml:space="preserve">ALQUILERES   </v>
          </cell>
        </row>
        <row r="25">
          <cell r="M25">
            <v>7551110001</v>
          </cell>
          <cell r="N25" t="str">
            <v>Recuperación Provisión de Obselescencia</v>
          </cell>
          <cell r="O25">
            <v>7551110001</v>
          </cell>
          <cell r="P25" t="str">
            <v>RECUPERACIÓN DE PROVISION</v>
          </cell>
          <cell r="Q25" t="str">
            <v>Ingresos</v>
          </cell>
          <cell r="R25" t="str">
            <v>RECUPERACIÓN DE PROVISION</v>
          </cell>
        </row>
        <row r="26">
          <cell r="M26">
            <v>7551110002</v>
          </cell>
          <cell r="N26" t="str">
            <v>Recuperación Provisión de Incobrables</v>
          </cell>
          <cell r="O26">
            <v>7551110002</v>
          </cell>
          <cell r="P26" t="str">
            <v>RECUPERACIÓN DE PROVISION</v>
          </cell>
          <cell r="Q26" t="str">
            <v>Ingresos</v>
          </cell>
          <cell r="R26" t="str">
            <v>RECUPERACIÓN DE PROVISION</v>
          </cell>
        </row>
        <row r="27">
          <cell r="M27">
            <v>7561110001</v>
          </cell>
          <cell r="N27" t="str">
            <v>Ingresos por enajenación de activos inmovilizados</v>
          </cell>
          <cell r="O27">
            <v>7561110001</v>
          </cell>
          <cell r="P27" t="str">
            <v xml:space="preserve">ENAJENACIÓN DE ACTIVOS INMOVILIZADOS </v>
          </cell>
          <cell r="Q27" t="str">
            <v>Ingresos</v>
          </cell>
          <cell r="R27" t="str">
            <v xml:space="preserve">ENAJENACIÓN DE ACTIVOS INMOVILIZADOS </v>
          </cell>
        </row>
        <row r="28">
          <cell r="M28">
            <v>7571110001</v>
          </cell>
          <cell r="N28" t="str">
            <v>Ingresos por recuparación de deterioro de activo inmovilizado</v>
          </cell>
          <cell r="O28">
            <v>7571110001</v>
          </cell>
          <cell r="P28" t="str">
            <v xml:space="preserve">RECUPERACIÓN DE DETERIORO DE CUENTAS DE ACTIVOS INMOVILIZADOS </v>
          </cell>
          <cell r="Q28" t="str">
            <v>Ingresos Fin</v>
          </cell>
          <cell r="R28" t="str">
            <v xml:space="preserve">RECUPERACIÓN DE DETERIORO DE CUENTAS DE ACTIVOS INMOVILIZADOS </v>
          </cell>
        </row>
        <row r="29">
          <cell r="M29">
            <v>7599110001</v>
          </cell>
          <cell r="N29" t="str">
            <v>PENALIDADES CLIENTES</v>
          </cell>
          <cell r="O29">
            <v>7599110001</v>
          </cell>
          <cell r="P29" t="str">
            <v xml:space="preserve">OTROS INGRESOS DE GESTIÓN </v>
          </cell>
          <cell r="Q29" t="str">
            <v>Ingresos</v>
          </cell>
          <cell r="R29" t="str">
            <v xml:space="preserve">OTROS INGRESOS DE GESTIÓN </v>
          </cell>
        </row>
        <row r="30">
          <cell r="M30">
            <v>7599110002</v>
          </cell>
          <cell r="N30" t="str">
            <v>PENALIDADES PROVEEDORES</v>
          </cell>
          <cell r="O30">
            <v>7599110002</v>
          </cell>
          <cell r="P30" t="str">
            <v xml:space="preserve">OTROS INGRESOS DE GESTIÓN </v>
          </cell>
          <cell r="Q30" t="str">
            <v>Ingresos Fin</v>
          </cell>
          <cell r="R30" t="str">
            <v xml:space="preserve">OTROS INGRESOS DE GESTIÓN </v>
          </cell>
        </row>
        <row r="31">
          <cell r="M31">
            <v>7599110003</v>
          </cell>
          <cell r="N31" t="str">
            <v xml:space="preserve">OTROS INGRESOS DE GESTIÓN </v>
          </cell>
          <cell r="O31">
            <v>7599110003</v>
          </cell>
          <cell r="P31" t="str">
            <v xml:space="preserve">OTROS INGRESOS DE GESTIÓN </v>
          </cell>
          <cell r="Q31" t="str">
            <v>Ingresos Fin</v>
          </cell>
          <cell r="R31" t="str">
            <v xml:space="preserve">OTROS INGRESOS DE GESTIÓN </v>
          </cell>
        </row>
        <row r="32">
          <cell r="M32">
            <v>7711101001</v>
          </cell>
          <cell r="N32" t="str">
            <v xml:space="preserve">GANANCIA POR INSTRUMENTO FINANCIERO DERIVADO </v>
          </cell>
          <cell r="O32">
            <v>7711101001</v>
          </cell>
          <cell r="P32" t="str">
            <v xml:space="preserve">GANANCIA POR INSTRUMENTO FINANCIERO DERIVADO </v>
          </cell>
          <cell r="Q32" t="str">
            <v>Ingresos Fin</v>
          </cell>
          <cell r="R32" t="str">
            <v xml:space="preserve">GANANCIA POR INSTRUMENTO FINANCIERO DERIVADO </v>
          </cell>
        </row>
        <row r="33">
          <cell r="M33">
            <v>7721101001</v>
          </cell>
          <cell r="N33" t="str">
            <v>INT. Y GASTOS DE DEPOSITOS A PLAZOS - TERCEROS</v>
          </cell>
          <cell r="O33">
            <v>7721101001</v>
          </cell>
          <cell r="P33" t="str">
            <v>INT. Y GASTOS DE DEPOSITOS A PLAZOS</v>
          </cell>
          <cell r="Q33" t="str">
            <v>Ingresos Fin</v>
          </cell>
          <cell r="R33" t="str">
            <v xml:space="preserve">DEPÓSITOS EN INSTITUCIONES FINANCIERAS </v>
          </cell>
        </row>
        <row r="34">
          <cell r="M34">
            <v>7721101002</v>
          </cell>
          <cell r="N34" t="str">
            <v>INT. Y GASTOS DE DEPOSITOS A PLAZOS - OBRAS</v>
          </cell>
          <cell r="O34">
            <v>7721101002</v>
          </cell>
          <cell r="P34" t="str">
            <v>INT. Y GASTOS DE DEPOSITOS A PLAZOS</v>
          </cell>
          <cell r="Q34" t="str">
            <v>Ingresos Fin</v>
          </cell>
          <cell r="R34" t="str">
            <v xml:space="preserve">DEPÓSITOS EN INSTITUCIONES FINANCIERAS </v>
          </cell>
        </row>
        <row r="35">
          <cell r="M35">
            <v>7721102001</v>
          </cell>
          <cell r="N35" t="str">
            <v>INT. SOBRE BONOS Y OTROS TITULOS</v>
          </cell>
          <cell r="O35">
            <v>7721102001</v>
          </cell>
          <cell r="P35" t="str">
            <v>INT. SOBRE BONOS Y OTROS TITULOS</v>
          </cell>
          <cell r="Q35" t="str">
            <v>Ingresos</v>
          </cell>
          <cell r="R35" t="str">
            <v xml:space="preserve">DEPÓSITOS EN INSTITUCIONES FINANCIERAS </v>
          </cell>
        </row>
        <row r="36">
          <cell r="M36">
            <v>7721103001</v>
          </cell>
          <cell r="N36" t="str">
            <v>INTERESES CTA. CTE. BANCARIA</v>
          </cell>
          <cell r="O36">
            <v>7721103001</v>
          </cell>
          <cell r="P36" t="str">
            <v>INTERESES CTA. CTE. BANCARIA</v>
          </cell>
          <cell r="Q36" t="str">
            <v>Ingresos</v>
          </cell>
          <cell r="R36" t="str">
            <v xml:space="preserve">DEPÓSITOS EN INSTITUCIONES FINANCIERAS </v>
          </cell>
        </row>
        <row r="37">
          <cell r="M37">
            <v>7722101001</v>
          </cell>
          <cell r="N37" t="str">
            <v xml:space="preserve">CUENTAS POR COBRAR COMERCIALES </v>
          </cell>
          <cell r="O37">
            <v>7722101001</v>
          </cell>
          <cell r="P37" t="str">
            <v xml:space="preserve">CUENTAS POR COBRAR COMERCIALES </v>
          </cell>
          <cell r="Q37" t="str">
            <v>Ingresos</v>
          </cell>
          <cell r="R37" t="str">
            <v xml:space="preserve">CUENTAS POR COBRAR COMERCIALES </v>
          </cell>
        </row>
        <row r="38">
          <cell r="M38">
            <v>7723101001</v>
          </cell>
          <cell r="N38" t="str">
            <v>PRÉSTAMOS OTORGADOS TERCEROS</v>
          </cell>
          <cell r="O38">
            <v>7723101001</v>
          </cell>
          <cell r="P38" t="str">
            <v>PRÉSTAMOS OTORGADOS</v>
          </cell>
          <cell r="Q38" t="str">
            <v>Ingresos</v>
          </cell>
          <cell r="R38" t="str">
            <v>PRÉSTAMOS OTORGADOS</v>
          </cell>
        </row>
        <row r="39">
          <cell r="M39">
            <v>7723101002</v>
          </cell>
          <cell r="N39" t="str">
            <v>PRÉSTAMOS OTORGADOS RELACIONADAS</v>
          </cell>
          <cell r="O39">
            <v>7723101002</v>
          </cell>
          <cell r="P39" t="str">
            <v>PRÉSTAMOS OTORGADOS</v>
          </cell>
          <cell r="Q39" t="str">
            <v>Ingresos</v>
          </cell>
          <cell r="R39" t="str">
            <v>PRÉSTAMOS OTORGADOS</v>
          </cell>
        </row>
        <row r="40">
          <cell r="M40">
            <v>7724101001</v>
          </cell>
          <cell r="N40" t="str">
            <v xml:space="preserve">INVERSIONES A SER MANTENIDAS HASTA EL VENCIMIENTO </v>
          </cell>
          <cell r="O40">
            <v>7724101001</v>
          </cell>
          <cell r="P40" t="str">
            <v xml:space="preserve">INVERSIONES A SER MANTENIDAS HASTA EL VENCIMIENTO </v>
          </cell>
          <cell r="Q40" t="str">
            <v>Ingresos</v>
          </cell>
          <cell r="R40" t="str">
            <v xml:space="preserve">INVERSIONES A SER MANTENIDAS HASTA EL VENCIMIENTO </v>
          </cell>
        </row>
        <row r="41">
          <cell r="M41">
            <v>7725101001</v>
          </cell>
          <cell r="N41" t="str">
            <v xml:space="preserve">INSTRUMENTOS FINANCIEROS REPRESENTATIVOS DE DERECHO PATRIMONIAL </v>
          </cell>
          <cell r="O41">
            <v>7725101001</v>
          </cell>
          <cell r="P41" t="str">
            <v xml:space="preserve">INSTRUMENTOS FINANCIEROS REPRESENTATIVOS DE DERECHO PATRIMONIAL </v>
          </cell>
          <cell r="Q41" t="str">
            <v>Ingresos</v>
          </cell>
          <cell r="R41" t="str">
            <v xml:space="preserve">INSTRUMENTOS FINANCIEROS REPRESENTATIVOS DE DERECHO PATRIMONIAL </v>
          </cell>
        </row>
        <row r="42">
          <cell r="M42">
            <v>7731101001</v>
          </cell>
          <cell r="N42" t="str">
            <v xml:space="preserve">DIVIDENDOS </v>
          </cell>
          <cell r="O42">
            <v>7731101001</v>
          </cell>
          <cell r="P42" t="str">
            <v xml:space="preserve">DIVIDENDOS </v>
          </cell>
          <cell r="Q42" t="str">
            <v>Ingresos</v>
          </cell>
          <cell r="R42" t="str">
            <v xml:space="preserve">DIVIDENDOS </v>
          </cell>
        </row>
        <row r="43">
          <cell r="M43">
            <v>7741101001</v>
          </cell>
          <cell r="N43" t="str">
            <v>INGRESOS EN OPERACIONES DE FACTORAJE (FACTORING)</v>
          </cell>
          <cell r="O43">
            <v>7741101001</v>
          </cell>
          <cell r="P43" t="str">
            <v>INGRESOS EN OPERACIONES DE FACTORAJE (FACTORING)</v>
          </cell>
          <cell r="Q43" t="str">
            <v>Ingresos</v>
          </cell>
          <cell r="R43" t="str">
            <v>INGRESOS EN OPERACIONES DE FACTORAJE (FACTORING)</v>
          </cell>
        </row>
        <row r="44">
          <cell r="M44">
            <v>7751101001</v>
          </cell>
          <cell r="N44" t="str">
            <v xml:space="preserve">DESCUENTOS OBTENIDOS POR PRONTO PAGO </v>
          </cell>
          <cell r="O44">
            <v>7751101001</v>
          </cell>
          <cell r="P44" t="str">
            <v xml:space="preserve">DESCUENTOS OBTENIDOS POR PRONTO PAGO </v>
          </cell>
          <cell r="Q44" t="str">
            <v>Ingresos Fin</v>
          </cell>
          <cell r="R44" t="str">
            <v xml:space="preserve">DESCUENTOS OBTENIDOS POR PRONTO PAGO </v>
          </cell>
        </row>
        <row r="45">
          <cell r="M45">
            <v>7761101001</v>
          </cell>
          <cell r="N45" t="str">
            <v>GANANCIA POR DIFERENCIA CAMBIO</v>
          </cell>
          <cell r="O45">
            <v>7761101001</v>
          </cell>
          <cell r="P45" t="str">
            <v xml:space="preserve">DIFERENCIA EN CAMBIO </v>
          </cell>
          <cell r="Q45" t="str">
            <v>Ingresos</v>
          </cell>
          <cell r="R45" t="str">
            <v xml:space="preserve">DIFERENCIA EN CAMBIO </v>
          </cell>
        </row>
        <row r="46">
          <cell r="M46">
            <v>7761101002</v>
          </cell>
          <cell r="N46" t="str">
            <v>GANANCIA POR DIFERENCIA CAMBIO FORWARD</v>
          </cell>
          <cell r="O46">
            <v>7761101002</v>
          </cell>
          <cell r="P46" t="str">
            <v xml:space="preserve">DIFERENCIA EN CAMBIO </v>
          </cell>
          <cell r="Q46" t="str">
            <v>Ingresos</v>
          </cell>
          <cell r="R46" t="str">
            <v xml:space="preserve">DIFERENCIA EN CAMBIO </v>
          </cell>
        </row>
        <row r="47">
          <cell r="M47">
            <v>7761101003</v>
          </cell>
          <cell r="N47" t="str">
            <v>GANANCIA POR DIFERENCIA CAMBIO SUCURSAL</v>
          </cell>
          <cell r="O47">
            <v>7761101003</v>
          </cell>
          <cell r="P47" t="str">
            <v xml:space="preserve">DIFERENCIA EN CAMBIO </v>
          </cell>
          <cell r="Q47" t="str">
            <v>Ingresos</v>
          </cell>
          <cell r="R47" t="str">
            <v xml:space="preserve">DIFERENCIA EN CAMBIO </v>
          </cell>
        </row>
        <row r="48">
          <cell r="M48">
            <v>7781101001</v>
          </cell>
          <cell r="N48" t="str">
            <v>PARTICIPACIÓN EN LOS RESULTADOS DE SUBSIDIARIAS Y ASOCIADAS BAJO EL MÉTODO DEL VALOR PATRIMONIAL</v>
          </cell>
          <cell r="O48">
            <v>7781101001</v>
          </cell>
          <cell r="P48" t="str">
            <v>PARTICIPACIÓN EN LOS RESULTADOS DE SUBSIDIARIAS Y ASOCIADAS BAJO EL MÉTODO DEL VALOR PATRIMONIAL</v>
          </cell>
          <cell r="Q48" t="str">
            <v>Ingresos</v>
          </cell>
          <cell r="R48" t="str">
            <v>PARTICIPACIÓN EN LOS RESULTADOS DE SUBSIDIARIAS Y ASOCIADAS BAJO EL MÉTODO DEL VALOR PATRIMONIAL</v>
          </cell>
        </row>
        <row r="49">
          <cell r="M49">
            <v>7791101001</v>
          </cell>
          <cell r="N49" t="str">
            <v>OTROS INGRESOS FINANCIEROS - CTA CTE BANCARIA</v>
          </cell>
          <cell r="O49">
            <v>7791101001</v>
          </cell>
          <cell r="P49" t="str">
            <v xml:space="preserve">OTROS INGRESOS FINANCIEROS </v>
          </cell>
          <cell r="Q49" t="str">
            <v>Ingresos</v>
          </cell>
          <cell r="R49" t="str">
            <v xml:space="preserve">OTROS INGRESOS FINANCIEROS </v>
          </cell>
        </row>
        <row r="50">
          <cell r="M50">
            <v>7791101002</v>
          </cell>
          <cell r="N50" t="str">
            <v>OTROS INGRESOS FINANCIEROS - COMISIONES Y AVALES</v>
          </cell>
          <cell r="O50">
            <v>7791101002</v>
          </cell>
          <cell r="P50" t="str">
            <v xml:space="preserve">OTROS INGRESOS FINANCIEROS </v>
          </cell>
          <cell r="Q50" t="str">
            <v>Ingresos</v>
          </cell>
          <cell r="R50" t="str">
            <v xml:space="preserve">OTROS INGRESOS FINANCIEROS </v>
          </cell>
        </row>
        <row r="51">
          <cell r="M51">
            <v>7791101003</v>
          </cell>
          <cell r="N51" t="str">
            <v>OTROS INGRESOS FINANCIEROS - REEMBOLSOS FINANCIEROS</v>
          </cell>
          <cell r="O51">
            <v>7791101003</v>
          </cell>
          <cell r="P51" t="str">
            <v xml:space="preserve">OTROS INGRESOS FINANCIEROS </v>
          </cell>
          <cell r="Q51" t="str">
            <v>Ingresos</v>
          </cell>
          <cell r="R51" t="str">
            <v xml:space="preserve">OTROS INGRESOS FINANCIEROS </v>
          </cell>
        </row>
        <row r="52">
          <cell r="M52">
            <v>7792101001</v>
          </cell>
          <cell r="N52" t="str">
            <v xml:space="preserve">INGRESOS FINANCIEROS EN MEDICIÓN A VALOR DESCONTADO </v>
          </cell>
          <cell r="O52">
            <v>7792101001</v>
          </cell>
          <cell r="P52" t="str">
            <v xml:space="preserve">INGRESOS FINANCIEROS EN MEDICIÓN A VALOR DESCONTADO </v>
          </cell>
          <cell r="Q52" t="str">
            <v>Ingresos</v>
          </cell>
          <cell r="R52" t="str">
            <v xml:space="preserve">INGRESOS FINANCIEROS EN MEDICIÓN A VALOR DESCONTADO </v>
          </cell>
        </row>
        <row r="53">
          <cell r="M53">
            <v>8811101001</v>
          </cell>
          <cell r="N53" t="str">
            <v>IMPUESTO A LA RENTA - CORRIENTE</v>
          </cell>
          <cell r="O53">
            <v>8811101001</v>
          </cell>
          <cell r="P53" t="str">
            <v>IMPUESTO A LA RENTA - CORRIENTE</v>
          </cell>
          <cell r="Q53" t="str">
            <v>Impuestos</v>
          </cell>
          <cell r="R53" t="str">
            <v>IMPUESTO A LA RENTA - CORRIENTE</v>
          </cell>
        </row>
        <row r="54">
          <cell r="M54">
            <v>8821101001</v>
          </cell>
          <cell r="N54" t="str">
            <v>IMPUESTO A LA RENTA - ACTIVO DIFERIDO</v>
          </cell>
          <cell r="O54">
            <v>8821101001</v>
          </cell>
          <cell r="P54" t="str">
            <v>IMPUESTO A LA RENTA - DIFERIDO</v>
          </cell>
          <cell r="Q54" t="str">
            <v>Impuestos</v>
          </cell>
          <cell r="R54" t="str">
            <v>IMPUESTO A LA RENTA - DIFERIDO</v>
          </cell>
        </row>
        <row r="55">
          <cell r="M55">
            <v>8821101002</v>
          </cell>
          <cell r="N55" t="str">
            <v>IMPUESTO A LA RENTA - PASIVO DIFERIDO</v>
          </cell>
          <cell r="O55">
            <v>8821101002</v>
          </cell>
          <cell r="P55" t="str">
            <v>IMPUESTO A LA RENTA - DIFERIDO</v>
          </cell>
          <cell r="Q55" t="str">
            <v>Impuestos</v>
          </cell>
          <cell r="R55" t="str">
            <v>IMPUESTO A LA RENTA - DIFERIDO</v>
          </cell>
        </row>
        <row r="56">
          <cell r="M56">
            <v>9010110001</v>
          </cell>
          <cell r="N56" t="str">
            <v>Costo de Mano de Obra Directa</v>
          </cell>
          <cell r="O56">
            <v>9010110001</v>
          </cell>
          <cell r="P56" t="str">
            <v>Mano de Obra Directa</v>
          </cell>
          <cell r="Q56" t="str">
            <v>Contratistas</v>
          </cell>
          <cell r="R56" t="str">
            <v>Mano de Obra Directa</v>
          </cell>
        </row>
        <row r="57">
          <cell r="M57">
            <v>9020110001</v>
          </cell>
          <cell r="N57" t="str">
            <v>CONSUMO DE MATERIALES Y EQUIPOS ELECTRICOS</v>
          </cell>
          <cell r="O57">
            <v>9020110001</v>
          </cell>
          <cell r="P57" t="str">
            <v>Materiales / Suministros</v>
          </cell>
          <cell r="Q57" t="str">
            <v>Materiales</v>
          </cell>
          <cell r="R57" t="str">
            <v>Materiales / Suministros</v>
          </cell>
        </row>
        <row r="58">
          <cell r="M58">
            <v>9020110002</v>
          </cell>
          <cell r="N58" t="str">
            <v>COSTO DE VENTA DE MATERIALES</v>
          </cell>
          <cell r="O58">
            <v>9020110002</v>
          </cell>
          <cell r="P58" t="str">
            <v>Materiales / Suministros</v>
          </cell>
          <cell r="Q58" t="str">
            <v>Materiales</v>
          </cell>
          <cell r="R58" t="str">
            <v>Materiales / Suministros</v>
          </cell>
        </row>
        <row r="59">
          <cell r="M59">
            <v>9020110003</v>
          </cell>
          <cell r="N59" t="str">
            <v>PROVISION MENOR VALOR OTROS MATERIALES</v>
          </cell>
          <cell r="O59">
            <v>9020110003</v>
          </cell>
          <cell r="P59" t="str">
            <v>Materiales / Suministros</v>
          </cell>
          <cell r="Q59" t="str">
            <v>Materiales</v>
          </cell>
          <cell r="R59" t="str">
            <v>Materiales / Suministros</v>
          </cell>
        </row>
        <row r="60">
          <cell r="M60">
            <v>9020110004</v>
          </cell>
          <cell r="N60" t="str">
            <v>DIFERENCIA EN PRECIO DE MATERIALES</v>
          </cell>
          <cell r="O60">
            <v>9020110004</v>
          </cell>
          <cell r="P60" t="str">
            <v>Materiales / Suministros</v>
          </cell>
          <cell r="Q60" t="str">
            <v>Materiales</v>
          </cell>
          <cell r="R60" t="str">
            <v>Materiales / Suministros</v>
          </cell>
        </row>
        <row r="61">
          <cell r="M61">
            <v>9020110005</v>
          </cell>
          <cell r="N61" t="str">
            <v>AJUSTES DE INVENTARIO</v>
          </cell>
          <cell r="O61">
            <v>9020110005</v>
          </cell>
          <cell r="P61" t="str">
            <v>Materiales / Suministros</v>
          </cell>
          <cell r="Q61" t="str">
            <v>Materiales</v>
          </cell>
          <cell r="R61" t="str">
            <v>Materiales / Suministros</v>
          </cell>
        </row>
        <row r="62">
          <cell r="M62">
            <v>9020110007</v>
          </cell>
          <cell r="N62" t="str">
            <v>(-) PROVISION ONSOLESCENCIA</v>
          </cell>
          <cell r="O62">
            <v>9020110007</v>
          </cell>
          <cell r="P62" t="str">
            <v>Materiales / Suministros</v>
          </cell>
          <cell r="Q62" t="str">
            <v>Materiales</v>
          </cell>
          <cell r="R62" t="str">
            <v>Materiales / Suministros</v>
          </cell>
        </row>
        <row r="63">
          <cell r="M63">
            <v>9020110008</v>
          </cell>
          <cell r="N63" t="str">
            <v>GASTOS DE IMPORTACION DE MATERIALES</v>
          </cell>
          <cell r="O63">
            <v>9020110008</v>
          </cell>
          <cell r="P63" t="str">
            <v>Materiales / Suministros</v>
          </cell>
          <cell r="Q63" t="str">
            <v>Materiales</v>
          </cell>
          <cell r="R63" t="str">
            <v>Materiales / Suministros</v>
          </cell>
        </row>
        <row r="64">
          <cell r="M64">
            <v>9030110001</v>
          </cell>
          <cell r="N64" t="str">
            <v>Arriendo de Maquinaria</v>
          </cell>
          <cell r="O64">
            <v>9030110001</v>
          </cell>
          <cell r="P64" t="str">
            <v>Arriendos</v>
          </cell>
          <cell r="Q64" t="str">
            <v>Equipos</v>
          </cell>
          <cell r="R64" t="str">
            <v>subcontrataciones</v>
          </cell>
        </row>
        <row r="65">
          <cell r="M65">
            <v>9030110002</v>
          </cell>
          <cell r="N65" t="str">
            <v>Arriendo de Terreno</v>
          </cell>
          <cell r="O65">
            <v>9030110002</v>
          </cell>
          <cell r="P65" t="str">
            <v>Arriendos</v>
          </cell>
          <cell r="Q65" t="str">
            <v>Contratistas</v>
          </cell>
          <cell r="R65" t="str">
            <v>subcontrataciones</v>
          </cell>
        </row>
        <row r="66">
          <cell r="M66">
            <v>9030110003</v>
          </cell>
          <cell r="N66" t="str">
            <v>Arriendo de Vehículos</v>
          </cell>
          <cell r="O66">
            <v>9030110003</v>
          </cell>
          <cell r="P66" t="str">
            <v>Arriendos</v>
          </cell>
          <cell r="Q66" t="str">
            <v>Transporte</v>
          </cell>
          <cell r="R66" t="str">
            <v>subcontrataciones</v>
          </cell>
        </row>
        <row r="67">
          <cell r="M67">
            <v>9030110004</v>
          </cell>
          <cell r="N67" t="str">
            <v>Arriendo de Instalaciones</v>
          </cell>
          <cell r="O67">
            <v>9030110004</v>
          </cell>
          <cell r="P67" t="str">
            <v>Arriendos</v>
          </cell>
          <cell r="Q67" t="str">
            <v>Contratistas</v>
          </cell>
          <cell r="R67" t="str">
            <v>subcontrataciones</v>
          </cell>
        </row>
        <row r="68">
          <cell r="M68">
            <v>9030110005</v>
          </cell>
          <cell r="N68" t="str">
            <v>Arriendo de Edificios</v>
          </cell>
          <cell r="O68">
            <v>9030110005</v>
          </cell>
          <cell r="P68" t="str">
            <v>Arriendos</v>
          </cell>
          <cell r="Q68" t="str">
            <v>Gasto General</v>
          </cell>
          <cell r="R68" t="str">
            <v>subcontrataciones</v>
          </cell>
        </row>
        <row r="69">
          <cell r="M69">
            <v>9030110006</v>
          </cell>
          <cell r="N69" t="str">
            <v>Otros Arriendos</v>
          </cell>
          <cell r="O69">
            <v>9030110006</v>
          </cell>
          <cell r="P69" t="str">
            <v>Arriendos</v>
          </cell>
          <cell r="Q69" t="str">
            <v>Contratistas</v>
          </cell>
          <cell r="R69" t="str">
            <v>subcontrataciones</v>
          </cell>
        </row>
        <row r="70">
          <cell r="M70">
            <v>9030120001</v>
          </cell>
          <cell r="N70" t="str">
            <v>Costo por subcontratación de Mano de Obra</v>
          </cell>
          <cell r="O70">
            <v>9030120001</v>
          </cell>
          <cell r="P70" t="str">
            <v xml:space="preserve">Subcontratación de Mano de Obra </v>
          </cell>
          <cell r="Q70" t="str">
            <v>Contratistas</v>
          </cell>
          <cell r="R70" t="str">
            <v>subcontrataciones</v>
          </cell>
        </row>
        <row r="71">
          <cell r="M71">
            <v>9030130001</v>
          </cell>
          <cell r="N71" t="str">
            <v>Costo de transporte</v>
          </cell>
          <cell r="O71">
            <v>9030130001</v>
          </cell>
          <cell r="P71" t="str">
            <v>Transporte</v>
          </cell>
          <cell r="Q71" t="str">
            <v>Transporte</v>
          </cell>
          <cell r="R71" t="str">
            <v>subcontrataciones</v>
          </cell>
        </row>
        <row r="72">
          <cell r="M72">
            <v>9030140001</v>
          </cell>
          <cell r="N72" t="str">
            <v>PROVISION DE ATENUACION DE MARGEN</v>
          </cell>
          <cell r="O72">
            <v>9030140001</v>
          </cell>
          <cell r="P72" t="str">
            <v>PROVISION DE ATENUACION DE MARGEN</v>
          </cell>
          <cell r="Q72" t="str">
            <v>Contratistas</v>
          </cell>
          <cell r="R72" t="str">
            <v>subcontrataciones</v>
          </cell>
        </row>
        <row r="73">
          <cell r="M73">
            <v>9040110001</v>
          </cell>
          <cell r="N73" t="str">
            <v>Costo por uso de equipos en terreno</v>
          </cell>
          <cell r="O73">
            <v>9040110001</v>
          </cell>
          <cell r="P73" t="str">
            <v>Equipos de Terreno</v>
          </cell>
          <cell r="Q73" t="str">
            <v>Equipos</v>
          </cell>
          <cell r="R73" t="str">
            <v>Equipos de Terreno</v>
          </cell>
        </row>
        <row r="74">
          <cell r="M74">
            <v>9050110001</v>
          </cell>
          <cell r="N74" t="str">
            <v>Depreciación de edificio e instalaciones</v>
          </cell>
          <cell r="O74">
            <v>9050110001</v>
          </cell>
          <cell r="P74" t="str">
            <v>Depreciación</v>
          </cell>
          <cell r="Q74" t="str">
            <v>Depreciacion</v>
          </cell>
          <cell r="R74" t="str">
            <v>Depreciación / Amortización</v>
          </cell>
        </row>
        <row r="75">
          <cell r="M75">
            <v>9050110002</v>
          </cell>
          <cell r="N75" t="str">
            <v>Depreciación de medidores</v>
          </cell>
          <cell r="O75">
            <v>9050110002</v>
          </cell>
          <cell r="P75" t="str">
            <v>Depreciación</v>
          </cell>
          <cell r="Q75" t="str">
            <v>Depreciacion</v>
          </cell>
          <cell r="R75" t="str">
            <v>Depreciación / Amortización</v>
          </cell>
        </row>
        <row r="76">
          <cell r="M76">
            <v>9050110003</v>
          </cell>
          <cell r="N76" t="str">
            <v>Depreciación de equipos de alumbrado público</v>
          </cell>
          <cell r="O76">
            <v>9050110003</v>
          </cell>
          <cell r="P76" t="str">
            <v>Depreciación</v>
          </cell>
          <cell r="Q76" t="str">
            <v>Materiales</v>
          </cell>
          <cell r="R76" t="str">
            <v>Depreciación / Amortización</v>
          </cell>
        </row>
        <row r="77">
          <cell r="M77">
            <v>9050110004</v>
          </cell>
          <cell r="N77" t="str">
            <v>Depreciación de Equipo Informático</v>
          </cell>
          <cell r="O77">
            <v>9050110004</v>
          </cell>
          <cell r="P77" t="str">
            <v>Depreciación</v>
          </cell>
          <cell r="Q77" t="str">
            <v>Depreciacion</v>
          </cell>
          <cell r="R77" t="str">
            <v>Depreciación / Amortización</v>
          </cell>
        </row>
        <row r="78">
          <cell r="M78">
            <v>9050110005</v>
          </cell>
          <cell r="N78" t="str">
            <v>Depreciación Herramientas</v>
          </cell>
          <cell r="O78">
            <v>9050110005</v>
          </cell>
          <cell r="P78" t="str">
            <v>Depreciación</v>
          </cell>
          <cell r="Q78" t="str">
            <v>Depreciacion</v>
          </cell>
          <cell r="R78" t="str">
            <v>Depreciación / Amortización</v>
          </cell>
        </row>
        <row r="79">
          <cell r="M79">
            <v>9050110006</v>
          </cell>
          <cell r="N79" t="str">
            <v>Depreciación Mobiliario</v>
          </cell>
          <cell r="O79">
            <v>9050110006</v>
          </cell>
          <cell r="P79" t="str">
            <v>Depreciación</v>
          </cell>
          <cell r="Q79" t="str">
            <v>Depreciacion</v>
          </cell>
          <cell r="R79" t="str">
            <v>Depreciación / Amortización</v>
          </cell>
        </row>
        <row r="80">
          <cell r="M80">
            <v>9050110007</v>
          </cell>
          <cell r="N80" t="str">
            <v>Depreciación Maquinaria</v>
          </cell>
          <cell r="O80">
            <v>9050110007</v>
          </cell>
          <cell r="P80" t="str">
            <v>Depreciación</v>
          </cell>
          <cell r="Q80" t="str">
            <v>Depreciacion</v>
          </cell>
          <cell r="R80" t="str">
            <v>Depreciación / Amortización</v>
          </cell>
        </row>
        <row r="81">
          <cell r="M81">
            <v>9050110008</v>
          </cell>
          <cell r="N81" t="str">
            <v>Depreciación Vehículo</v>
          </cell>
          <cell r="O81">
            <v>9050110008</v>
          </cell>
          <cell r="P81" t="str">
            <v>Depreciación</v>
          </cell>
          <cell r="Q81" t="str">
            <v>Depreciacion</v>
          </cell>
          <cell r="R81" t="str">
            <v>Depreciación / Amortización</v>
          </cell>
        </row>
        <row r="82">
          <cell r="M82">
            <v>9050110009</v>
          </cell>
          <cell r="N82" t="str">
            <v>Depreciación de Instalaciones y telecomunicaciones</v>
          </cell>
          <cell r="O82">
            <v>9050110009</v>
          </cell>
          <cell r="P82" t="str">
            <v>Depreciación</v>
          </cell>
          <cell r="Q82" t="str">
            <v>Depreciacion</v>
          </cell>
          <cell r="R82" t="str">
            <v>Depreciación / Amortización</v>
          </cell>
        </row>
        <row r="83">
          <cell r="M83">
            <v>9050110010</v>
          </cell>
          <cell r="N83" t="str">
            <v>Depreciación de Otras Instalaciones</v>
          </cell>
          <cell r="O83">
            <v>9050110010</v>
          </cell>
          <cell r="P83" t="str">
            <v>Depreciación</v>
          </cell>
          <cell r="Q83" t="str">
            <v>Depreciacion</v>
          </cell>
          <cell r="R83" t="str">
            <v>Depreciación / Amortización</v>
          </cell>
        </row>
        <row r="84">
          <cell r="M84">
            <v>9051120001</v>
          </cell>
          <cell r="N84" t="str">
            <v>Amortización Sistemas Informáticos</v>
          </cell>
          <cell r="O84">
            <v>9051120001</v>
          </cell>
          <cell r="P84" t="str">
            <v>Amortización</v>
          </cell>
          <cell r="Q84" t="str">
            <v>Equipos</v>
          </cell>
          <cell r="R84" t="str">
            <v>Depreciación / Amortización</v>
          </cell>
        </row>
        <row r="85">
          <cell r="M85">
            <v>9060101001</v>
          </cell>
          <cell r="N85" t="str">
            <v>SUELDOS</v>
          </cell>
          <cell r="O85">
            <v>9060101001</v>
          </cell>
          <cell r="P85" t="str">
            <v>SUELDOS EMPLEADOS</v>
          </cell>
          <cell r="Q85" t="str">
            <v>Remuneraciones</v>
          </cell>
          <cell r="R85" t="str">
            <v>COSTO DE PERSONAL</v>
          </cell>
        </row>
        <row r="86">
          <cell r="M86">
            <v>9060101002</v>
          </cell>
          <cell r="N86" t="str">
            <v>REMUNERACIONES EN ESPECIE</v>
          </cell>
          <cell r="O86">
            <v>9060101002</v>
          </cell>
          <cell r="P86" t="str">
            <v>SUELDOS EMPLEADOS</v>
          </cell>
          <cell r="Q86" t="str">
            <v>Remuneraciones</v>
          </cell>
          <cell r="R86" t="str">
            <v>COSTO DE PERSONAL</v>
          </cell>
        </row>
        <row r="87">
          <cell r="M87">
            <v>9060101003</v>
          </cell>
          <cell r="N87" t="str">
            <v>ASIGNACION FAMILIAR</v>
          </cell>
          <cell r="O87">
            <v>9060101003</v>
          </cell>
          <cell r="P87" t="str">
            <v>SUELDOS EMPLEADOS</v>
          </cell>
          <cell r="Q87" t="str">
            <v>Remuneraciones</v>
          </cell>
          <cell r="R87" t="str">
            <v>COSTO DE PERSONAL</v>
          </cell>
        </row>
        <row r="88">
          <cell r="M88">
            <v>9060102001</v>
          </cell>
          <cell r="N88" t="str">
            <v>PROGRAMA DE PRACTICAS PRE-PROFESIONALES</v>
          </cell>
          <cell r="O88">
            <v>9060102001</v>
          </cell>
          <cell r="P88" t="str">
            <v>SUBVENCIÓN PRACTICANTES</v>
          </cell>
          <cell r="Q88" t="str">
            <v>Remuneraciones</v>
          </cell>
          <cell r="R88" t="str">
            <v>COSTO DE PERSONAL</v>
          </cell>
        </row>
        <row r="89">
          <cell r="M89">
            <v>9060103001</v>
          </cell>
          <cell r="N89" t="str">
            <v>COOPERATIVAS</v>
          </cell>
          <cell r="O89">
            <v>9060103001</v>
          </cell>
          <cell r="P89" t="str">
            <v>COOPERATIVAS / JUBILADOS</v>
          </cell>
          <cell r="Q89" t="str">
            <v>Remuneraciones</v>
          </cell>
          <cell r="R89" t="str">
            <v>COSTO DE PERSONAL</v>
          </cell>
        </row>
        <row r="90">
          <cell r="M90">
            <v>9060103002</v>
          </cell>
          <cell r="N90" t="str">
            <v>JUBILIDADOS</v>
          </cell>
          <cell r="O90">
            <v>9060103002</v>
          </cell>
          <cell r="P90" t="str">
            <v>COOPERATIVAS / JUBILADOS</v>
          </cell>
          <cell r="Q90" t="str">
            <v>Remuneraciones</v>
          </cell>
          <cell r="R90" t="str">
            <v>COSTO DE PERSONAL</v>
          </cell>
        </row>
        <row r="91">
          <cell r="M91">
            <v>9060104001</v>
          </cell>
          <cell r="N91" t="str">
            <v>HORAS EXTRAS</v>
          </cell>
          <cell r="O91">
            <v>9060104001</v>
          </cell>
          <cell r="P91" t="str">
            <v>BONIFICACIÓN ORDINARIA</v>
          </cell>
          <cell r="Q91" t="str">
            <v>Remuneraciones</v>
          </cell>
          <cell r="R91" t="str">
            <v>COSTO DE PERSONAL</v>
          </cell>
        </row>
        <row r="92">
          <cell r="M92">
            <v>9060104002</v>
          </cell>
          <cell r="N92" t="str">
            <v>COMISIONES</v>
          </cell>
          <cell r="O92">
            <v>9060104002</v>
          </cell>
          <cell r="P92" t="str">
            <v>BONIFICACIÓN ORDINARIA</v>
          </cell>
          <cell r="Q92" t="str">
            <v>Remuneraciones</v>
          </cell>
          <cell r="R92" t="str">
            <v>COSTO DE PERSONAL</v>
          </cell>
        </row>
        <row r="93">
          <cell r="M93">
            <v>9060104003</v>
          </cell>
          <cell r="N93" t="str">
            <v>BONOS</v>
          </cell>
          <cell r="O93">
            <v>9060104003</v>
          </cell>
          <cell r="P93" t="str">
            <v>BONIFICACIÓN ORDINARIA</v>
          </cell>
          <cell r="Q93" t="str">
            <v>Remuneraciones</v>
          </cell>
          <cell r="R93" t="str">
            <v>COSTO DE PERSONAL</v>
          </cell>
        </row>
        <row r="94">
          <cell r="M94">
            <v>9060104004</v>
          </cell>
          <cell r="N94" t="str">
            <v>GERENTES - BONOS POR PRODUCCION</v>
          </cell>
          <cell r="O94">
            <v>9060104004</v>
          </cell>
          <cell r="P94" t="str">
            <v>BONIFICACIÓN ORDINARIA</v>
          </cell>
          <cell r="Q94" t="str">
            <v>Remuneraciones</v>
          </cell>
          <cell r="R94" t="str">
            <v>COSTO DE PERSONAL</v>
          </cell>
        </row>
        <row r="95">
          <cell r="M95">
            <v>9060104005</v>
          </cell>
          <cell r="N95" t="str">
            <v>Bono por evaluación de desempeño</v>
          </cell>
          <cell r="O95">
            <v>9060104005</v>
          </cell>
          <cell r="P95" t="str">
            <v>BONIFICACIÓN ORDINARIA</v>
          </cell>
          <cell r="Q95" t="str">
            <v>Remuneraciones</v>
          </cell>
          <cell r="R95" t="str">
            <v>COSTO DE PERSONAL</v>
          </cell>
        </row>
        <row r="96">
          <cell r="M96">
            <v>9060104006</v>
          </cell>
          <cell r="N96" t="str">
            <v>Bonificación por producción</v>
          </cell>
          <cell r="O96">
            <v>9060104006</v>
          </cell>
          <cell r="P96" t="str">
            <v>BONIFICACIÓN ORDINARIA</v>
          </cell>
          <cell r="Q96" t="str">
            <v>Remuneraciones</v>
          </cell>
          <cell r="R96" t="str">
            <v>COSTO DE PERSONAL</v>
          </cell>
        </row>
        <row r="97">
          <cell r="M97">
            <v>9060104007</v>
          </cell>
          <cell r="N97" t="str">
            <v>Bonificación por trabajo nocturno</v>
          </cell>
          <cell r="O97">
            <v>9060104007</v>
          </cell>
          <cell r="P97" t="str">
            <v>BONIFICACIÓN ORDINARIA</v>
          </cell>
          <cell r="Q97" t="str">
            <v>Remuneraciones</v>
          </cell>
          <cell r="R97" t="str">
            <v>COSTO DE PERSONAL</v>
          </cell>
        </row>
        <row r="98">
          <cell r="M98">
            <v>9060104008</v>
          </cell>
          <cell r="N98" t="str">
            <v>Bonificacion por circuitos energizados</v>
          </cell>
          <cell r="O98">
            <v>9060104008</v>
          </cell>
          <cell r="P98" t="str">
            <v>BONIFICACIÓN ORDINARIA</v>
          </cell>
          <cell r="Q98" t="str">
            <v>Remuneraciones</v>
          </cell>
          <cell r="R98" t="str">
            <v>COSTO DE PERSONAL</v>
          </cell>
        </row>
        <row r="99">
          <cell r="M99">
            <v>9060104009</v>
          </cell>
          <cell r="N99" t="str">
            <v>Compensación por trabajo día feriado</v>
          </cell>
          <cell r="O99">
            <v>9060104009</v>
          </cell>
          <cell r="P99" t="str">
            <v>BONIFICACIÓN ORDINARIA</v>
          </cell>
          <cell r="Q99" t="str">
            <v>Remuneraciones</v>
          </cell>
          <cell r="R99" t="str">
            <v>COSTO DE PERSONAL</v>
          </cell>
        </row>
        <row r="100">
          <cell r="M100">
            <v>9060104010</v>
          </cell>
          <cell r="N100" t="str">
            <v>Alimentación principal</v>
          </cell>
          <cell r="O100">
            <v>9060104010</v>
          </cell>
          <cell r="P100" t="str">
            <v>BONIFICACIÓN ORDINARIA</v>
          </cell>
          <cell r="Q100" t="str">
            <v>Remuneraciones</v>
          </cell>
          <cell r="R100" t="str">
            <v>COSTO DE PERSONAL</v>
          </cell>
        </row>
        <row r="101">
          <cell r="M101">
            <v>9060104011</v>
          </cell>
          <cell r="N101" t="str">
            <v>Asignación por fallecimiento</v>
          </cell>
          <cell r="O101">
            <v>9060104011</v>
          </cell>
          <cell r="P101" t="str">
            <v>BONIFICACIÓN ORDINARIA</v>
          </cell>
          <cell r="Q101" t="str">
            <v>Remuneraciones</v>
          </cell>
          <cell r="R101" t="str">
            <v>COSTO DE PERSONAL</v>
          </cell>
        </row>
        <row r="102">
          <cell r="M102">
            <v>9060104012</v>
          </cell>
          <cell r="N102" t="str">
            <v>Asignación por transporte</v>
          </cell>
          <cell r="O102">
            <v>9060104012</v>
          </cell>
          <cell r="P102" t="str">
            <v>BONIFICACIÓN ORDINARIA</v>
          </cell>
          <cell r="Q102" t="str">
            <v>Remuneraciones</v>
          </cell>
          <cell r="R102" t="str">
            <v>COSTO DE PERSONAL</v>
          </cell>
        </row>
        <row r="103">
          <cell r="M103">
            <v>9060104013</v>
          </cell>
          <cell r="N103" t="str">
            <v>Bono por Quinquenio</v>
          </cell>
          <cell r="O103">
            <v>9060104013</v>
          </cell>
          <cell r="P103" t="str">
            <v>BONIFICACIÓN ORDINARIA</v>
          </cell>
          <cell r="Q103" t="str">
            <v>Remuneraciones</v>
          </cell>
          <cell r="R103" t="str">
            <v>COSTO DE PERSONAL</v>
          </cell>
        </row>
        <row r="104">
          <cell r="M104">
            <v>9060105001</v>
          </cell>
          <cell r="N104" t="str">
            <v>GRATIFICACION EXTRAORDINARIA</v>
          </cell>
          <cell r="O104">
            <v>9060105001</v>
          </cell>
          <cell r="P104" t="str">
            <v>BONIFICACIÓN EXTRAORDINARIA</v>
          </cell>
          <cell r="Q104" t="str">
            <v>Remuneraciones</v>
          </cell>
          <cell r="R104" t="str">
            <v>COSTO DE PERSONAL</v>
          </cell>
        </row>
        <row r="105">
          <cell r="M105">
            <v>9060105002</v>
          </cell>
          <cell r="N105" t="str">
            <v>PREMIO</v>
          </cell>
          <cell r="O105">
            <v>9060105002</v>
          </cell>
          <cell r="P105" t="str">
            <v>BONIFICACIÓN EXTRAORDINARIA</v>
          </cell>
          <cell r="Q105" t="str">
            <v>Remuneraciones</v>
          </cell>
          <cell r="R105" t="str">
            <v>COSTO DE PERSONAL</v>
          </cell>
        </row>
        <row r="106">
          <cell r="M106">
            <v>9060105003</v>
          </cell>
          <cell r="N106" t="str">
            <v>UTILIDAD</v>
          </cell>
          <cell r="O106">
            <v>9060105003</v>
          </cell>
          <cell r="P106" t="str">
            <v>BONIFICACIÓN EXTRAORDINARIA</v>
          </cell>
          <cell r="Q106" t="str">
            <v>Remuneraciones</v>
          </cell>
          <cell r="R106" t="str">
            <v>COSTO DE PERSONAL</v>
          </cell>
        </row>
        <row r="107">
          <cell r="M107">
            <v>9060105004</v>
          </cell>
          <cell r="N107" t="str">
            <v>Ayudas de Estudios</v>
          </cell>
          <cell r="O107">
            <v>9060105004</v>
          </cell>
          <cell r="P107" t="str">
            <v>BONIFICACIÓN EXTRAORDINARIA</v>
          </cell>
          <cell r="Q107" t="str">
            <v>Remuneraciones</v>
          </cell>
          <cell r="R107" t="str">
            <v>COSTO DE PERSONAL</v>
          </cell>
        </row>
        <row r="108">
          <cell r="M108">
            <v>9060105005</v>
          </cell>
          <cell r="N108" t="str">
            <v>Asignación de movilización</v>
          </cell>
          <cell r="O108">
            <v>9060105005</v>
          </cell>
          <cell r="P108" t="str">
            <v>BONIFICACIÓN EXTRAORDINARIA</v>
          </cell>
          <cell r="Q108" t="str">
            <v>Remuneraciones</v>
          </cell>
          <cell r="R108" t="str">
            <v>COSTO DE PERSONAL</v>
          </cell>
        </row>
        <row r="109">
          <cell r="M109">
            <v>9060105006</v>
          </cell>
          <cell r="N109" t="str">
            <v>Bonificacion por cierre de pliego</v>
          </cell>
          <cell r="O109">
            <v>9060105006</v>
          </cell>
          <cell r="P109" t="str">
            <v>BONIFICACIÓN EXTRAORDINARIA</v>
          </cell>
          <cell r="Q109" t="str">
            <v>Remuneraciones</v>
          </cell>
          <cell r="R109" t="str">
            <v>COSTO DE PERSONAL</v>
          </cell>
        </row>
        <row r="110">
          <cell r="M110">
            <v>9060105007</v>
          </cell>
          <cell r="N110" t="str">
            <v>Bonificación Navidad</v>
          </cell>
          <cell r="O110">
            <v>9060105007</v>
          </cell>
          <cell r="P110" t="str">
            <v>BONIFICACIÓN EXTRAORDINARIA</v>
          </cell>
          <cell r="Q110" t="str">
            <v>Remuneraciones</v>
          </cell>
          <cell r="R110" t="str">
            <v>COSTO DE PERSONAL</v>
          </cell>
        </row>
        <row r="111">
          <cell r="M111">
            <v>9060106001</v>
          </cell>
          <cell r="N111" t="str">
            <v>CONTRIBUCIONES SOCIALES(IES  ESSALUD)</v>
          </cell>
          <cell r="O111">
            <v>9060106001</v>
          </cell>
          <cell r="P111" t="str">
            <v>ESSALUD</v>
          </cell>
          <cell r="Q111" t="str">
            <v>Remuneraciones</v>
          </cell>
          <cell r="R111" t="str">
            <v>COSTO DE PERSONAL</v>
          </cell>
        </row>
        <row r="112">
          <cell r="M112">
            <v>9060107001</v>
          </cell>
          <cell r="N112" t="str">
            <v>GRATIFICACION EXTRAORDINARIA DE ESSALUD</v>
          </cell>
          <cell r="O112">
            <v>9060107001</v>
          </cell>
          <cell r="P112" t="str">
            <v>GRATIFICACIÓN EXTRAORDINARIA DE ESSALUD</v>
          </cell>
          <cell r="Q112" t="str">
            <v>Remuneraciones</v>
          </cell>
          <cell r="R112" t="str">
            <v>COSTO DE PERSONAL</v>
          </cell>
        </row>
        <row r="113">
          <cell r="M113">
            <v>9060108001</v>
          </cell>
          <cell r="N113" t="str">
            <v>VACACIONES</v>
          </cell>
          <cell r="O113">
            <v>9060108001</v>
          </cell>
          <cell r="P113" t="str">
            <v>VACACIONES</v>
          </cell>
          <cell r="Q113" t="str">
            <v>Remuneraciones</v>
          </cell>
          <cell r="R113" t="str">
            <v>COSTO DE PERSONAL</v>
          </cell>
        </row>
        <row r="114">
          <cell r="M114">
            <v>9060108002</v>
          </cell>
          <cell r="N114" t="str">
            <v>(-) Consumo de Vacaciones</v>
          </cell>
          <cell r="O114">
            <v>9060108002</v>
          </cell>
          <cell r="P114" t="str">
            <v>VACACIONES</v>
          </cell>
          <cell r="Q114" t="str">
            <v>Remuneraciones</v>
          </cell>
          <cell r="R114" t="str">
            <v>COSTO DE PERSONAL</v>
          </cell>
        </row>
        <row r="115">
          <cell r="M115">
            <v>9060108003</v>
          </cell>
          <cell r="N115" t="str">
            <v>Provisión de Vacaciones</v>
          </cell>
          <cell r="O115">
            <v>9060108003</v>
          </cell>
          <cell r="P115" t="str">
            <v>VACACIONES</v>
          </cell>
          <cell r="Q115" t="str">
            <v>Remuneraciones</v>
          </cell>
          <cell r="R115" t="str">
            <v>COSTO DE PERSONAL</v>
          </cell>
        </row>
        <row r="116">
          <cell r="M116">
            <v>9060109001</v>
          </cell>
          <cell r="N116" t="str">
            <v>COMPENSACION POR TIEMPO DE SERVICIOS</v>
          </cell>
          <cell r="O116">
            <v>9060109001</v>
          </cell>
          <cell r="P116" t="str">
            <v>COMPENSACIÓN POR TIEMPO DE SERVICIOS</v>
          </cell>
          <cell r="Q116" t="str">
            <v>Remuneraciones</v>
          </cell>
          <cell r="R116" t="str">
            <v>COSTO DE PERSONAL</v>
          </cell>
        </row>
        <row r="117">
          <cell r="M117">
            <v>9060110001</v>
          </cell>
          <cell r="N117" t="str">
            <v>GRATIFICACIONES</v>
          </cell>
          <cell r="O117">
            <v>9060110001</v>
          </cell>
          <cell r="P117" t="str">
            <v>GRATIFICACIONES</v>
          </cell>
          <cell r="Q117" t="str">
            <v>Remuneraciones</v>
          </cell>
          <cell r="R117" t="str">
            <v>COSTO DE PERSONAL</v>
          </cell>
        </row>
        <row r="118">
          <cell r="M118">
            <v>9060111001</v>
          </cell>
          <cell r="N118" t="str">
            <v>SEGUROS PARTICULARES DE SALUD   - EPS</v>
          </cell>
          <cell r="O118">
            <v>9060111001</v>
          </cell>
          <cell r="P118" t="str">
            <v>EPS Y OTROS SEGUROS</v>
          </cell>
          <cell r="Q118" t="str">
            <v>Remuneraciones</v>
          </cell>
          <cell r="R118" t="str">
            <v>COSTO DE PERSONAL</v>
          </cell>
        </row>
        <row r="119">
          <cell r="M119">
            <v>9060111002</v>
          </cell>
          <cell r="N119" t="str">
            <v>SEGUROS PARTICULARES DE PRESTACIONES DE SALUD  SCTR SALUD</v>
          </cell>
          <cell r="O119">
            <v>9060111002</v>
          </cell>
          <cell r="P119" t="str">
            <v>EPS Y OTROS SEGUROS</v>
          </cell>
          <cell r="Q119" t="str">
            <v>Remuneraciones</v>
          </cell>
          <cell r="R119" t="str">
            <v>COSTO DE PERSONAL</v>
          </cell>
        </row>
        <row r="120">
          <cell r="M120">
            <v>9060111003</v>
          </cell>
          <cell r="N120" t="str">
            <v>PAGOS POR ACCIDENTE DE TRABAJO</v>
          </cell>
          <cell r="O120">
            <v>9060111003</v>
          </cell>
          <cell r="P120" t="str">
            <v>EPS Y OTROS SEGUROS</v>
          </cell>
          <cell r="Q120" t="str">
            <v>Remuneraciones</v>
          </cell>
          <cell r="R120" t="str">
            <v>COSTO DE PERSONAL</v>
          </cell>
        </row>
        <row r="121">
          <cell r="M121">
            <v>9060111004</v>
          </cell>
          <cell r="N121" t="str">
            <v>(-) Recuperación pagos previsionales</v>
          </cell>
          <cell r="O121">
            <v>9060111004</v>
          </cell>
          <cell r="P121" t="str">
            <v>EPS Y OTROS SEGUROS</v>
          </cell>
          <cell r="Q121" t="str">
            <v>Remuneraciones</v>
          </cell>
          <cell r="R121" t="str">
            <v>COSTO DE PERSONAL</v>
          </cell>
        </row>
        <row r="122">
          <cell r="M122">
            <v>9060111005</v>
          </cell>
          <cell r="N122" t="str">
            <v>Aporte patronal</v>
          </cell>
          <cell r="O122">
            <v>9060111005</v>
          </cell>
          <cell r="P122" t="str">
            <v>EPS Y OTROS SEGUROS</v>
          </cell>
          <cell r="Q122" t="str">
            <v>Remuneraciones</v>
          </cell>
          <cell r="R122" t="str">
            <v>COSTO DE PERSONAL</v>
          </cell>
        </row>
        <row r="123">
          <cell r="M123">
            <v>9060112001</v>
          </cell>
          <cell r="N123" t="str">
            <v>SEGURO DE VIDA LEY    SCTR  VIDA</v>
          </cell>
          <cell r="O123">
            <v>9060112001</v>
          </cell>
          <cell r="P123" t="str">
            <v>SEGURO DE VIDA LEY</v>
          </cell>
          <cell r="Q123" t="str">
            <v>Remuneraciones</v>
          </cell>
          <cell r="R123" t="str">
            <v>COSTO DE PERSONAL</v>
          </cell>
        </row>
        <row r="124">
          <cell r="M124">
            <v>9060113001</v>
          </cell>
          <cell r="N124" t="str">
            <v>SEGURO COMPLEMENTARIO DE TRABAJO  SCTR PENSION</v>
          </cell>
          <cell r="O124">
            <v>9060113001</v>
          </cell>
          <cell r="P124" t="str">
            <v>SEGURO COMPLEMENTARIO DE TRABAJO</v>
          </cell>
          <cell r="Q124" t="str">
            <v>Remuneraciones</v>
          </cell>
          <cell r="R124" t="str">
            <v>COSTO DE PERSONAL</v>
          </cell>
        </row>
        <row r="125">
          <cell r="M125">
            <v>9060114001</v>
          </cell>
          <cell r="N125" t="str">
            <v>EXÁMENES MÉDICOS Y EVALUACIÓN PSICOLÓGICA</v>
          </cell>
          <cell r="O125">
            <v>9060114001</v>
          </cell>
          <cell r="P125" t="str">
            <v>EXÁMENES MÉDICOS Y EVALUACIÓN PSICOLÓGICA</v>
          </cell>
          <cell r="Q125" t="str">
            <v>Remuneraciones</v>
          </cell>
          <cell r="R125" t="str">
            <v>COSTO DE PERSONAL</v>
          </cell>
        </row>
        <row r="126">
          <cell r="M126">
            <v>9060115001</v>
          </cell>
          <cell r="N126" t="str">
            <v>MINISTERIO DE TRABAJO</v>
          </cell>
          <cell r="O126">
            <v>9060115001</v>
          </cell>
          <cell r="P126" t="str">
            <v>RENOVACIÓN DE CONTRATOS LABORALES</v>
          </cell>
          <cell r="Q126" t="str">
            <v>Remuneraciones</v>
          </cell>
          <cell r="R126" t="str">
            <v>COSTO DE PERSONAL</v>
          </cell>
        </row>
        <row r="127">
          <cell r="M127">
            <v>9060116001</v>
          </cell>
          <cell r="N127" t="str">
            <v>INDEMNIZACIÓN DE LEY POR DESPIDO</v>
          </cell>
          <cell r="O127">
            <v>9060116001</v>
          </cell>
          <cell r="P127" t="str">
            <v>INDEMNIZACIÓN DE LEY POR DESPIDO</v>
          </cell>
          <cell r="Q127" t="str">
            <v>Remuneraciones</v>
          </cell>
          <cell r="R127" t="str">
            <v>COSTO DE PERSONAL</v>
          </cell>
        </row>
        <row r="128">
          <cell r="M128">
            <v>9060117001</v>
          </cell>
          <cell r="N128" t="str">
            <v>INDEMNIZACIONES EXTRAORDINARIA</v>
          </cell>
          <cell r="O128">
            <v>9060117001</v>
          </cell>
          <cell r="P128" t="str">
            <v>BONIFICACIÓN ADICIONAL POR DESPIDO</v>
          </cell>
          <cell r="Q128" t="str">
            <v>Remuneraciones</v>
          </cell>
          <cell r="R128" t="str">
            <v>COSTO DE PERSONAL</v>
          </cell>
        </row>
        <row r="129">
          <cell r="M129">
            <v>9060117002</v>
          </cell>
          <cell r="N129" t="str">
            <v>Pensión complementaria de personal pasivo</v>
          </cell>
          <cell r="O129">
            <v>9060117002</v>
          </cell>
          <cell r="P129" t="str">
            <v>BONIFICACIÓN ADICIONAL POR DESPIDO</v>
          </cell>
          <cell r="Q129" t="str">
            <v>Remuneraciones</v>
          </cell>
          <cell r="R129" t="str">
            <v>COSTO DE PERSONAL</v>
          </cell>
        </row>
        <row r="130">
          <cell r="M130">
            <v>9060201001</v>
          </cell>
          <cell r="N130" t="str">
            <v>SERVICIOS DE OUTSORCING - GERENCIA GRAÑA Y MONTERO</v>
          </cell>
          <cell r="O130">
            <v>9060201001</v>
          </cell>
          <cell r="P130" t="str">
            <v>ASESORIAS GERENCIALES</v>
          </cell>
          <cell r="Q130" t="str">
            <v>Gasto General</v>
          </cell>
          <cell r="R130" t="str">
            <v>ASESORIAS HOLDING Y DIETAS DEL DIRECTORIO</v>
          </cell>
        </row>
        <row r="131">
          <cell r="M131">
            <v>9060201002</v>
          </cell>
          <cell r="N131" t="str">
            <v>SERVICIOS DE OUTSORCING - GERENCIA CAM</v>
          </cell>
          <cell r="O131">
            <v>9060201002</v>
          </cell>
          <cell r="P131" t="str">
            <v>ASESORIAS GERENCIALES</v>
          </cell>
          <cell r="Q131" t="str">
            <v>Gasto General</v>
          </cell>
          <cell r="R131" t="str">
            <v>ASESORIAS HOLDING Y DIETAS DEL DIRECTORIO</v>
          </cell>
        </row>
        <row r="132">
          <cell r="M132">
            <v>9060202001</v>
          </cell>
          <cell r="N132" t="str">
            <v>SERVICIOS DE OUTSORCING - OTRAS GERENCIAS GRAÑA Y MONTERO</v>
          </cell>
          <cell r="O132">
            <v>9060202001</v>
          </cell>
          <cell r="P132" t="str">
            <v>ASESORIAS DE TÉCNICAS Y ESTRATÉGICAS</v>
          </cell>
          <cell r="Q132" t="str">
            <v>Gasto General</v>
          </cell>
          <cell r="R132" t="str">
            <v>ASESORIAS HOLDING Y DIETAS DEL DIRECTORIO</v>
          </cell>
        </row>
        <row r="133">
          <cell r="M133">
            <v>9060203001</v>
          </cell>
          <cell r="N133" t="str">
            <v>REMUNERACIONES AL DIRECTORIO</v>
          </cell>
          <cell r="O133">
            <v>9060203001</v>
          </cell>
          <cell r="P133" t="str">
            <v>DIETAS DEL DIRECTORIO</v>
          </cell>
          <cell r="Q133" t="str">
            <v>Gasto General</v>
          </cell>
          <cell r="R133" t="str">
            <v>ASESORIAS HOLDING Y DIETAS DEL DIRECTORIO</v>
          </cell>
        </row>
        <row r="134">
          <cell r="M134">
            <v>9060301001</v>
          </cell>
          <cell r="N134" t="str">
            <v>LOCALES</v>
          </cell>
          <cell r="O134">
            <v>9060301001</v>
          </cell>
          <cell r="P134" t="str">
            <v>ALQUILER DE OFICINAS</v>
          </cell>
          <cell r="Q134" t="str">
            <v>Gasto General</v>
          </cell>
          <cell r="R134" t="str">
            <v>COSTO DE OFICINA</v>
          </cell>
        </row>
        <row r="135">
          <cell r="M135">
            <v>9060302001</v>
          </cell>
          <cell r="N135" t="str">
            <v>ESTACIONAMIENTO</v>
          </cell>
          <cell r="O135">
            <v>9060302001</v>
          </cell>
          <cell r="P135" t="str">
            <v>ALQUILER DE ESTACIONAMIENTOS</v>
          </cell>
          <cell r="Q135" t="str">
            <v>Gasto General</v>
          </cell>
          <cell r="R135" t="str">
            <v>COSTO DE OFICINA</v>
          </cell>
        </row>
        <row r="136">
          <cell r="M136">
            <v>9060303001</v>
          </cell>
          <cell r="N136" t="str">
            <v>ARCHIVOS EXTERNOS</v>
          </cell>
          <cell r="O136">
            <v>9060303001</v>
          </cell>
          <cell r="P136" t="str">
            <v>ALQUILER DE ARCHIVOS</v>
          </cell>
          <cell r="Q136" t="str">
            <v>Gasto General</v>
          </cell>
          <cell r="R136" t="str">
            <v>COSTO DE OFICINA</v>
          </cell>
        </row>
        <row r="137">
          <cell r="M137">
            <v>9060304001</v>
          </cell>
          <cell r="N137" t="str">
            <v>MANTENIMIENTO LOCALES DE LA EMPRESA</v>
          </cell>
          <cell r="O137">
            <v>9060304001</v>
          </cell>
          <cell r="P137" t="str">
            <v>MANTENIMIENTO, LIMPIEZA Y VIGILANCIA DE OFICINAS Y OPERADORES</v>
          </cell>
          <cell r="Q137" t="str">
            <v>Gasto General</v>
          </cell>
          <cell r="R137" t="str">
            <v>COSTO DE OFICINA</v>
          </cell>
        </row>
        <row r="138">
          <cell r="M138">
            <v>9060304002</v>
          </cell>
          <cell r="N138" t="str">
            <v>SERVICIOS DE SEGURIDAD</v>
          </cell>
          <cell r="O138">
            <v>9060304002</v>
          </cell>
          <cell r="P138" t="str">
            <v>MANTENIMIENTO, LIMPIEZA Y VIGILANCIA DE OFICINAS Y OPERADORES</v>
          </cell>
          <cell r="Q138" t="str">
            <v>Gasto General</v>
          </cell>
          <cell r="R138" t="str">
            <v>COSTO DE OFICINA</v>
          </cell>
        </row>
        <row r="139">
          <cell r="M139">
            <v>9060305001</v>
          </cell>
          <cell r="N139" t="str">
            <v>OFICINAS Y OPERADORES</v>
          </cell>
          <cell r="O139">
            <v>9060305001</v>
          </cell>
          <cell r="P139" t="str">
            <v>MODIFICACIONES Y REPARACIONES DE OFICINAS Y OPERADORES</v>
          </cell>
          <cell r="Q139" t="str">
            <v>Gasto General</v>
          </cell>
          <cell r="R139" t="str">
            <v>COSTO DE OFICINA</v>
          </cell>
        </row>
        <row r="140">
          <cell r="M140">
            <v>9060305002</v>
          </cell>
          <cell r="N140" t="str">
            <v>SERVICIO REPARACION CONSERVACION OTROS INMOV MAT</v>
          </cell>
          <cell r="O140">
            <v>9060305002</v>
          </cell>
          <cell r="P140" t="str">
            <v>MODIFICACIONES Y REPARACIONES DE OFICINAS Y OPERADORES</v>
          </cell>
          <cell r="Q140" t="str">
            <v>Gasto General</v>
          </cell>
          <cell r="R140" t="str">
            <v>COSTO DE OFICINA</v>
          </cell>
        </row>
        <row r="141">
          <cell r="P141" t="str">
            <v>MODIFICACIONES Y REPARACIONES DE OFICINAS Y OPERADORES</v>
          </cell>
          <cell r="Q141" t="str">
            <v>Gasto General</v>
          </cell>
          <cell r="R141" t="str">
            <v>COSTO DE OFICINA</v>
          </cell>
        </row>
        <row r="142">
          <cell r="M142">
            <v>9060306001</v>
          </cell>
          <cell r="N142" t="str">
            <v>EDIFICACIONES</v>
          </cell>
          <cell r="O142">
            <v>9060306001</v>
          </cell>
          <cell r="P142" t="str">
            <v>DEPRECIACIÓN DE EDIFICIOS, OFICINAS Y MUEBLES</v>
          </cell>
          <cell r="Q142" t="str">
            <v>Gasto General</v>
          </cell>
          <cell r="R142" t="str">
            <v>COSTO DE OFICINA</v>
          </cell>
        </row>
        <row r="143">
          <cell r="M143">
            <v>9060307001</v>
          </cell>
          <cell r="N143" t="str">
            <v>MUEBLES Y ENSERES</v>
          </cell>
          <cell r="O143">
            <v>9060307001</v>
          </cell>
          <cell r="P143" t="str">
            <v>PÉRDIDA DE VALOR DE EDIFICIOS, OFICINAS Y MUEBLES</v>
          </cell>
          <cell r="Q143" t="str">
            <v>Gasto General</v>
          </cell>
          <cell r="R143" t="str">
            <v>COSTO DE OFICINA</v>
          </cell>
        </row>
        <row r="144">
          <cell r="M144">
            <v>9060308001</v>
          </cell>
          <cell r="N144" t="str">
            <v>ENERGÍA ELECTRICA</v>
          </cell>
          <cell r="O144">
            <v>9060308001</v>
          </cell>
          <cell r="P144" t="str">
            <v>LUZ</v>
          </cell>
          <cell r="Q144" t="str">
            <v>Gasto General</v>
          </cell>
          <cell r="R144" t="str">
            <v>COSTO DE OFICINA</v>
          </cell>
        </row>
        <row r="145">
          <cell r="M145">
            <v>9060309001</v>
          </cell>
          <cell r="N145" t="str">
            <v>AGUA</v>
          </cell>
          <cell r="O145">
            <v>9060309001</v>
          </cell>
          <cell r="P145" t="str">
            <v>AGUA</v>
          </cell>
          <cell r="Q145" t="str">
            <v>Gasto General</v>
          </cell>
          <cell r="R145" t="str">
            <v>COSTO DE OFICINA</v>
          </cell>
        </row>
        <row r="146">
          <cell r="M146">
            <v>9060310001</v>
          </cell>
          <cell r="N146" t="str">
            <v>LICENCIA MUNICIPAL</v>
          </cell>
          <cell r="O146">
            <v>9060310001</v>
          </cell>
          <cell r="P146" t="str">
            <v>LICENCIAS, ARBITRIOS, TASAS, CONCESIÓN MUNICIPAL Y OTROS TRIBUTOS</v>
          </cell>
          <cell r="Q146" t="str">
            <v>Gasto General</v>
          </cell>
          <cell r="R146" t="str">
            <v>COSTO DE OFICINA</v>
          </cell>
        </row>
        <row r="147">
          <cell r="M147">
            <v>9060310002</v>
          </cell>
          <cell r="N147" t="str">
            <v>IMPUESTO PREDIAL Y ARBITRIOS</v>
          </cell>
          <cell r="O147">
            <v>9060310002</v>
          </cell>
          <cell r="P147" t="str">
            <v>LICENCIAS, ARBITRIOS, TASAS, CONCESIÓN MUNICIPAL Y OTROS TRIBUTOS</v>
          </cell>
          <cell r="Q147" t="str">
            <v>Gasto General</v>
          </cell>
          <cell r="R147" t="str">
            <v>COSTO DE OFICINA</v>
          </cell>
        </row>
        <row r="148">
          <cell r="M148">
            <v>9060310003</v>
          </cell>
          <cell r="N148" t="str">
            <v>Patentes municipales</v>
          </cell>
          <cell r="O148">
            <v>9060310003</v>
          </cell>
          <cell r="P148" t="str">
            <v>LICENCIAS, ARBITRIOS, TASAS, CONCESIÓN MUNICIPAL Y OTROS TRIBUTOS</v>
          </cell>
          <cell r="Q148" t="str">
            <v>Gasto General</v>
          </cell>
          <cell r="R148" t="str">
            <v>COSTO DE OFICINA</v>
          </cell>
        </row>
        <row r="149">
          <cell r="M149">
            <v>9060310004</v>
          </cell>
          <cell r="N149" t="str">
            <v>Patentes comerciales</v>
          </cell>
          <cell r="O149">
            <v>9060310004</v>
          </cell>
          <cell r="P149" t="str">
            <v>LICENCIAS, ARBITRIOS, TASAS, CONCESIÓN MUNICIPAL Y OTROS TRIBUTOS</v>
          </cell>
          <cell r="Q149" t="str">
            <v>Gasto General</v>
          </cell>
          <cell r="R149" t="str">
            <v>COSTO DE OFICINA</v>
          </cell>
        </row>
        <row r="150">
          <cell r="M150">
            <v>9060310005</v>
          </cell>
          <cell r="N150" t="str">
            <v>Impuestos de industria y comercio</v>
          </cell>
          <cell r="O150">
            <v>9060310005</v>
          </cell>
          <cell r="P150" t="str">
            <v>LICENCIAS, ARBITRIOS, TASAS, CONCESIÓN MUNICIPAL Y OTROS TRIBUTOS</v>
          </cell>
          <cell r="Q150" t="str">
            <v>Gasto General</v>
          </cell>
          <cell r="R150" t="str">
            <v>COSTO DE OFICINA</v>
          </cell>
        </row>
        <row r="151">
          <cell r="M151">
            <v>9060310006</v>
          </cell>
          <cell r="N151" t="str">
            <v>IVA crédito irrecuperable</v>
          </cell>
          <cell r="O151">
            <v>9060310006</v>
          </cell>
          <cell r="P151" t="str">
            <v>LICENCIAS, ARBITRIOS, TASAS, CONCESIÓN MUNICIPAL Y OTROS TRIBUTOS</v>
          </cell>
          <cell r="Q151" t="str">
            <v>Gasto General</v>
          </cell>
          <cell r="R151" t="str">
            <v>COSTO DE OFICINA</v>
          </cell>
        </row>
        <row r="152">
          <cell r="M152">
            <v>9060310007</v>
          </cell>
          <cell r="N152" t="str">
            <v>Otros Tributos</v>
          </cell>
          <cell r="O152">
            <v>9060310007</v>
          </cell>
          <cell r="P152" t="str">
            <v>LICENCIAS, ARBITRIOS, TASAS, CONCESIÓN MUNICIPAL Y OTROS TRIBUTOS</v>
          </cell>
          <cell r="Q152" t="str">
            <v>Gasto General</v>
          </cell>
          <cell r="R152" t="str">
            <v>COSTO DE OFICINA</v>
          </cell>
        </row>
        <row r="153">
          <cell r="M153">
            <v>9060311001</v>
          </cell>
          <cell r="N153" t="str">
            <v>SUMINISTROS Y UTILES DE OFICINA</v>
          </cell>
          <cell r="O153">
            <v>9060311001</v>
          </cell>
          <cell r="P153" t="str">
            <v>ECONOMATO</v>
          </cell>
          <cell r="Q153" t="str">
            <v>Gasto General</v>
          </cell>
          <cell r="R153" t="str">
            <v>COSTO DE OFICINA</v>
          </cell>
        </row>
        <row r="154">
          <cell r="M154">
            <v>9060311002</v>
          </cell>
          <cell r="N154" t="str">
            <v>PAPELERIA</v>
          </cell>
          <cell r="O154">
            <v>9060311002</v>
          </cell>
          <cell r="P154" t="str">
            <v>ECONOMATO</v>
          </cell>
          <cell r="Q154" t="str">
            <v>Gasto General</v>
          </cell>
          <cell r="R154" t="str">
            <v>COSTO DE OFICINA</v>
          </cell>
        </row>
        <row r="155">
          <cell r="M155">
            <v>9060312001</v>
          </cell>
          <cell r="N155" t="str">
            <v>IMPRESIONES</v>
          </cell>
          <cell r="O155">
            <v>9060312001</v>
          </cell>
          <cell r="P155" t="str">
            <v>FOTOCOPIAS, IMPRESIONES Y EMPASTES</v>
          </cell>
          <cell r="Q155" t="str">
            <v>Gasto General</v>
          </cell>
          <cell r="R155" t="str">
            <v>COSTO DE OFICINA</v>
          </cell>
        </row>
        <row r="156">
          <cell r="M156">
            <v>9060312002</v>
          </cell>
          <cell r="N156" t="str">
            <v>FOTOCOPIAS</v>
          </cell>
          <cell r="O156">
            <v>9060312002</v>
          </cell>
          <cell r="P156" t="str">
            <v>FOTOCOPIAS, IMPRESIONES Y EMPASTES</v>
          </cell>
          <cell r="Q156" t="str">
            <v>Gasto General</v>
          </cell>
          <cell r="R156" t="str">
            <v>COSTO DE OFICINA</v>
          </cell>
        </row>
        <row r="157">
          <cell r="M157">
            <v>9060312003</v>
          </cell>
          <cell r="N157" t="str">
            <v>EMPASTES</v>
          </cell>
          <cell r="O157">
            <v>9060312003</v>
          </cell>
          <cell r="P157" t="str">
            <v>FOTOCOPIAS, IMPRESIONES Y EMPASTES</v>
          </cell>
          <cell r="Q157" t="str">
            <v>Gasto General</v>
          </cell>
          <cell r="R157" t="str">
            <v>COSTO DE OFICINA</v>
          </cell>
        </row>
        <row r="158">
          <cell r="M158">
            <v>9060313001</v>
          </cell>
          <cell r="N158" t="str">
            <v>SEGUROS DE DESHONESTIDAD, DESTRUCCION Y RESPONSABILIDAD DE TERCEROS</v>
          </cell>
          <cell r="O158">
            <v>9060313001</v>
          </cell>
          <cell r="P158" t="str">
            <v>SEGUROS DE OFICINA (MULTIRIESGO, 3D, INCENDIO, ROBO, PROFESIONAL)</v>
          </cell>
          <cell r="Q158" t="str">
            <v>Gasto General</v>
          </cell>
          <cell r="R158" t="str">
            <v>COSTO DE OFICINA</v>
          </cell>
        </row>
        <row r="159">
          <cell r="M159">
            <v>9060313002</v>
          </cell>
          <cell r="N159" t="str">
            <v>SEGUROS DE RESPONSABILIDAD CIVIL</v>
          </cell>
          <cell r="O159">
            <v>9060313002</v>
          </cell>
          <cell r="P159" t="str">
            <v>SEGUROS DE OFICINA (MULTIRIESGO, 3D, INCENDIO, ROBO, PROFESIONAL)</v>
          </cell>
          <cell r="Q159" t="str">
            <v>Gasto General</v>
          </cell>
          <cell r="R159" t="str">
            <v>COSTO DE OFICINA</v>
          </cell>
        </row>
        <row r="160">
          <cell r="M160">
            <v>9060313003</v>
          </cell>
          <cell r="N160" t="str">
            <v>OTROS SEGUROS</v>
          </cell>
          <cell r="O160">
            <v>9060313003</v>
          </cell>
          <cell r="P160" t="str">
            <v>SEGUROS DE OFICINA (MULTIRIESGO, 3D, INCENDIO, ROBO, PROFESIONAL)</v>
          </cell>
          <cell r="Q160" t="str">
            <v>Gasto General</v>
          </cell>
          <cell r="R160" t="str">
            <v>COSTO DE OFICINA</v>
          </cell>
        </row>
        <row r="161">
          <cell r="M161">
            <v>9060314001</v>
          </cell>
          <cell r="N161" t="str">
            <v>REFRIGERIOS</v>
          </cell>
          <cell r="O161">
            <v>9060314001</v>
          </cell>
          <cell r="P161" t="str">
            <v>CAFETERÍA Y ALIMENTACIÓN</v>
          </cell>
          <cell r="Q161" t="str">
            <v>Gasto General</v>
          </cell>
          <cell r="R161" t="str">
            <v>COSTO DE OFICINA</v>
          </cell>
        </row>
        <row r="162">
          <cell r="M162">
            <v>9060315001</v>
          </cell>
          <cell r="N162" t="str">
            <v>UNIFORMES</v>
          </cell>
          <cell r="O162">
            <v>9060315001</v>
          </cell>
          <cell r="P162" t="str">
            <v>UNIFORMES</v>
          </cell>
          <cell r="Q162" t="str">
            <v>Gasto General</v>
          </cell>
          <cell r="R162" t="str">
            <v>COSTO DE OFICINA</v>
          </cell>
        </row>
        <row r="163">
          <cell r="M163">
            <v>9060315002</v>
          </cell>
          <cell r="N163" t="str">
            <v>ELEMENTOS DE SEG. INDUSTRIAL Y DOTACION</v>
          </cell>
          <cell r="O163">
            <v>9060315002</v>
          </cell>
          <cell r="P163" t="str">
            <v>UNIFORMES</v>
          </cell>
          <cell r="Q163" t="str">
            <v>Gasto General</v>
          </cell>
          <cell r="R163" t="str">
            <v>COSTO DE OFICINA</v>
          </cell>
        </row>
        <row r="164">
          <cell r="M164">
            <v>9060316001</v>
          </cell>
          <cell r="N164" t="str">
            <v>MENSAJERIA</v>
          </cell>
          <cell r="O164">
            <v>9060316001</v>
          </cell>
          <cell r="P164" t="str">
            <v>COURIER Y ENTREGA DE DOCUMENTOS</v>
          </cell>
          <cell r="Q164" t="str">
            <v>Gasto General</v>
          </cell>
          <cell r="R164" t="str">
            <v>COSTO DE OFICINA</v>
          </cell>
        </row>
        <row r="165">
          <cell r="M165">
            <v>9060317001</v>
          </cell>
          <cell r="N165" t="str">
            <v>TRASLADO DE COSTOS SERVICIO COMPARTIDOS RRHH</v>
          </cell>
          <cell r="O165">
            <v>9060317001</v>
          </cell>
          <cell r="P165" t="str">
            <v>TRASLADO DE COSTOS DE OFICINA</v>
          </cell>
          <cell r="Q165" t="str">
            <v>Gasto General</v>
          </cell>
          <cell r="R165" t="str">
            <v>COSTO DE OFICINA</v>
          </cell>
        </row>
        <row r="166">
          <cell r="M166">
            <v>9060317002</v>
          </cell>
          <cell r="N166" t="str">
            <v>TRASLADO DE COSTOS REEMBOLSABLES</v>
          </cell>
          <cell r="O166">
            <v>9060317002</v>
          </cell>
          <cell r="P166" t="str">
            <v>TRASLADO DE COSTOS DE OFICINA</v>
          </cell>
          <cell r="Q166" t="str">
            <v>Gasto General</v>
          </cell>
          <cell r="R166" t="str">
            <v>COSTO DE OFICINA</v>
          </cell>
        </row>
        <row r="167">
          <cell r="M167">
            <v>9060401001</v>
          </cell>
          <cell r="N167" t="str">
            <v>AUDITORIAS EXTERNAS</v>
          </cell>
          <cell r="O167">
            <v>9060401001</v>
          </cell>
          <cell r="P167" t="str">
            <v>AUDITORIAS EXTERNAS</v>
          </cell>
          <cell r="Q167" t="str">
            <v>Gasto General</v>
          </cell>
          <cell r="R167" t="str">
            <v>SERVICIOS DE TERCEROS</v>
          </cell>
        </row>
        <row r="168">
          <cell r="M168">
            <v>9060402001</v>
          </cell>
          <cell r="N168" t="str">
            <v>AUDITORIAS FINANCIERAS</v>
          </cell>
          <cell r="O168">
            <v>9060402001</v>
          </cell>
          <cell r="P168" t="str">
            <v>AUDITORIAS FINANCIERAS</v>
          </cell>
          <cell r="Q168" t="str">
            <v>Gasto General</v>
          </cell>
          <cell r="R168" t="str">
            <v>SERVICIOS DE TERCEROS</v>
          </cell>
        </row>
        <row r="169">
          <cell r="M169">
            <v>9060403001</v>
          </cell>
          <cell r="N169" t="str">
            <v>ASESORIAS FINANCIERAS</v>
          </cell>
          <cell r="O169">
            <v>9060403001</v>
          </cell>
          <cell r="P169" t="str">
            <v>ASESORIAS FINANCIERAS</v>
          </cell>
          <cell r="Q169" t="str">
            <v>Gasto General</v>
          </cell>
          <cell r="R169" t="str">
            <v>SERVICIOS DE TERCEROS</v>
          </cell>
        </row>
        <row r="170">
          <cell r="M170">
            <v>9060404001</v>
          </cell>
          <cell r="N170" t="str">
            <v>ASESORIAS TRIBUTARIAS</v>
          </cell>
          <cell r="O170">
            <v>9060404001</v>
          </cell>
          <cell r="P170" t="str">
            <v>ASESORIAS TRIBUTARIAS</v>
          </cell>
          <cell r="Q170" t="str">
            <v>Gasto General</v>
          </cell>
          <cell r="R170" t="str">
            <v>SERVICIOS DE TERCEROS</v>
          </cell>
        </row>
        <row r="171">
          <cell r="M171">
            <v>9060405001</v>
          </cell>
          <cell r="N171" t="str">
            <v xml:space="preserve">ASESORIAS LEGALES </v>
          </cell>
          <cell r="O171">
            <v>9060405001</v>
          </cell>
          <cell r="P171" t="str">
            <v>ASESORIAS LEGALES</v>
          </cell>
          <cell r="Q171" t="str">
            <v>Gasto General</v>
          </cell>
          <cell r="R171" t="str">
            <v>SERVICIOS DE TERCEROS</v>
          </cell>
        </row>
        <row r="172">
          <cell r="M172">
            <v>9060405002</v>
          </cell>
          <cell r="N172" t="str">
            <v>ASESORIAS LABORALES</v>
          </cell>
          <cell r="O172">
            <v>9060405002</v>
          </cell>
          <cell r="P172" t="str">
            <v>ASESORIAS LEGALES</v>
          </cell>
          <cell r="Q172" t="str">
            <v>Gasto General</v>
          </cell>
          <cell r="R172" t="str">
            <v>SERVICIOS DE TERCEROS</v>
          </cell>
        </row>
        <row r="173">
          <cell r="M173">
            <v>9060405003</v>
          </cell>
          <cell r="N173" t="str">
            <v>PROVISION CONTINGENCIAS LEGALES Y LABORALES</v>
          </cell>
          <cell r="O173">
            <v>9060405003</v>
          </cell>
          <cell r="P173" t="str">
            <v>ASESORIAS LEGALES</v>
          </cell>
          <cell r="Q173" t="str">
            <v>Gasto General</v>
          </cell>
          <cell r="R173" t="str">
            <v>SERVICIOS DE TERCEROS</v>
          </cell>
        </row>
        <row r="174">
          <cell r="M174">
            <v>9060406001</v>
          </cell>
          <cell r="N174" t="str">
            <v>CONSULTORIAS Y ASESORIAS ORGANIZACIONALES</v>
          </cell>
          <cell r="O174">
            <v>9060406001</v>
          </cell>
          <cell r="P174" t="str">
            <v>CONSULTORÍAS Y ASESORÍAS</v>
          </cell>
          <cell r="Q174" t="str">
            <v>Gasto General</v>
          </cell>
          <cell r="R174" t="str">
            <v>SERVICIOS DE TERCEROS</v>
          </cell>
        </row>
        <row r="175">
          <cell r="M175">
            <v>9060406002</v>
          </cell>
          <cell r="N175" t="str">
            <v>ASESORIA MÉDICA</v>
          </cell>
          <cell r="O175">
            <v>9060406002</v>
          </cell>
          <cell r="P175" t="str">
            <v>CONSULTORÍAS Y ASESORÍAS</v>
          </cell>
          <cell r="Q175" t="str">
            <v>Gasto General</v>
          </cell>
          <cell r="R175" t="str">
            <v>SERVICIOS DE TERCEROS</v>
          </cell>
        </row>
        <row r="176">
          <cell r="M176">
            <v>9060407001</v>
          </cell>
          <cell r="N176" t="str">
            <v>GASTOS NOTARIALES Y REGISTRALES</v>
          </cell>
          <cell r="O176">
            <v>9060407001</v>
          </cell>
          <cell r="P176" t="str">
            <v>GASTOS NOTARIALES Y REGISTRALES</v>
          </cell>
          <cell r="Q176" t="str">
            <v>Gasto General</v>
          </cell>
          <cell r="R176" t="str">
            <v>SERVICIOS DE TERCEROS</v>
          </cell>
        </row>
        <row r="177">
          <cell r="M177">
            <v>9060501001</v>
          </cell>
          <cell r="N177" t="str">
            <v>ALQUILER  Y MANTENIMIENTO DE EQUIPOS DE COMPUTO</v>
          </cell>
          <cell r="O177">
            <v>9060501001</v>
          </cell>
          <cell r="P177" t="str">
            <v>ALQUILER  Y MANTENIMIENTO DE EQUIPOS DE CÓMPUTO</v>
          </cell>
          <cell r="Q177" t="str">
            <v>Gasto General</v>
          </cell>
          <cell r="R177" t="str">
            <v>SOPORTE INFORMÁTICO</v>
          </cell>
        </row>
        <row r="178">
          <cell r="M178">
            <v>9060502001</v>
          </cell>
          <cell r="N178" t="str">
            <v>DEPRECIACION DE EQUIPO DE COMPUTO</v>
          </cell>
          <cell r="O178">
            <v>9060502001</v>
          </cell>
          <cell r="P178" t="str">
            <v>DEPRECIACIÓN DE EQUIPOS DE CÓMPUTO</v>
          </cell>
          <cell r="Q178" t="str">
            <v>Gasto General</v>
          </cell>
          <cell r="R178" t="str">
            <v>SOPORTE INFORMÁTICO</v>
          </cell>
        </row>
        <row r="179">
          <cell r="M179">
            <v>9060503001</v>
          </cell>
          <cell r="N179" t="str">
            <v>PERDIDA DE VALOR EQUIPO DE COMPUTO</v>
          </cell>
          <cell r="O179">
            <v>9060503001</v>
          </cell>
          <cell r="P179" t="str">
            <v>PÉRDIDA DE VALOR DE EQUIPOS DE CÓMPUTO</v>
          </cell>
          <cell r="Q179" t="str">
            <v>Gasto General</v>
          </cell>
          <cell r="R179" t="str">
            <v>SOPORTE INFORMÁTICO</v>
          </cell>
        </row>
        <row r="180">
          <cell r="M180">
            <v>9060504001</v>
          </cell>
          <cell r="N180" t="str">
            <v>AMORTIZACIÓN DE INTANGIBLES LICENCIAS DE SOFTWARE</v>
          </cell>
          <cell r="O180">
            <v>9060504001</v>
          </cell>
          <cell r="P180" t="str">
            <v>AMORTIZACIÓN DE SOFTWARE</v>
          </cell>
          <cell r="Q180" t="str">
            <v>Gasto General</v>
          </cell>
          <cell r="R180" t="str">
            <v>SOPORTE INFORMÁTICO</v>
          </cell>
        </row>
        <row r="181">
          <cell r="M181">
            <v>9060504002</v>
          </cell>
          <cell r="N181" t="str">
            <v>AMORTIZACIÓN DE INTANGIBLES PROYECTOS</v>
          </cell>
          <cell r="O181">
            <v>9060504002</v>
          </cell>
          <cell r="P181" t="str">
            <v>AMORTIZACIÓN DE SOFTWARE</v>
          </cell>
          <cell r="Q181" t="str">
            <v>Gasto General</v>
          </cell>
          <cell r="R181" t="str">
            <v>SOPORTE INFORMÁTICO</v>
          </cell>
        </row>
        <row r="182">
          <cell r="M182">
            <v>9060505001</v>
          </cell>
          <cell r="N182" t="str">
            <v>SERVICIOS INFORMATICOS</v>
          </cell>
          <cell r="O182">
            <v>9060505001</v>
          </cell>
          <cell r="P182" t="str">
            <v>SERVICIOS INFORMÁTICOS</v>
          </cell>
          <cell r="Q182" t="str">
            <v>Gasto General</v>
          </cell>
          <cell r="R182" t="str">
            <v>SOPORTE INFORMÁTICO</v>
          </cell>
        </row>
        <row r="183">
          <cell r="M183">
            <v>9060506001</v>
          </cell>
          <cell r="N183" t="str">
            <v>TRASLADO INTERNO DE COSTOS DE SOPORTE INFORMATICO</v>
          </cell>
          <cell r="O183">
            <v>9060506001</v>
          </cell>
          <cell r="P183" t="str">
            <v>TRASLADO INTERNO DE COSTOS DE SOPORTE INFORMÁTICO</v>
          </cell>
          <cell r="Q183" t="str">
            <v>Gasto General</v>
          </cell>
          <cell r="R183" t="str">
            <v>SOPORTE INFORMÁTICO</v>
          </cell>
        </row>
        <row r="184">
          <cell r="M184">
            <v>9060507001</v>
          </cell>
          <cell r="N184" t="str">
            <v>TRASLADO EXTERNO DE COSTOS DE SOPORTE INFORMATICO</v>
          </cell>
          <cell r="O184">
            <v>9060507001</v>
          </cell>
          <cell r="P184" t="str">
            <v>TRASLADO EXTERNO DE COSTOS DE SOPORTE INFORMÁTICO</v>
          </cell>
          <cell r="Q184" t="str">
            <v>Gasto General</v>
          </cell>
          <cell r="R184" t="str">
            <v>SOPORTE INFORMÁTICO</v>
          </cell>
        </row>
        <row r="185">
          <cell r="M185">
            <v>9060601001</v>
          </cell>
          <cell r="N185" t="str">
            <v>TELEFONÍA FIJA</v>
          </cell>
          <cell r="O185">
            <v>9060601001</v>
          </cell>
          <cell r="P185" t="str">
            <v>TELEFONÍA FIJA</v>
          </cell>
          <cell r="Q185" t="str">
            <v>Gasto General</v>
          </cell>
          <cell r="R185" t="str">
            <v>COMUNICACIONES</v>
          </cell>
        </row>
        <row r="186">
          <cell r="M186">
            <v>9060602001</v>
          </cell>
          <cell r="N186" t="str">
            <v>TELEFONÍA MÓVIL</v>
          </cell>
          <cell r="O186">
            <v>9060602001</v>
          </cell>
          <cell r="P186" t="str">
            <v>TELEFONÍA MÓVIL</v>
          </cell>
          <cell r="Q186" t="str">
            <v>Gasto General</v>
          </cell>
          <cell r="R186" t="str">
            <v>COMUNICACIONES</v>
          </cell>
        </row>
        <row r="187">
          <cell r="M187">
            <v>9060603001</v>
          </cell>
          <cell r="N187" t="str">
            <v>MANTENIMIENTO Y ALQUILER DE EQUIPOS DE COMUNICACIÓN</v>
          </cell>
          <cell r="O187">
            <v>9060603001</v>
          </cell>
          <cell r="P187" t="str">
            <v>ALQUILER Y MANTENIMIENTO DE EQUIPOS DE COMUNICACIÓN</v>
          </cell>
          <cell r="Q187" t="str">
            <v>Gasto General</v>
          </cell>
          <cell r="R187" t="str">
            <v>COMUNICACIONES</v>
          </cell>
        </row>
        <row r="188">
          <cell r="M188">
            <v>9060604001</v>
          </cell>
          <cell r="N188" t="str">
            <v>DEPRECIACION DE EQUIPOS DE COMUNICACIONES</v>
          </cell>
          <cell r="O188">
            <v>9060604001</v>
          </cell>
          <cell r="P188" t="str">
            <v>DEPRECIACIÓN DE EQUIPOS DE COMUNICACIÓN</v>
          </cell>
          <cell r="Q188" t="str">
            <v>Gasto General</v>
          </cell>
          <cell r="R188" t="str">
            <v>COMUNICACIONES</v>
          </cell>
        </row>
        <row r="189">
          <cell r="M189">
            <v>9060605001</v>
          </cell>
          <cell r="N189" t="str">
            <v>PERDIDA DE VALOR DE EQUIPOS DE COMUNICACIÓN</v>
          </cell>
          <cell r="O189">
            <v>9060605001</v>
          </cell>
          <cell r="P189" t="str">
            <v>PÉRDIDA DE VALOR DE EQUIPOS DE COMUNICACIÓN</v>
          </cell>
          <cell r="Q189" t="str">
            <v>Gasto General</v>
          </cell>
          <cell r="R189" t="str">
            <v>COMUNICACIONES</v>
          </cell>
        </row>
        <row r="190">
          <cell r="M190">
            <v>9060606001</v>
          </cell>
          <cell r="N190" t="str">
            <v>LINEAS DEDICADAS E INTERNET</v>
          </cell>
          <cell r="O190">
            <v>9060606001</v>
          </cell>
          <cell r="P190" t="str">
            <v>ENLACE DE DATOS</v>
          </cell>
          <cell r="Q190" t="str">
            <v>Gasto General</v>
          </cell>
          <cell r="R190" t="str">
            <v>COMUNICACIONES</v>
          </cell>
        </row>
        <row r="191">
          <cell r="M191">
            <v>9060607001</v>
          </cell>
          <cell r="N191" t="str">
            <v>TRASLADO INTERNO DE COSTOS DE COMUNICACIÓN</v>
          </cell>
          <cell r="O191">
            <v>9060607001</v>
          </cell>
          <cell r="P191" t="str">
            <v>TRASLADO INTERNO DE COSTOS DE COMUNICACIÓN</v>
          </cell>
          <cell r="Q191" t="str">
            <v>Gasto General</v>
          </cell>
          <cell r="R191" t="str">
            <v>COMUNICACIONES</v>
          </cell>
        </row>
        <row r="192">
          <cell r="M192">
            <v>9060608001</v>
          </cell>
          <cell r="N192" t="str">
            <v>TRASLADO EXTERNO DE COSTOS DE COMUNICACIÓN</v>
          </cell>
          <cell r="O192">
            <v>9060608001</v>
          </cell>
          <cell r="P192" t="str">
            <v>TRASLADO EXTERNO DE COSTOS DE COMUNICACIÓN</v>
          </cell>
          <cell r="Q192" t="str">
            <v>Gasto General</v>
          </cell>
          <cell r="R192" t="str">
            <v>COMUNICACIONES</v>
          </cell>
        </row>
        <row r="193">
          <cell r="M193">
            <v>9060701001</v>
          </cell>
          <cell r="N193" t="str">
            <v>SERVICIOS DE OUTSOURCING - SELECCIÓN DE PERSONAL Y HEAD HUNTER</v>
          </cell>
          <cell r="O193">
            <v>9060701001</v>
          </cell>
          <cell r="P193" t="str">
            <v>SELECCIÓN DE PERSONAL</v>
          </cell>
          <cell r="Q193" t="str">
            <v>Gasto General</v>
          </cell>
          <cell r="R193" t="str">
            <v>DESARROLLO HUMANO</v>
          </cell>
        </row>
        <row r="194">
          <cell r="M194">
            <v>9060702001</v>
          </cell>
          <cell r="N194" t="str">
            <v>ASESORIA EN DESARROLLO HUMANO</v>
          </cell>
          <cell r="O194">
            <v>9060702001</v>
          </cell>
          <cell r="P194" t="str">
            <v>ASESORÍAS EN DESARROLLO HUMANO</v>
          </cell>
          <cell r="Q194" t="str">
            <v>Gasto General</v>
          </cell>
          <cell r="R194" t="str">
            <v>DESARROLLO HUMANO</v>
          </cell>
        </row>
        <row r="195">
          <cell r="M195">
            <v>9060703001</v>
          </cell>
          <cell r="N195" t="str">
            <v>SERVICIOS DE OUTSOURCING - CLIMA LABORAL</v>
          </cell>
          <cell r="O195">
            <v>9060703001</v>
          </cell>
          <cell r="P195" t="str">
            <v>CLIMA LABORAL</v>
          </cell>
          <cell r="Q195" t="str">
            <v>Gasto General</v>
          </cell>
          <cell r="R195" t="str">
            <v>DESARROLLO HUMANO</v>
          </cell>
        </row>
        <row r="196">
          <cell r="M196">
            <v>9060704001</v>
          </cell>
          <cell r="N196" t="str">
            <v>EVENTOS INTERNOS</v>
          </cell>
          <cell r="O196">
            <v>9060704001</v>
          </cell>
          <cell r="P196" t="str">
            <v>EVENTOS INTERNOS</v>
          </cell>
          <cell r="Q196" t="str">
            <v>Gasto General</v>
          </cell>
          <cell r="R196" t="str">
            <v>DESARROLLO HUMANO</v>
          </cell>
        </row>
        <row r="197">
          <cell r="M197">
            <v>9060704002</v>
          </cell>
          <cell r="N197" t="str">
            <v>EVENTOS CORPORATIVOS</v>
          </cell>
          <cell r="O197">
            <v>9060704002</v>
          </cell>
          <cell r="P197" t="str">
            <v>EVENTOS INTERNOS</v>
          </cell>
          <cell r="Q197" t="str">
            <v>Gasto General</v>
          </cell>
          <cell r="R197" t="str">
            <v>DESARROLLO HUMANO</v>
          </cell>
        </row>
        <row r="198">
          <cell r="M198">
            <v>9060704003</v>
          </cell>
          <cell r="N198" t="str">
            <v xml:space="preserve">BENEFICIOS CENTRALIZADOS AL PERSONAL </v>
          </cell>
          <cell r="O198">
            <v>9060704003</v>
          </cell>
          <cell r="P198" t="str">
            <v>EVENTOS INTERNOS</v>
          </cell>
          <cell r="Q198" t="str">
            <v>Gasto General</v>
          </cell>
          <cell r="R198" t="str">
            <v>DESARROLLO HUMANO</v>
          </cell>
        </row>
        <row r="199">
          <cell r="M199">
            <v>9060705001</v>
          </cell>
          <cell r="N199" t="str">
            <v>APORTE CCA</v>
          </cell>
          <cell r="O199">
            <v>9060705001</v>
          </cell>
          <cell r="P199" t="str">
            <v>APORTE CCA</v>
          </cell>
          <cell r="Q199" t="str">
            <v>Gasto General</v>
          </cell>
          <cell r="R199" t="str">
            <v>DESARROLLO HUMANO</v>
          </cell>
        </row>
        <row r="200">
          <cell r="M200">
            <v>9060706001</v>
          </cell>
          <cell r="N200" t="str">
            <v>CAPACITACIÓN INTERNA</v>
          </cell>
          <cell r="O200">
            <v>9060706001</v>
          </cell>
          <cell r="P200" t="str">
            <v>CAPACITACIÓN INTERNA</v>
          </cell>
          <cell r="Q200" t="str">
            <v>Gasto General</v>
          </cell>
          <cell r="R200" t="str">
            <v>DESARROLLO HUMANO</v>
          </cell>
        </row>
        <row r="201">
          <cell r="M201">
            <v>9060707001</v>
          </cell>
          <cell r="N201" t="str">
            <v>CAPACITACIÓN EXTERNA</v>
          </cell>
          <cell r="O201">
            <v>9060707001</v>
          </cell>
          <cell r="P201" t="str">
            <v>CAPACITACIÓN EXTERNA</v>
          </cell>
          <cell r="Q201" t="str">
            <v>Gasto General</v>
          </cell>
          <cell r="R201" t="str">
            <v>DESARROLLO HUMANO</v>
          </cell>
        </row>
        <row r="202">
          <cell r="M202">
            <v>9060708001</v>
          </cell>
          <cell r="N202" t="str">
            <v>OTROS GASTOS DEL PERSONAL</v>
          </cell>
          <cell r="O202">
            <v>9060708001</v>
          </cell>
          <cell r="P202" t="str">
            <v>GASTOS DEL PERSONAL</v>
          </cell>
          <cell r="Q202" t="str">
            <v>Gasto General</v>
          </cell>
          <cell r="R202" t="str">
            <v>DESARROLLO HUMANO</v>
          </cell>
        </row>
        <row r="203">
          <cell r="M203">
            <v>9060801001</v>
          </cell>
          <cell r="N203" t="str">
            <v>COMPRA DE BASES Y LICITACIONES</v>
          </cell>
          <cell r="O203">
            <v>9060801001</v>
          </cell>
          <cell r="P203" t="str">
            <v>COMPRA DE BASES Y LICITACIONES</v>
          </cell>
          <cell r="Q203" t="str">
            <v>Gasto General</v>
          </cell>
          <cell r="R203" t="str">
            <v>LICITACIONES Y NUEVOS NEGOCIOS</v>
          </cell>
        </row>
        <row r="204">
          <cell r="M204">
            <v>9060802001</v>
          </cell>
          <cell r="N204" t="str">
            <v>ESTUDIOS ESPECIALIZADOS</v>
          </cell>
          <cell r="O204">
            <v>9060802001</v>
          </cell>
          <cell r="P204" t="str">
            <v>ESTUDIOS ESPECIALIZADOS</v>
          </cell>
          <cell r="Q204" t="str">
            <v>Gasto General</v>
          </cell>
          <cell r="R204" t="str">
            <v>LICITACIONES Y NUEVOS NEGOCIOS</v>
          </cell>
        </row>
        <row r="205">
          <cell r="M205">
            <v>9060803001</v>
          </cell>
          <cell r="N205" t="str">
            <v>GASTOS DE DESARROLLO DE NUEVOS NEGOCIOS</v>
          </cell>
          <cell r="O205">
            <v>9060803001</v>
          </cell>
          <cell r="P205" t="str">
            <v>GASTOS EN DESARROLLO DE LICITACIONES Y NUEVOS NEGOCIOS</v>
          </cell>
          <cell r="Q205" t="str">
            <v>Gasto General</v>
          </cell>
          <cell r="R205" t="str">
            <v>LICITACIONES Y NUEVOS NEGOCIOS</v>
          </cell>
        </row>
        <row r="206">
          <cell r="M206">
            <v>9060804001</v>
          </cell>
          <cell r="N206" t="str">
            <v>TRASLADO DE GASTOS EN DESARROLLO DE LICITACIONES Y NUEVOS NEGOCIOS</v>
          </cell>
          <cell r="O206">
            <v>9060804001</v>
          </cell>
          <cell r="P206" t="str">
            <v>TRASLADO DE GASTOS EN DESARROLLO DE LICITACIONES Y NUEVOS NEGOCIOS</v>
          </cell>
          <cell r="Q206" t="str">
            <v>Gasto General</v>
          </cell>
          <cell r="R206" t="str">
            <v>LICITACIONES Y NUEVOS NEGOCIOS</v>
          </cell>
        </row>
        <row r="207">
          <cell r="M207">
            <v>9060901001</v>
          </cell>
          <cell r="N207" t="str">
            <v>MANTENIMIENTO Y ALQUILER DE UNIDAD DE TRANSPORTE</v>
          </cell>
          <cell r="O207">
            <v>9060901001</v>
          </cell>
          <cell r="P207" t="str">
            <v>MANTENIMIENTO DE VEHICULOS</v>
          </cell>
          <cell r="Q207" t="str">
            <v>Transporte</v>
          </cell>
          <cell r="R207" t="str">
            <v>MOVILIDAD</v>
          </cell>
        </row>
        <row r="208">
          <cell r="M208">
            <v>9060902001</v>
          </cell>
          <cell r="N208" t="str">
            <v>IMPUESTO VEHICULAR</v>
          </cell>
          <cell r="O208">
            <v>9060902001</v>
          </cell>
          <cell r="P208" t="str">
            <v>IMPUESTO VEHICULAR</v>
          </cell>
          <cell r="Q208" t="str">
            <v>Gasto General</v>
          </cell>
          <cell r="R208" t="str">
            <v>MOVILIDAD</v>
          </cell>
        </row>
        <row r="209">
          <cell r="M209">
            <v>9060903001</v>
          </cell>
          <cell r="N209" t="str">
            <v>SEGUROS DE UNIDADES DE TRANSPORTE</v>
          </cell>
          <cell r="O209">
            <v>9060903001</v>
          </cell>
          <cell r="P209" t="str">
            <v>SEGURO VEHICULAR</v>
          </cell>
          <cell r="Q209" t="str">
            <v>Transporte</v>
          </cell>
          <cell r="R209" t="str">
            <v>MOVILIDAD</v>
          </cell>
        </row>
        <row r="210">
          <cell r="M210">
            <v>9060904001</v>
          </cell>
          <cell r="N210" t="str">
            <v>DEPRECIACION DE UNIDAD DE TRANSPORTE</v>
          </cell>
          <cell r="O210">
            <v>9060904001</v>
          </cell>
          <cell r="P210" t="str">
            <v>DEPRECIACIÓN DE VEHÍCULOS</v>
          </cell>
          <cell r="Q210" t="str">
            <v>Transporte</v>
          </cell>
          <cell r="R210" t="str">
            <v>MOVILIDAD</v>
          </cell>
        </row>
        <row r="211">
          <cell r="M211">
            <v>9060905001</v>
          </cell>
          <cell r="N211" t="str">
            <v>PERDIDA DE VALOR DE UNIDAD DE TRANSPORTE</v>
          </cell>
          <cell r="O211">
            <v>9060905001</v>
          </cell>
          <cell r="P211" t="str">
            <v>PÉRDIDA DE VALOR DE VEHÍCULOS</v>
          </cell>
          <cell r="Q211" t="str">
            <v>Transporte</v>
          </cell>
          <cell r="R211" t="str">
            <v>MOVILIDAD</v>
          </cell>
        </row>
        <row r="212">
          <cell r="M212">
            <v>9060906001</v>
          </cell>
          <cell r="N212" t="str">
            <v>COMBUSTIBLE</v>
          </cell>
          <cell r="O212">
            <v>9060906001</v>
          </cell>
          <cell r="P212" t="str">
            <v>COMBUSTIBLE</v>
          </cell>
          <cell r="Q212" t="str">
            <v>Transporte</v>
          </cell>
          <cell r="R212" t="str">
            <v>MOVILIDAD</v>
          </cell>
        </row>
        <row r="213">
          <cell r="M213">
            <v>9060907001</v>
          </cell>
          <cell r="N213" t="str">
            <v>MOVILIDAD</v>
          </cell>
          <cell r="O213">
            <v>9060907001</v>
          </cell>
          <cell r="P213" t="str">
            <v>TAXIS Y MOVILIDAD DEL PERSONAL</v>
          </cell>
          <cell r="Q213" t="str">
            <v>Transporte</v>
          </cell>
          <cell r="R213" t="str">
            <v>MOVILIDAD</v>
          </cell>
        </row>
        <row r="214">
          <cell r="M214">
            <v>9061001001</v>
          </cell>
          <cell r="N214" t="str">
            <v>TRANSPORTE  - AEREO</v>
          </cell>
          <cell r="O214">
            <v>9061001001</v>
          </cell>
          <cell r="P214" t="str">
            <v>PASAJES AÉREOS</v>
          </cell>
          <cell r="Q214" t="str">
            <v>Transporte</v>
          </cell>
          <cell r="R214" t="str">
            <v>GASTOS DE VIAJES POR NEGOCIO</v>
          </cell>
        </row>
        <row r="215">
          <cell r="M215">
            <v>9061002001</v>
          </cell>
          <cell r="N215" t="str">
            <v>TRANSPORTE  - TERRESTRE</v>
          </cell>
          <cell r="O215">
            <v>9061002001</v>
          </cell>
          <cell r="P215" t="str">
            <v>PASAJES TERRESTRE</v>
          </cell>
          <cell r="Q215" t="str">
            <v>Transporte</v>
          </cell>
          <cell r="R215" t="str">
            <v>GASTOS DE VIAJES POR NEGOCIO</v>
          </cell>
        </row>
        <row r="216">
          <cell r="M216">
            <v>9061003001</v>
          </cell>
          <cell r="N216" t="str">
            <v xml:space="preserve">ALOJAMIENTO </v>
          </cell>
          <cell r="O216">
            <v>9061003001</v>
          </cell>
          <cell r="P216" t="str">
            <v>ALOJAMIENTO</v>
          </cell>
          <cell r="Q216" t="str">
            <v>Gasto General</v>
          </cell>
          <cell r="R216" t="str">
            <v>GASTOS DE VIAJES POR NEGOCIO</v>
          </cell>
        </row>
        <row r="217">
          <cell r="M217">
            <v>9061004001</v>
          </cell>
          <cell r="N217" t="str">
            <v xml:space="preserve">ALIMENTACIÓN </v>
          </cell>
          <cell r="O217">
            <v>9061004001</v>
          </cell>
          <cell r="P217" t="str">
            <v>ALIMENTACIÓN</v>
          </cell>
          <cell r="Q217" t="str">
            <v>Gasto General</v>
          </cell>
          <cell r="R217" t="str">
            <v>GASTOS DE VIAJES POR NEGOCIO</v>
          </cell>
        </row>
        <row r="218">
          <cell r="M218">
            <v>9061005001</v>
          </cell>
          <cell r="N218" t="str">
            <v>MOVILIDAD LOCAL, ALQUILER DE VEHÍCULOS Y COMBUSTIBLE</v>
          </cell>
          <cell r="O218">
            <v>9061005001</v>
          </cell>
          <cell r="P218" t="str">
            <v>MOVILIDAD LOCAL, ALQUILER DE VEHÍCULOS Y COMBUSTIBLE</v>
          </cell>
          <cell r="Q218" t="str">
            <v>Transporte</v>
          </cell>
          <cell r="R218" t="str">
            <v>GASTOS DE VIAJES POR NEGOCIO</v>
          </cell>
        </row>
        <row r="219">
          <cell r="M219">
            <v>9061006001</v>
          </cell>
          <cell r="N219" t="str">
            <v>OTROS GASTOS DE VIAJE (EXÁMENES MÉDICOS, SEGUROS)</v>
          </cell>
          <cell r="O219">
            <v>9061006001</v>
          </cell>
          <cell r="P219" t="str">
            <v>OTROS GASTOS DE VIAJES</v>
          </cell>
          <cell r="Q219" t="str">
            <v>Gasto General</v>
          </cell>
          <cell r="R219" t="str">
            <v>GASTOS DE VIAJES POR NEGOCIO</v>
          </cell>
        </row>
        <row r="220">
          <cell r="M220">
            <v>9061007001</v>
          </cell>
          <cell r="N220" t="str">
            <v>VIATICO</v>
          </cell>
          <cell r="O220">
            <v>9061007001</v>
          </cell>
          <cell r="P220" t="str">
            <v>VIATICO</v>
          </cell>
          <cell r="Q220" t="str">
            <v>Gasto General</v>
          </cell>
          <cell r="R220" t="str">
            <v>GASTOS DE VIAJES POR NEGOCIO</v>
          </cell>
        </row>
        <row r="221">
          <cell r="M221">
            <v>9061101001</v>
          </cell>
          <cell r="N221" t="str">
            <v>ATENCIÓN A CLIENTES Y EVENTOS EXTERNOS</v>
          </cell>
          <cell r="O221">
            <v>9061101001</v>
          </cell>
          <cell r="P221" t="str">
            <v>ATENCIÓN A CLIENTES Y EVENTOS EXTERNOS</v>
          </cell>
          <cell r="Q221" t="str">
            <v>Gasto General</v>
          </cell>
          <cell r="R221" t="str">
            <v>GASTOS DE MARKETING Y REPRESENTACIÓN</v>
          </cell>
        </row>
        <row r="222">
          <cell r="M222">
            <v>9061102001</v>
          </cell>
          <cell r="N222" t="str">
            <v>MARKETING INSTITUCIONAL Y PROMOCIÓN DE MARCAS</v>
          </cell>
          <cell r="O222">
            <v>9061102001</v>
          </cell>
          <cell r="P222" t="str">
            <v>MARKETING INSTITUCIONAL</v>
          </cell>
          <cell r="Q222" t="str">
            <v>Gasto General</v>
          </cell>
          <cell r="R222" t="str">
            <v>GASTOS DE MARKETING Y REPRESENTACIÓN</v>
          </cell>
        </row>
        <row r="223">
          <cell r="M223">
            <v>9061102002</v>
          </cell>
          <cell r="N223" t="str">
            <v>PUBLICACIONES EN MEDIOS DE COMUNICACIÓN</v>
          </cell>
          <cell r="O223">
            <v>9061102002</v>
          </cell>
          <cell r="P223" t="str">
            <v>MARKETING INSTITUCIONAL</v>
          </cell>
          <cell r="Q223" t="str">
            <v>Gasto General</v>
          </cell>
          <cell r="R223" t="str">
            <v>GASTOS DE MARKETING Y REPRESENTACIÓN</v>
          </cell>
        </row>
        <row r="224">
          <cell r="M224">
            <v>9061103001</v>
          </cell>
          <cell r="N224" t="str">
            <v>PROVISIÓN PARA GASTOS DE RESPONSABILIDAD SOCIAL</v>
          </cell>
          <cell r="O224">
            <v>9061103001</v>
          </cell>
          <cell r="P224" t="str">
            <v>RESPONSABILIDAD SOCIAL Y DONACIONES</v>
          </cell>
          <cell r="Q224" t="str">
            <v>Gasto General</v>
          </cell>
          <cell r="R224" t="str">
            <v>GASTOS DE MARKETING Y REPRESENTACIÓN</v>
          </cell>
        </row>
        <row r="225">
          <cell r="M225">
            <v>9061201001</v>
          </cell>
          <cell r="N225" t="str">
            <v>SUSCRIPCIONES Y COTIZACIONES - CLUBES Y SOCIEDADES INSTITUCIONALES</v>
          </cell>
          <cell r="O225">
            <v>9061201001</v>
          </cell>
          <cell r="P225" t="str">
            <v>MEMBRESÍAS DE CLUBES Y SOCIEDADES INSTITUCIONALES</v>
          </cell>
          <cell r="Q225" t="str">
            <v>Gasto General</v>
          </cell>
          <cell r="R225" t="str">
            <v>SUSCRIPCIONES Y MEMBRESÍAS</v>
          </cell>
        </row>
        <row r="226">
          <cell r="M226">
            <v>9061202001</v>
          </cell>
          <cell r="N226" t="str">
            <v>SUSCRIPCIONES Y COTIZACIONES - DIARIOS Y REVISTAS</v>
          </cell>
          <cell r="O226">
            <v>9061202001</v>
          </cell>
          <cell r="P226" t="str">
            <v>SUSCRIPCIONES A SEMINARIOS, PERIÓDICOS Y REVISTAS</v>
          </cell>
          <cell r="Q226" t="str">
            <v>Gasto General</v>
          </cell>
          <cell r="R226" t="str">
            <v>SUSCRIPCIONES Y MEMBRESÍAS</v>
          </cell>
        </row>
        <row r="227">
          <cell r="M227">
            <v>9061203001</v>
          </cell>
          <cell r="N227" t="str">
            <v>SUSCRIPCIONES Y COTIZACIONES - PÁGINAS WEB</v>
          </cell>
          <cell r="O227">
            <v>9061203001</v>
          </cell>
          <cell r="P227" t="str">
            <v>SUSCRIPCIONES A PÁGINAS WEB</v>
          </cell>
          <cell r="Q227" t="str">
            <v>Gasto General</v>
          </cell>
          <cell r="R227" t="str">
            <v>SUSCRIPCIONES Y MEMBRESÍAS</v>
          </cell>
        </row>
        <row r="228">
          <cell r="M228">
            <v>9061301001</v>
          </cell>
          <cell r="N228" t="str">
            <v>PERDIDA DE VALOR DE GOOD WILL / POSICION CONTRACTUAL</v>
          </cell>
          <cell r="O228">
            <v>9061301001</v>
          </cell>
          <cell r="P228" t="str">
            <v>PÉRDIDA DE VALOR DE GOOD WILL / POSICION CONTRACTUAL</v>
          </cell>
          <cell r="Q228" t="str">
            <v>Gasto General</v>
          </cell>
          <cell r="R228" t="str">
            <v>INTANGIBLES</v>
          </cell>
        </row>
        <row r="229">
          <cell r="M229">
            <v>9061302001</v>
          </cell>
          <cell r="N229" t="str">
            <v>AMORTIZACIÓN DE INTANGIBLES PATENTES Y MARCAS</v>
          </cell>
          <cell r="O229">
            <v>9061302001</v>
          </cell>
          <cell r="P229" t="str">
            <v>AMORTIZACIÓN DE MARCAS</v>
          </cell>
          <cell r="Q229" t="str">
            <v>Gasto General</v>
          </cell>
          <cell r="R229" t="str">
            <v>INTANGIBLES</v>
          </cell>
        </row>
        <row r="230">
          <cell r="M230">
            <v>9061303001</v>
          </cell>
          <cell r="N230" t="str">
            <v>AMORTIZACIÓN DE INTANGIBLES DERECHOS</v>
          </cell>
          <cell r="O230">
            <v>9061303001</v>
          </cell>
          <cell r="P230" t="str">
            <v>AMORTIZACIÓN DE DERECHO DE SUPERFICIE</v>
          </cell>
          <cell r="Q230" t="str">
            <v>Gasto General</v>
          </cell>
          <cell r="R230" t="str">
            <v>INTANGIBLES</v>
          </cell>
        </row>
        <row r="231">
          <cell r="M231">
            <v>9069901001</v>
          </cell>
          <cell r="N231" t="str">
            <v>COSTO NETO ENAJENACION INM. MAQ Y EQUIPO</v>
          </cell>
          <cell r="O231">
            <v>9069901001</v>
          </cell>
          <cell r="P231" t="str">
            <v>GASTOS GENERALES DIVERSOS</v>
          </cell>
          <cell r="Q231" t="str">
            <v>Gasto General</v>
          </cell>
          <cell r="R231" t="str">
            <v>GASTOS GENERALES DIVERSOS</v>
          </cell>
        </row>
        <row r="232">
          <cell r="M232">
            <v>9069901002</v>
          </cell>
          <cell r="N232" t="str">
            <v>CREDITO FISCAL NO UTILIZADO</v>
          </cell>
          <cell r="O232">
            <v>9069901002</v>
          </cell>
          <cell r="P232" t="str">
            <v>GASTOS GENERALES DIVERSOS</v>
          </cell>
          <cell r="Q232" t="str">
            <v>Gasto General</v>
          </cell>
          <cell r="R232" t="str">
            <v>GASTOS GENERALES DIVERSOS</v>
          </cell>
        </row>
        <row r="233">
          <cell r="M233">
            <v>9069901003</v>
          </cell>
          <cell r="N233" t="str">
            <v>SANCIONES ADMINISTRATIVAS FISCALES</v>
          </cell>
          <cell r="O233">
            <v>9069901003</v>
          </cell>
          <cell r="P233" t="str">
            <v>GASTOS GENERALES DIVERSOS</v>
          </cell>
          <cell r="Q233" t="str">
            <v>Gasto General</v>
          </cell>
          <cell r="R233" t="str">
            <v>GASTOS GENERALES DIVERSOS</v>
          </cell>
        </row>
        <row r="234">
          <cell r="M234">
            <v>9069901004</v>
          </cell>
          <cell r="N234" t="str">
            <v>OTRAS CARGAS EXCEPCIONALES</v>
          </cell>
          <cell r="O234">
            <v>9069901004</v>
          </cell>
          <cell r="P234" t="str">
            <v>GASTOS GENERALES DIVERSOS</v>
          </cell>
          <cell r="Q234" t="str">
            <v>Gasto General</v>
          </cell>
          <cell r="R234" t="str">
            <v>GASTOS GENERALES DIVERSOS</v>
          </cell>
        </row>
        <row r="235">
          <cell r="M235">
            <v>9069901005</v>
          </cell>
          <cell r="N235" t="str">
            <v xml:space="preserve">OTROS SERVICIOS OUTSORCING </v>
          </cell>
          <cell r="O235">
            <v>9069901005</v>
          </cell>
          <cell r="P235" t="str">
            <v>GASTOS GENERALES DIVERSOS</v>
          </cell>
          <cell r="Q235" t="str">
            <v>Gasto General</v>
          </cell>
          <cell r="R235" t="str">
            <v>GASTOS GENERALES DIVERSOS</v>
          </cell>
        </row>
        <row r="236">
          <cell r="M236">
            <v>9069901006</v>
          </cell>
          <cell r="N236" t="str">
            <v xml:space="preserve">SENCICO Y OTROS TRIBUTOS </v>
          </cell>
          <cell r="O236">
            <v>9069901006</v>
          </cell>
          <cell r="P236" t="str">
            <v>GASTOS GENERALES DIVERSOS</v>
          </cell>
          <cell r="Q236" t="str">
            <v>Gasto General</v>
          </cell>
          <cell r="R236" t="str">
            <v>GASTOS GENERALES DIVERSOS</v>
          </cell>
        </row>
        <row r="237">
          <cell r="M237">
            <v>9069901007</v>
          </cell>
          <cell r="N237" t="str">
            <v>COSTO NETO ENAJENACION VALORES</v>
          </cell>
          <cell r="O237">
            <v>9069901007</v>
          </cell>
          <cell r="P237" t="str">
            <v>GASTOS GENERALES DIVERSOS</v>
          </cell>
          <cell r="Q237" t="str">
            <v>Gasto General</v>
          </cell>
          <cell r="R237" t="str">
            <v>GASTOS GENERALES DIVERSOS</v>
          </cell>
        </row>
        <row r="238">
          <cell r="M238">
            <v>9069901008</v>
          </cell>
          <cell r="N238" t="str">
            <v>COSTO NETO ENAJENACION DE INTANGIBLES</v>
          </cell>
          <cell r="O238">
            <v>9069901008</v>
          </cell>
          <cell r="P238" t="str">
            <v>GASTOS GENERALES DIVERSOS</v>
          </cell>
          <cell r="Q238" t="str">
            <v>Gasto General</v>
          </cell>
          <cell r="R238" t="str">
            <v>GASTOS GENERALES DIVERSOS</v>
          </cell>
        </row>
        <row r="239">
          <cell r="M239">
            <v>9069901010</v>
          </cell>
          <cell r="N239" t="str">
            <v>ADMINISTRACION FIDEICOMISO</v>
          </cell>
          <cell r="O239">
            <v>9069901010</v>
          </cell>
          <cell r="P239" t="str">
            <v>GASTOS GENERALES DIVERSOS</v>
          </cell>
          <cell r="Q239" t="str">
            <v>Gasto General</v>
          </cell>
          <cell r="R239" t="str">
            <v>GASTOS GENERALES DIVERSOS</v>
          </cell>
        </row>
        <row r="240">
          <cell r="M240">
            <v>9069901011</v>
          </cell>
          <cell r="N240" t="str">
            <v>GASTOS ARBITRAJE PRECIOS REALES OBRA</v>
          </cell>
          <cell r="O240">
            <v>9069901011</v>
          </cell>
          <cell r="P240" t="str">
            <v>GASTOS GENERALES DIVERSOS</v>
          </cell>
          <cell r="Q240" t="str">
            <v>Gasto General</v>
          </cell>
          <cell r="R240" t="str">
            <v>GASTOS GENERALES DIVERSOS</v>
          </cell>
        </row>
        <row r="241">
          <cell r="M241">
            <v>9069901012</v>
          </cell>
          <cell r="N241" t="str">
            <v>DONACIONES EN EFECTIVO</v>
          </cell>
          <cell r="O241">
            <v>9069901012</v>
          </cell>
          <cell r="P241" t="str">
            <v>GASTOS GENERALES DIVERSOS</v>
          </cell>
          <cell r="Q241" t="str">
            <v>Gasto General</v>
          </cell>
          <cell r="R241" t="str">
            <v>GASTOS GENERALES DIVERSOS</v>
          </cell>
        </row>
        <row r="242">
          <cell r="M242">
            <v>9069901013</v>
          </cell>
          <cell r="N242" t="str">
            <v>DONACIONES EN BIENES</v>
          </cell>
          <cell r="O242">
            <v>9069901013</v>
          </cell>
          <cell r="P242" t="str">
            <v>GASTOS GENERALES DIVERSOS</v>
          </cell>
          <cell r="Q242" t="str">
            <v>Gasto General</v>
          </cell>
          <cell r="R242" t="str">
            <v>GASTOS GENERALES DIVERSOS</v>
          </cell>
        </row>
        <row r="243">
          <cell r="M243">
            <v>9069901014</v>
          </cell>
          <cell r="N243" t="str">
            <v>DONACIONES EN SERVICIOS</v>
          </cell>
          <cell r="O243">
            <v>9069901014</v>
          </cell>
          <cell r="P243" t="str">
            <v>GASTOS GENERALES DIVERSOS</v>
          </cell>
          <cell r="Q243" t="str">
            <v>Gasto General</v>
          </cell>
          <cell r="R243" t="str">
            <v>GASTOS GENERALES DIVERSOS</v>
          </cell>
        </row>
        <row r="244">
          <cell r="M244">
            <v>9069901015</v>
          </cell>
          <cell r="N244" t="str">
            <v>GASTOS POR SANCIONES Y MULTAS</v>
          </cell>
          <cell r="O244">
            <v>9069901015</v>
          </cell>
          <cell r="P244" t="str">
            <v>GASTOS GENERALES DIVERSOS</v>
          </cell>
          <cell r="Q244" t="str">
            <v>Gasto General</v>
          </cell>
          <cell r="R244" t="str">
            <v>GASTOS GENERALES DIVERSOS</v>
          </cell>
        </row>
        <row r="245">
          <cell r="M245">
            <v>9069901016</v>
          </cell>
          <cell r="N245" t="str">
            <v>(-) PROVISION INCOBRABLES</v>
          </cell>
          <cell r="O245">
            <v>9069901016</v>
          </cell>
          <cell r="P245" t="str">
            <v>GASTOS GENERALES DIVERSOS</v>
          </cell>
          <cell r="Q245" t="str">
            <v>?</v>
          </cell>
          <cell r="R245" t="str">
            <v>GASTOS GENERALES DIVERSOS</v>
          </cell>
        </row>
        <row r="246">
          <cell r="M246">
            <v>9069901017</v>
          </cell>
          <cell r="N246" t="str">
            <v>PENALIDADES DE CLIENTES</v>
          </cell>
          <cell r="O246">
            <v>9069901017</v>
          </cell>
          <cell r="P246" t="str">
            <v>GASTOS GENERALES DIVERSOS</v>
          </cell>
          <cell r="Q246" t="str">
            <v>Gasto General</v>
          </cell>
          <cell r="R246" t="str">
            <v>GASTOS GENERALES DIVERSOS</v>
          </cell>
        </row>
        <row r="247">
          <cell r="M247">
            <v>9069901018</v>
          </cell>
          <cell r="N247" t="str">
            <v>SENATI</v>
          </cell>
          <cell r="O247">
            <v>9069901018</v>
          </cell>
          <cell r="P247" t="str">
            <v>GASTOS GENERALES DIVERSOS</v>
          </cell>
          <cell r="Q247" t="str">
            <v>Gasto General</v>
          </cell>
          <cell r="R247" t="str">
            <v>GASTOS GENERALES DIVERSOS</v>
          </cell>
        </row>
        <row r="248">
          <cell r="M248">
            <v>9069901019</v>
          </cell>
          <cell r="N248" t="str">
            <v>GESTION DE COBRANZA</v>
          </cell>
          <cell r="O248">
            <v>9069901019</v>
          </cell>
          <cell r="P248" t="str">
            <v>GASTOS GENERALES DIVERSOS</v>
          </cell>
          <cell r="Q248" t="str">
            <v>Gasto General</v>
          </cell>
          <cell r="R248" t="str">
            <v>GASTOS GENERALES DIVERSOS</v>
          </cell>
        </row>
        <row r="249">
          <cell r="M249">
            <v>9069902001</v>
          </cell>
          <cell r="N249" t="str">
            <v>VPP - INVERSIONES</v>
          </cell>
          <cell r="O249">
            <v>9069902001</v>
          </cell>
          <cell r="P249" t="str">
            <v>VPP - INVERSIONES</v>
          </cell>
          <cell r="Q249" t="str">
            <v>Gasto General</v>
          </cell>
          <cell r="R249" t="str">
            <v>GASTOS GENERALES DIVERSOS</v>
          </cell>
        </row>
        <row r="250">
          <cell r="M250">
            <v>9071110001</v>
          </cell>
          <cell r="N250" t="str">
            <v>Tercerización de Servicios</v>
          </cell>
          <cell r="O250">
            <v>9071110001</v>
          </cell>
          <cell r="P250" t="str">
            <v>Servicios Externalizados</v>
          </cell>
          <cell r="Q250" t="str">
            <v>Gasto General</v>
          </cell>
          <cell r="R250" t="str">
            <v>Servicios Externalizados</v>
          </cell>
        </row>
        <row r="251">
          <cell r="M251">
            <v>9710101001</v>
          </cell>
          <cell r="N251" t="str">
            <v>INTERESES Y GASTOS DE PRESTAMOS</v>
          </cell>
          <cell r="O251">
            <v>9710101001</v>
          </cell>
          <cell r="P251" t="str">
            <v>INTERESES Y GASTOS DE PRESTAMOS</v>
          </cell>
          <cell r="Q251" t="str">
            <v>Gastos Financieros</v>
          </cell>
          <cell r="R251" t="str">
            <v>INTERESES Y GASTOS DE PRESTAMOS</v>
          </cell>
        </row>
        <row r="252">
          <cell r="M252">
            <v>9710101002</v>
          </cell>
          <cell r="N252" t="str">
            <v>INTERESES PRESTAMOS BANCARIOS</v>
          </cell>
          <cell r="O252">
            <v>9710101002</v>
          </cell>
          <cell r="P252" t="str">
            <v>INTERESES Y GASTOS DE PRESTAMOS</v>
          </cell>
          <cell r="Q252" t="str">
            <v>Gastos Financieros</v>
          </cell>
          <cell r="R252" t="str">
            <v>INTERESES Y GASTOS DE PRESTAMOS</v>
          </cell>
        </row>
        <row r="253">
          <cell r="M253">
            <v>9710101003</v>
          </cell>
          <cell r="N253" t="str">
            <v>INTERESES PRESTAMOS TESORERIA</v>
          </cell>
          <cell r="O253">
            <v>9710101003</v>
          </cell>
          <cell r="P253" t="str">
            <v>INTERESES Y GASTOS DE PRESTAMOS</v>
          </cell>
          <cell r="Q253" t="str">
            <v>Gastos Financieros</v>
          </cell>
          <cell r="R253" t="str">
            <v>INTERESES Y GASTOS DE PRESTAMOS</v>
          </cell>
        </row>
        <row r="254">
          <cell r="M254">
            <v>9710101004</v>
          </cell>
          <cell r="N254" t="str">
            <v>INTERESES OBRAS TERMINADAS PRESTAMO  TESORERIA</v>
          </cell>
          <cell r="O254">
            <v>9710101004</v>
          </cell>
          <cell r="P254" t="str">
            <v>INTERESES Y GASTOS DE PRESTAMOS</v>
          </cell>
          <cell r="Q254" t="str">
            <v>Gastos Financieros</v>
          </cell>
          <cell r="R254" t="str">
            <v>INTERESES Y GASTOS DE PRESTAMOS</v>
          </cell>
        </row>
        <row r="255">
          <cell r="M255">
            <v>9710101005</v>
          </cell>
          <cell r="N255" t="str">
            <v>INTERESES PRESTAMOS TERCEROS</v>
          </cell>
          <cell r="O255">
            <v>9710101005</v>
          </cell>
          <cell r="P255" t="str">
            <v>INTERESES Y GASTOS DE PRESTAMOS</v>
          </cell>
          <cell r="Q255" t="str">
            <v>Gastos Financieros</v>
          </cell>
          <cell r="R255" t="str">
            <v>INTERESES Y GASTOS DE PRESTAMOS</v>
          </cell>
        </row>
        <row r="256">
          <cell r="M256">
            <v>9710101006</v>
          </cell>
          <cell r="N256" t="str">
            <v>INTERESES POR PRESTAMOS Y COLOCACIONES</v>
          </cell>
          <cell r="O256">
            <v>9710101006</v>
          </cell>
          <cell r="P256" t="str">
            <v>INTERESES Y GASTOS DE PRESTAMOS</v>
          </cell>
          <cell r="Q256" t="str">
            <v>Gastos Financieros</v>
          </cell>
          <cell r="R256" t="str">
            <v>INTERESES Y GASTOS DE PRESTAMOS</v>
          </cell>
        </row>
        <row r="257">
          <cell r="M257">
            <v>9710101007</v>
          </cell>
          <cell r="N257" t="str">
            <v>INTERESES POR PRESTAMOS DE SOCIEDAD TITULIZADORA</v>
          </cell>
          <cell r="O257">
            <v>9710101007</v>
          </cell>
          <cell r="P257" t="str">
            <v>INTERESES Y GASTOS DE PRESTAMOS</v>
          </cell>
          <cell r="Q257" t="str">
            <v>Gastos Financieros</v>
          </cell>
          <cell r="R257" t="str">
            <v>INTERESES Y GASTOS DE PRESTAMOS</v>
          </cell>
        </row>
        <row r="258">
          <cell r="M258">
            <v>9710101008</v>
          </cell>
          <cell r="N258" t="str">
            <v>INTERESES LABORALES</v>
          </cell>
          <cell r="O258">
            <v>9710101008</v>
          </cell>
          <cell r="P258" t="str">
            <v>INTERESES Y GASTOS DE PRESTAMOS</v>
          </cell>
          <cell r="Q258" t="str">
            <v>Gastos Financieros</v>
          </cell>
          <cell r="R258" t="str">
            <v>INTERESES Y GASTOS DE PRESTAMOS</v>
          </cell>
        </row>
        <row r="259">
          <cell r="M259">
            <v>9720101001</v>
          </cell>
          <cell r="N259" t="str">
            <v>INTERESES Y GASTOS DE SOBREGIROS</v>
          </cell>
          <cell r="O259">
            <v>9720101001</v>
          </cell>
          <cell r="P259" t="str">
            <v>INTERESES Y GASTOS DE SOBREGIROS</v>
          </cell>
          <cell r="Q259" t="str">
            <v>Gastos Financieros</v>
          </cell>
          <cell r="R259" t="str">
            <v>INTERESES Y GASTOS DE SOBREGIROS</v>
          </cell>
        </row>
        <row r="260">
          <cell r="M260">
            <v>9730010001</v>
          </cell>
          <cell r="N260" t="str">
            <v>INTERESES Y GTOS OBLIGACIONES A PLAZOS</v>
          </cell>
          <cell r="O260">
            <v>9730010001</v>
          </cell>
          <cell r="P260" t="str">
            <v>INT Y GTOS DE OBLIGACIONES A PLAZOS</v>
          </cell>
          <cell r="Q260" t="str">
            <v>Gastos Financieros</v>
          </cell>
          <cell r="R260" t="str">
            <v>INT Y GTOS DE OBLIGACIONES A PLAZOS</v>
          </cell>
        </row>
        <row r="261">
          <cell r="M261">
            <v>9740101001</v>
          </cell>
          <cell r="N261" t="str">
            <v>IMPTO.A LAS TRANSACCIONES FINANCIERAS-DL939</v>
          </cell>
          <cell r="O261">
            <v>9740101001</v>
          </cell>
          <cell r="P261" t="str">
            <v>IMPTO.A LAS TRANSACCIONES FINANCIERAS-DL939</v>
          </cell>
          <cell r="Q261" t="str">
            <v>Gastos Financieros</v>
          </cell>
          <cell r="R261" t="str">
            <v>IMPTO.A LAS TRANSACCIONES FINANCIERAS-DL939</v>
          </cell>
        </row>
        <row r="262">
          <cell r="M262">
            <v>9740101002</v>
          </cell>
          <cell r="N262" t="str">
            <v>IMPTO.A LAS TRANSACCIONES FINANCIERAS-MLAS</v>
          </cell>
          <cell r="O262">
            <v>9740101002</v>
          </cell>
          <cell r="P262" t="str">
            <v>IMPTO.A LAS TRANSACCIONES FINANCIERAS-DL939</v>
          </cell>
          <cell r="Q262" t="str">
            <v>Gastos Financieros</v>
          </cell>
          <cell r="R262" t="str">
            <v>IMPTO.A LAS TRANSACCIONES FINANCIERAS-DL939</v>
          </cell>
        </row>
        <row r="263">
          <cell r="M263">
            <v>9750101001</v>
          </cell>
          <cell r="N263" t="str">
            <v>DESCUENTOS POR PRONTO PAGO</v>
          </cell>
          <cell r="O263">
            <v>9750101001</v>
          </cell>
          <cell r="P263" t="str">
            <v>DESCUENTOS POR PRONTO PAGO</v>
          </cell>
          <cell r="Q263" t="str">
            <v>Gastos Financieros</v>
          </cell>
          <cell r="R263" t="str">
            <v>DESCUENTOS POR PRONTO PAGO</v>
          </cell>
        </row>
        <row r="264">
          <cell r="M264">
            <v>9760101001</v>
          </cell>
          <cell r="N264" t="str">
            <v>PERDIDA POR DIFERENCIA EN CAMBIO-PASIVOS</v>
          </cell>
          <cell r="O264">
            <v>9760101001</v>
          </cell>
          <cell r="P264" t="str">
            <v>PERDIDA POR DIFERENCIA EN CAMBIO</v>
          </cell>
          <cell r="Q264" t="str">
            <v>Correccion Monetaria</v>
          </cell>
          <cell r="R264" t="str">
            <v>PERDIDA POR DIFERENCIA EN CAMBIO</v>
          </cell>
        </row>
        <row r="265">
          <cell r="M265">
            <v>9760101002</v>
          </cell>
          <cell r="N265" t="str">
            <v>PERDIDA POR DIFERENCIA CAMBIO FORWARD</v>
          </cell>
          <cell r="O265">
            <v>9760101002</v>
          </cell>
          <cell r="P265" t="str">
            <v>PERDIDA POR DIFERENCIA EN CAMBIO</v>
          </cell>
          <cell r="Q265" t="str">
            <v>Gastos Financieros</v>
          </cell>
          <cell r="R265" t="str">
            <v>PERDIDA POR DIFERENCIA EN CAMBIO</v>
          </cell>
        </row>
        <row r="266">
          <cell r="M266">
            <v>9760101003</v>
          </cell>
          <cell r="N266" t="str">
            <v>PERDIDA DC TERCEROS - SUCURSAL</v>
          </cell>
          <cell r="O266">
            <v>9760101003</v>
          </cell>
          <cell r="P266" t="str">
            <v>PERDIDA POR DIFERENCIA EN CAMBIO</v>
          </cell>
          <cell r="Q266" t="str">
            <v>Gastos Financieros</v>
          </cell>
          <cell r="R266" t="str">
            <v>PERDIDA POR DIFERENCIA EN CAMBIO</v>
          </cell>
        </row>
        <row r="267">
          <cell r="M267">
            <v>9769101001</v>
          </cell>
          <cell r="N267" t="str">
            <v>PERDIDA POR DIFERENCIA EN CAMBIO-ACTIVOS</v>
          </cell>
          <cell r="O267">
            <v>9769101001</v>
          </cell>
          <cell r="P267" t="str">
            <v>PERDIDA POR DIFERENCIA EN CAMBIO</v>
          </cell>
          <cell r="Q267" t="str">
            <v>Gastos Financieros</v>
          </cell>
          <cell r="R267" t="str">
            <v>PERDIDA POR DIFERENCIA EN CAMBIO</v>
          </cell>
        </row>
        <row r="268">
          <cell r="M268">
            <v>9770101001</v>
          </cell>
          <cell r="N268" t="str">
            <v>INTERESES LEASEBACK/LEASING</v>
          </cell>
          <cell r="O268">
            <v>9770101001</v>
          </cell>
          <cell r="P268" t="str">
            <v>INTERESES LEASEBACK/LEASING</v>
          </cell>
          <cell r="Q268" t="str">
            <v>Gastos Financieros</v>
          </cell>
          <cell r="R268" t="str">
            <v>INTERESES LEASEBACK/LEASING</v>
          </cell>
        </row>
        <row r="269">
          <cell r="M269">
            <v>9790101001</v>
          </cell>
          <cell r="N269" t="str">
            <v>GASTOS FACTORING</v>
          </cell>
          <cell r="O269">
            <v>9790101001</v>
          </cell>
          <cell r="P269" t="str">
            <v>OTRAS CARGAS FINANCIERAS</v>
          </cell>
          <cell r="Q269" t="str">
            <v>Gastos Financieros</v>
          </cell>
          <cell r="R269" t="str">
            <v>OTRAS CARGAS FINANCIERAS</v>
          </cell>
        </row>
        <row r="270">
          <cell r="M270">
            <v>9790101002</v>
          </cell>
          <cell r="N270" t="str">
            <v>PORTES/MANTENIMIENTO/COMISIONES</v>
          </cell>
          <cell r="O270">
            <v>9790101002</v>
          </cell>
          <cell r="P270" t="str">
            <v>OTRAS CARGAS FINANCIERAS</v>
          </cell>
          <cell r="Q270" t="str">
            <v>Gastos Financieros</v>
          </cell>
          <cell r="R270" t="str">
            <v>OTRAS CARGAS FINANCIERAS</v>
          </cell>
        </row>
        <row r="271">
          <cell r="M271">
            <v>9790101003</v>
          </cell>
          <cell r="N271" t="str">
            <v>MANTENIMIENTO DE CTAS CTES</v>
          </cell>
          <cell r="O271">
            <v>9790101003</v>
          </cell>
          <cell r="P271" t="str">
            <v>OTRAS CARGAS FINANCIERAS</v>
          </cell>
          <cell r="Q271" t="str">
            <v>Gastos Financieros</v>
          </cell>
          <cell r="R271" t="str">
            <v>OTRAS CARGAS FINANCIERAS</v>
          </cell>
        </row>
        <row r="272">
          <cell r="M272">
            <v>9790101004</v>
          </cell>
          <cell r="N272" t="str">
            <v>COMISIONES CARTAS FIANZAS</v>
          </cell>
          <cell r="O272">
            <v>9790101004</v>
          </cell>
          <cell r="P272" t="str">
            <v>OTRAS CARGAS FINANCIERAS</v>
          </cell>
          <cell r="Q272" t="str">
            <v>Gastos Financieros</v>
          </cell>
          <cell r="R272" t="str">
            <v>OTRAS CARGAS FINANCIERAS</v>
          </cell>
        </row>
        <row r="273">
          <cell r="M273">
            <v>9790101005</v>
          </cell>
          <cell r="N273" t="str">
            <v>GTOS/INTERESES CREDITO DOCUMENTARIO</v>
          </cell>
          <cell r="O273">
            <v>9790101005</v>
          </cell>
          <cell r="P273" t="str">
            <v>OTRAS CARGAS FINANCIERAS</v>
          </cell>
          <cell r="Q273" t="str">
            <v>Gastos Financieros</v>
          </cell>
          <cell r="R273" t="str">
            <v>OTRAS CARGAS FINANCIERAS</v>
          </cell>
        </row>
        <row r="274">
          <cell r="M274">
            <v>9790101006</v>
          </cell>
          <cell r="N274" t="str">
            <v>INTERESES VARIOS</v>
          </cell>
          <cell r="O274">
            <v>9790101006</v>
          </cell>
          <cell r="P274" t="str">
            <v>OTRAS CARGAS FINANCIERAS</v>
          </cell>
          <cell r="Q274" t="str">
            <v>Gastos Financieros</v>
          </cell>
          <cell r="R274" t="str">
            <v>OTRAS CARGAS FINANCIERAS</v>
          </cell>
        </row>
        <row r="275">
          <cell r="M275">
            <v>9790101007</v>
          </cell>
          <cell r="N275" t="str">
            <v>OTRAS CARGAS FINANCIERAS OBRAS TERMINADAS</v>
          </cell>
          <cell r="O275">
            <v>9790101007</v>
          </cell>
          <cell r="P275" t="str">
            <v>OTRAS CARGAS FINANCIERAS</v>
          </cell>
          <cell r="Q275" t="str">
            <v>Gastos Financieros</v>
          </cell>
          <cell r="R275" t="str">
            <v>OTRAS CARGAS FINANCIERAS</v>
          </cell>
        </row>
        <row r="276">
          <cell r="M276">
            <v>9790101008</v>
          </cell>
          <cell r="N276" t="str">
            <v>INTERESES FRACCIONAMIENTO SUNAT</v>
          </cell>
          <cell r="O276">
            <v>9790101008</v>
          </cell>
          <cell r="P276" t="str">
            <v>OTRAS CARGAS FINANCIERAS</v>
          </cell>
          <cell r="Q276" t="str">
            <v>Gastos Financieros</v>
          </cell>
          <cell r="R276" t="str">
            <v>OTRAS CARGAS FINANCIERAS</v>
          </cell>
        </row>
        <row r="277">
          <cell r="M277">
            <v>9790101009</v>
          </cell>
          <cell r="N277" t="str">
            <v>INTERESES DEUDA SUNAT</v>
          </cell>
          <cell r="O277">
            <v>9790101009</v>
          </cell>
          <cell r="P277" t="str">
            <v>OTRAS CARGAS FINANCIERAS</v>
          </cell>
          <cell r="Q277" t="str">
            <v>Gastos Financieros</v>
          </cell>
          <cell r="R277" t="str">
            <v>OTRAS CARGAS FINANCIERAS</v>
          </cell>
        </row>
        <row r="278">
          <cell r="M278">
            <v>9790101010</v>
          </cell>
          <cell r="N278" t="str">
            <v>COMISION STAND BY</v>
          </cell>
          <cell r="O278">
            <v>9790101010</v>
          </cell>
          <cell r="P278" t="str">
            <v>OTRAS CARGAS FINANCIERAS</v>
          </cell>
          <cell r="Q278" t="str">
            <v>Gastos Financieros</v>
          </cell>
          <cell r="R278" t="str">
            <v>OTRAS CARGAS FINANCIERAS</v>
          </cell>
        </row>
        <row r="279">
          <cell r="M279">
            <v>9790101011</v>
          </cell>
          <cell r="N279" t="str">
            <v>INTERESES PRESTAMO SOCIOS</v>
          </cell>
          <cell r="O279">
            <v>9790101011</v>
          </cell>
          <cell r="P279" t="str">
            <v>OTRAS CARGAS FINANCIERAS</v>
          </cell>
          <cell r="Q279" t="str">
            <v>Gastos Financieros</v>
          </cell>
          <cell r="R279" t="str">
            <v>OTRAS CARGAS FINANCIERAS</v>
          </cell>
        </row>
        <row r="280">
          <cell r="M280">
            <v>9790101012</v>
          </cell>
          <cell r="N280" t="str">
            <v>GASTOS ARBITRAJE PRECIOS REALES OBRA</v>
          </cell>
          <cell r="O280">
            <v>9790101012</v>
          </cell>
          <cell r="P280" t="str">
            <v>OTRAS CARGAS FINANCIERAS</v>
          </cell>
          <cell r="Q280" t="str">
            <v>Gastos Financieros</v>
          </cell>
          <cell r="R280" t="str">
            <v>OTRAS CARGAS FINANCIERAS</v>
          </cell>
        </row>
        <row r="281">
          <cell r="M281">
            <v>9790101013</v>
          </cell>
          <cell r="N281" t="str">
            <v>COMISIÓN DE ESTRUCTURACIÓN</v>
          </cell>
          <cell r="O281">
            <v>9790101013</v>
          </cell>
          <cell r="P281" t="str">
            <v>OTRAS CARGAS FINANCIERAS</v>
          </cell>
          <cell r="Q281" t="str">
            <v>Gastos Financieros</v>
          </cell>
          <cell r="R281" t="str">
            <v>OTRAS CARGAS FINANCIERAS</v>
          </cell>
        </row>
        <row r="282">
          <cell r="M282">
            <v>9790101014</v>
          </cell>
          <cell r="N282" t="str">
            <v>SUPERVISIÓN BANCO</v>
          </cell>
          <cell r="O282">
            <v>9790101014</v>
          </cell>
          <cell r="P282" t="str">
            <v>OTRAS CARGAS FINANCIERAS</v>
          </cell>
          <cell r="Q282" t="str">
            <v>Gastos Financieros</v>
          </cell>
          <cell r="R282" t="str">
            <v>OTRAS CARGAS FINANCIERAS</v>
          </cell>
        </row>
        <row r="283">
          <cell r="M283">
            <v>9790101015</v>
          </cell>
          <cell r="N283" t="str">
            <v>COMISION POR PRESTAMO MLAS</v>
          </cell>
          <cell r="O283">
            <v>9790101015</v>
          </cell>
          <cell r="P283" t="str">
            <v>OTRAS CARGAS FINANCIERAS</v>
          </cell>
          <cell r="Q283" t="str">
            <v>Gastos Financieros</v>
          </cell>
          <cell r="R283" t="str">
            <v>OTRAS CARGAS FINANCIERAS</v>
          </cell>
        </row>
        <row r="284">
          <cell r="M284">
            <v>9790101016</v>
          </cell>
          <cell r="N284" t="str">
            <v>RATING FEE</v>
          </cell>
          <cell r="O284">
            <v>9790101016</v>
          </cell>
          <cell r="P284" t="str">
            <v>OTRAS CARGAS FINANCIERAS</v>
          </cell>
          <cell r="Q284" t="str">
            <v>Gastos Financieros</v>
          </cell>
          <cell r="R284" t="str">
            <v>OTRAS CARGAS FINANCIERAS</v>
          </cell>
        </row>
        <row r="285">
          <cell r="M285">
            <v>9790101017</v>
          </cell>
          <cell r="N285" t="str">
            <v>COMISION GTOS NOTARIALES Y DE REGISTRO DEL FINAN.</v>
          </cell>
          <cell r="O285">
            <v>9790101017</v>
          </cell>
          <cell r="P285" t="str">
            <v>OTRAS CARGAS FINANCIERAS</v>
          </cell>
          <cell r="Q285" t="str">
            <v>Gastos Financieros</v>
          </cell>
          <cell r="R285" t="str">
            <v>OTRAS CARGAS FINANCIERAS</v>
          </cell>
        </row>
        <row r="286">
          <cell r="M286">
            <v>9790101018</v>
          </cell>
          <cell r="N286" t="str">
            <v>CASTIGO POR DETERIORO DE ACTIVOS</v>
          </cell>
          <cell r="O286">
            <v>9790101018</v>
          </cell>
          <cell r="P286" t="str">
            <v>OTRAS CARGAS FINANCIERAS</v>
          </cell>
          <cell r="Q286" t="str">
            <v>Gastos Financieros</v>
          </cell>
          <cell r="R286" t="str">
            <v>OTRAS CARGAS FINANCIERAS</v>
          </cell>
        </row>
        <row r="287">
          <cell r="M287">
            <v>9790101019</v>
          </cell>
          <cell r="N287" t="str">
            <v>OTRAS CARGAS FINANCIERAS</v>
          </cell>
          <cell r="O287">
            <v>9790101019</v>
          </cell>
          <cell r="P287" t="str">
            <v>OTRAS CARGAS FINANCIERAS</v>
          </cell>
          <cell r="Q287" t="str">
            <v>Gastos Financieros</v>
          </cell>
          <cell r="R287" t="str">
            <v>OTRAS CARGAS FINANCIERAS</v>
          </cell>
        </row>
        <row r="288">
          <cell r="M288">
            <v>9790101020</v>
          </cell>
          <cell r="N288" t="str">
            <v>CASTIGO POR DETERIORO DE ACTIVOS</v>
          </cell>
          <cell r="O288">
            <v>9790101020</v>
          </cell>
          <cell r="P288" t="str">
            <v>OTRAS CARGAS FINANCIERAS</v>
          </cell>
          <cell r="Q288" t="str">
            <v>Venta Activo</v>
          </cell>
          <cell r="R288" t="str">
            <v>OTRAS CARGAS FINANCIERAS</v>
          </cell>
        </row>
        <row r="289">
          <cell r="M289">
            <v>9790101021</v>
          </cell>
          <cell r="N289" t="str">
            <v>INTERESES POR FACTORING</v>
          </cell>
          <cell r="O289">
            <v>9790101021</v>
          </cell>
          <cell r="P289" t="str">
            <v>OTRAS CARGAS FINANCIERAS</v>
          </cell>
          <cell r="Q289" t="str">
            <v>Gastos Financieros</v>
          </cell>
          <cell r="R289" t="str">
            <v>OTRAS CARGAS FINANCIERAS</v>
          </cell>
        </row>
      </sheetData>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2013 Tar, Cortijo"/>
      <sheetName val="2014 Pte Suecia"/>
      <sheetName val="Distribución"/>
      <sheetName val="Mensualización Estructura Corp"/>
      <sheetName val="Mensualización Estructura País"/>
      <sheetName val="Mensualización Estructura LLNN"/>
      <sheetName val="Contratos"/>
      <sheetName val="Cuadratura"/>
      <sheetName val="Porcentajes  Distribución"/>
      <sheetName val="Resumen de Distribución"/>
    </sheetNames>
    <sheetDataSet>
      <sheetData sheetId="0"/>
      <sheetData sheetId="1"/>
      <sheetData sheetId="2">
        <row r="11">
          <cell r="D11">
            <v>69478000</v>
          </cell>
        </row>
      </sheetData>
      <sheetData sheetId="3"/>
      <sheetData sheetId="4">
        <row r="6">
          <cell r="G6">
            <v>753751.37465869554</v>
          </cell>
        </row>
        <row r="116">
          <cell r="G116">
            <v>390702.71098812314</v>
          </cell>
          <cell r="H116">
            <v>390702.71098812314</v>
          </cell>
          <cell r="I116">
            <v>390702.71098812314</v>
          </cell>
          <cell r="J116">
            <v>390702.71098812314</v>
          </cell>
          <cell r="K116">
            <v>390702.71098812314</v>
          </cell>
          <cell r="L116">
            <v>390702.71098812314</v>
          </cell>
          <cell r="M116">
            <v>390702.71098812314</v>
          </cell>
          <cell r="N116">
            <v>390702.71098812314</v>
          </cell>
          <cell r="O116">
            <v>390702.71098812314</v>
          </cell>
          <cell r="P116">
            <v>390702.71098812314</v>
          </cell>
          <cell r="Q116">
            <v>390702.71098812314</v>
          </cell>
          <cell r="R116">
            <v>390702.71098812314</v>
          </cell>
        </row>
        <row r="117">
          <cell r="G117">
            <v>8619.1049458566758</v>
          </cell>
          <cell r="H117">
            <v>8619.1049458566758</v>
          </cell>
          <cell r="I117">
            <v>8619.1049458566758</v>
          </cell>
          <cell r="J117">
            <v>8619.1049458566758</v>
          </cell>
          <cell r="K117">
            <v>8619.1049458566758</v>
          </cell>
          <cell r="L117">
            <v>8619.1049458566758</v>
          </cell>
          <cell r="M117">
            <v>8619.1049458566758</v>
          </cell>
          <cell r="N117">
            <v>8619.1049458566758</v>
          </cell>
          <cell r="O117">
            <v>8619.1049458566758</v>
          </cell>
          <cell r="P117">
            <v>8619.1049458566758</v>
          </cell>
          <cell r="Q117">
            <v>8619.1049458566758</v>
          </cell>
          <cell r="R117">
            <v>8619.1049458566758</v>
          </cell>
        </row>
        <row r="118">
          <cell r="G118">
            <v>1107753.935888241</v>
          </cell>
          <cell r="M118">
            <v>1107753.935888241</v>
          </cell>
        </row>
        <row r="119">
          <cell r="G119">
            <v>40900.475262302338</v>
          </cell>
          <cell r="H119">
            <v>40900.475262302338</v>
          </cell>
          <cell r="I119">
            <v>40900.475262302338</v>
          </cell>
          <cell r="J119">
            <v>40900.475262302338</v>
          </cell>
          <cell r="K119">
            <v>40900.475262302338</v>
          </cell>
          <cell r="L119">
            <v>40900.475262302338</v>
          </cell>
          <cell r="M119">
            <v>40900.475262302338</v>
          </cell>
          <cell r="N119">
            <v>40900.475262302338</v>
          </cell>
          <cell r="O119">
            <v>40900.475262302338</v>
          </cell>
          <cell r="P119">
            <v>40900.475262302338</v>
          </cell>
          <cell r="Q119">
            <v>40900.475262302338</v>
          </cell>
          <cell r="R119">
            <v>40900.475262302338</v>
          </cell>
        </row>
        <row r="120">
          <cell r="D120">
            <v>9060301001</v>
          </cell>
          <cell r="G120">
            <v>141587.78721245399</v>
          </cell>
          <cell r="H120">
            <v>141587.78721245399</v>
          </cell>
          <cell r="I120">
            <v>141587.78721245399</v>
          </cell>
          <cell r="J120">
            <v>141587.78721245399</v>
          </cell>
          <cell r="K120">
            <v>141587.78721245399</v>
          </cell>
          <cell r="L120">
            <v>141587.78721245399</v>
          </cell>
          <cell r="M120">
            <v>141587.78721245399</v>
          </cell>
          <cell r="N120">
            <v>141587.78721245399</v>
          </cell>
          <cell r="O120">
            <v>141587.78721245399</v>
          </cell>
          <cell r="P120">
            <v>141587.78721245399</v>
          </cell>
          <cell r="Q120">
            <v>141587.78721245399</v>
          </cell>
          <cell r="R120">
            <v>141587.78721245399</v>
          </cell>
        </row>
        <row r="121">
          <cell r="D121">
            <v>9060314001</v>
          </cell>
          <cell r="G121">
            <v>6235.193019656308</v>
          </cell>
          <cell r="H121">
            <v>6235.193019656308</v>
          </cell>
          <cell r="I121">
            <v>6235.193019656308</v>
          </cell>
          <cell r="J121">
            <v>6235.193019656308</v>
          </cell>
          <cell r="K121">
            <v>6235.193019656308</v>
          </cell>
          <cell r="L121">
            <v>6235.193019656308</v>
          </cell>
          <cell r="M121">
            <v>6235.193019656308</v>
          </cell>
          <cell r="N121">
            <v>6235.193019656308</v>
          </cell>
          <cell r="O121">
            <v>6235.193019656308</v>
          </cell>
          <cell r="P121">
            <v>6235.193019656308</v>
          </cell>
          <cell r="Q121">
            <v>6235.193019656308</v>
          </cell>
          <cell r="R121">
            <v>6235.193019656308</v>
          </cell>
        </row>
        <row r="122">
          <cell r="G122">
            <v>4095.8932531082232</v>
          </cell>
          <cell r="H122">
            <v>4095.8932531082232</v>
          </cell>
          <cell r="I122">
            <v>4095.8932531082232</v>
          </cell>
          <cell r="J122">
            <v>4095.8932531082232</v>
          </cell>
          <cell r="K122">
            <v>4095.8932531082232</v>
          </cell>
          <cell r="L122">
            <v>4095.8932531082232</v>
          </cell>
          <cell r="M122">
            <v>4095.8932531082232</v>
          </cell>
          <cell r="N122">
            <v>4095.8932531082232</v>
          </cell>
          <cell r="O122">
            <v>4095.8932531082232</v>
          </cell>
          <cell r="P122">
            <v>4095.8932531082232</v>
          </cell>
          <cell r="Q122">
            <v>4095.8932531082232</v>
          </cell>
          <cell r="R122">
            <v>4095.8932531082232</v>
          </cell>
        </row>
        <row r="123">
          <cell r="G123">
            <v>79785.952442480309</v>
          </cell>
          <cell r="H123">
            <v>79785.952442480309</v>
          </cell>
          <cell r="I123">
            <v>79785.952442480309</v>
          </cell>
          <cell r="J123">
            <v>79785.952442480309</v>
          </cell>
          <cell r="K123">
            <v>79785.952442480309</v>
          </cell>
          <cell r="L123">
            <v>79785.952442480309</v>
          </cell>
          <cell r="M123">
            <v>79785.952442480309</v>
          </cell>
          <cell r="N123">
            <v>79785.952442480309</v>
          </cell>
          <cell r="O123">
            <v>79785.952442480309</v>
          </cell>
          <cell r="P123">
            <v>79785.952442480309</v>
          </cell>
          <cell r="Q123">
            <v>79785.952442480309</v>
          </cell>
          <cell r="R123">
            <v>79785.952442480309</v>
          </cell>
        </row>
        <row r="124">
          <cell r="G124">
            <v>37675.669045070092</v>
          </cell>
          <cell r="H124">
            <v>37675.669045070092</v>
          </cell>
          <cell r="I124">
            <v>37675.669045070092</v>
          </cell>
          <cell r="J124">
            <v>37675.669045070092</v>
          </cell>
          <cell r="K124">
            <v>37675.669045070092</v>
          </cell>
          <cell r="L124">
            <v>37675.669045070092</v>
          </cell>
          <cell r="M124">
            <v>37675.669045070092</v>
          </cell>
          <cell r="N124">
            <v>37675.669045070092</v>
          </cell>
          <cell r="O124">
            <v>37675.669045070092</v>
          </cell>
          <cell r="P124">
            <v>37675.669045070092</v>
          </cell>
          <cell r="Q124">
            <v>37675.669045070092</v>
          </cell>
          <cell r="R124">
            <v>37675.669045070092</v>
          </cell>
        </row>
        <row r="125">
          <cell r="G125">
            <v>1817356.7220572922</v>
          </cell>
          <cell r="H125">
            <v>709602.78616905108</v>
          </cell>
          <cell r="I125">
            <v>709602.78616905108</v>
          </cell>
          <cell r="J125">
            <v>709602.78616905108</v>
          </cell>
          <cell r="K125">
            <v>709602.78616905108</v>
          </cell>
          <cell r="L125">
            <v>709602.78616905108</v>
          </cell>
          <cell r="M125">
            <v>1817356.7220572922</v>
          </cell>
          <cell r="N125">
            <v>709602.78616905108</v>
          </cell>
          <cell r="O125">
            <v>709602.78616905108</v>
          </cell>
          <cell r="P125">
            <v>709602.78616905108</v>
          </cell>
          <cell r="Q125">
            <v>709602.78616905108</v>
          </cell>
          <cell r="R125">
            <v>709602.78616905108</v>
          </cell>
        </row>
      </sheetData>
      <sheetData sheetId="5">
        <row r="6">
          <cell r="G6">
            <v>3125621.6879049852</v>
          </cell>
        </row>
      </sheetData>
      <sheetData sheetId="6">
        <row r="13">
          <cell r="G13">
            <v>190417.17222658126</v>
          </cell>
        </row>
      </sheetData>
      <sheetData sheetId="7"/>
      <sheetData sheetId="8"/>
      <sheetData sheetId="9"/>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Resumen"/>
      <sheetName val="Cuenta"/>
      <sheetName val="Ceco Mes"/>
      <sheetName val="Ceco Mes_plano"/>
      <sheetName val="Ceco + cuenta mensual"/>
      <sheetName val="Plantilla"/>
      <sheetName val="Plan"/>
      <sheetName val="detalle"/>
      <sheetName val="Grcia.General + Legal"/>
      <sheetName val="Distribución ppto RR.HH"/>
      <sheetName val="Detalle Estructura Chile"/>
      <sheetName val="Hoja1"/>
    </sheetNames>
    <sheetDataSet>
      <sheetData sheetId="0" refreshError="1"/>
      <sheetData sheetId="1" refreshError="1"/>
      <sheetData sheetId="2" refreshError="1"/>
      <sheetData sheetId="3">
        <row r="7">
          <cell r="C7">
            <v>7577504.2362312702</v>
          </cell>
        </row>
        <row r="9">
          <cell r="C9">
            <v>2788822.7672295296</v>
          </cell>
          <cell r="D9">
            <v>5476485.3581386199</v>
          </cell>
          <cell r="E9">
            <v>5486085.3581386199</v>
          </cell>
          <cell r="F9">
            <v>5476485.3581386199</v>
          </cell>
          <cell r="G9">
            <v>5396206.3097022567</v>
          </cell>
          <cell r="H9">
            <v>5486885.3581386199</v>
          </cell>
          <cell r="I9">
            <v>5476485.3581386199</v>
          </cell>
          <cell r="J9">
            <v>5476485.3581386199</v>
          </cell>
          <cell r="K9">
            <v>5484485.3581386199</v>
          </cell>
          <cell r="L9">
            <v>5476485.3581386199</v>
          </cell>
          <cell r="M9">
            <v>5619343.3581386199</v>
          </cell>
          <cell r="N9">
            <v>5484485.3581386199</v>
          </cell>
        </row>
      </sheetData>
      <sheetData sheetId="4" refreshError="1"/>
      <sheetData sheetId="5" refreshError="1"/>
      <sheetData sheetId="6" refreshError="1"/>
      <sheetData sheetId="7" refreshError="1"/>
      <sheetData sheetId="8" refreshError="1"/>
      <sheetData sheetId="9" refreshError="1"/>
      <sheetData sheetId="10">
        <row r="3">
          <cell r="F3">
            <v>4751565.9759999998</v>
          </cell>
        </row>
        <row r="219">
          <cell r="F219">
            <v>3863313.6640000003</v>
          </cell>
          <cell r="G219">
            <v>3863313.6640000003</v>
          </cell>
          <cell r="H219">
            <v>3863313.6640000003</v>
          </cell>
          <cell r="I219">
            <v>3863313.6640000003</v>
          </cell>
          <cell r="J219">
            <v>3863313.6640000003</v>
          </cell>
          <cell r="K219">
            <v>3863313.6640000003</v>
          </cell>
          <cell r="L219">
            <v>3863313.6640000003</v>
          </cell>
          <cell r="M219">
            <v>3863313.6640000003</v>
          </cell>
          <cell r="N219">
            <v>3863313.6640000003</v>
          </cell>
          <cell r="O219">
            <v>3863313.6640000003</v>
          </cell>
          <cell r="P219">
            <v>3863313.6640000003</v>
          </cell>
          <cell r="Q219">
            <v>3863313.6640000003</v>
          </cell>
        </row>
        <row r="220">
          <cell r="F220">
            <v>0</v>
          </cell>
          <cell r="G220">
            <v>0</v>
          </cell>
          <cell r="H220">
            <v>0</v>
          </cell>
          <cell r="I220">
            <v>0</v>
          </cell>
          <cell r="J220">
            <v>0</v>
          </cell>
          <cell r="K220">
            <v>0</v>
          </cell>
          <cell r="L220">
            <v>0</v>
          </cell>
          <cell r="M220">
            <v>0</v>
          </cell>
          <cell r="N220">
            <v>0</v>
          </cell>
          <cell r="O220">
            <v>0</v>
          </cell>
          <cell r="P220">
            <v>0</v>
          </cell>
          <cell r="Q220">
            <v>0</v>
          </cell>
        </row>
        <row r="221">
          <cell r="F221">
            <v>0</v>
          </cell>
          <cell r="G221">
            <v>0</v>
          </cell>
          <cell r="H221">
            <v>0</v>
          </cell>
          <cell r="I221">
            <v>0</v>
          </cell>
          <cell r="J221">
            <v>0</v>
          </cell>
          <cell r="K221">
            <v>0</v>
          </cell>
          <cell r="L221">
            <v>0</v>
          </cell>
          <cell r="M221">
            <v>0</v>
          </cell>
          <cell r="N221">
            <v>0</v>
          </cell>
          <cell r="O221">
            <v>0</v>
          </cell>
          <cell r="P221">
            <v>0</v>
          </cell>
          <cell r="Q221">
            <v>0</v>
          </cell>
        </row>
        <row r="222">
          <cell r="F222">
            <v>628947.27893333335</v>
          </cell>
          <cell r="G222">
            <v>628947.27893333335</v>
          </cell>
          <cell r="H222">
            <v>628947.27893333335</v>
          </cell>
          <cell r="I222">
            <v>628947.27893333335</v>
          </cell>
          <cell r="J222">
            <v>628947.27893333335</v>
          </cell>
          <cell r="K222">
            <v>628947.27893333335</v>
          </cell>
          <cell r="L222">
            <v>628947.27893333335</v>
          </cell>
          <cell r="M222">
            <v>628947.27893333335</v>
          </cell>
          <cell r="N222">
            <v>628947.27893333335</v>
          </cell>
          <cell r="O222">
            <v>628947.27893333335</v>
          </cell>
          <cell r="P222">
            <v>628947.27893333335</v>
          </cell>
          <cell r="Q222">
            <v>628947.27893333335</v>
          </cell>
        </row>
        <row r="223">
          <cell r="F223">
            <v>223940.83200000002</v>
          </cell>
          <cell r="G223">
            <v>223940.83200000002</v>
          </cell>
          <cell r="H223">
            <v>223940.83200000002</v>
          </cell>
          <cell r="I223">
            <v>223940.83200000002</v>
          </cell>
          <cell r="J223">
            <v>223940.83200000002</v>
          </cell>
          <cell r="K223">
            <v>223940.83200000002</v>
          </cell>
          <cell r="L223">
            <v>223940.83200000002</v>
          </cell>
          <cell r="M223">
            <v>223940.83200000002</v>
          </cell>
          <cell r="N223">
            <v>223940.83200000002</v>
          </cell>
          <cell r="O223">
            <v>223940.83200000002</v>
          </cell>
          <cell r="P223">
            <v>223940.83200000002</v>
          </cell>
          <cell r="Q223">
            <v>223940.83200000002</v>
          </cell>
        </row>
        <row r="224">
          <cell r="F224">
            <v>0</v>
          </cell>
          <cell r="G224">
            <v>0</v>
          </cell>
          <cell r="H224">
            <v>0</v>
          </cell>
          <cell r="I224">
            <v>0</v>
          </cell>
          <cell r="J224">
            <v>0</v>
          </cell>
          <cell r="K224">
            <v>0</v>
          </cell>
          <cell r="L224">
            <v>0</v>
          </cell>
          <cell r="M224">
            <v>0</v>
          </cell>
          <cell r="N224">
            <v>0</v>
          </cell>
          <cell r="O224">
            <v>0</v>
          </cell>
          <cell r="P224">
            <v>0</v>
          </cell>
          <cell r="Q224">
            <v>0</v>
          </cell>
        </row>
        <row r="225">
          <cell r="F225">
            <v>196022.22333333333</v>
          </cell>
          <cell r="G225">
            <v>196022.22333333333</v>
          </cell>
          <cell r="H225">
            <v>196022.22333333333</v>
          </cell>
          <cell r="I225">
            <v>196022.22333333333</v>
          </cell>
          <cell r="J225">
            <v>196022.22333333333</v>
          </cell>
          <cell r="K225">
            <v>196022.22333333333</v>
          </cell>
          <cell r="L225">
            <v>196022.22333333333</v>
          </cell>
          <cell r="M225">
            <v>196022.22333333333</v>
          </cell>
          <cell r="N225">
            <v>196022.22333333333</v>
          </cell>
          <cell r="O225">
            <v>196022.22333333333</v>
          </cell>
          <cell r="P225">
            <v>196022.22333333333</v>
          </cell>
          <cell r="Q225">
            <v>196022.22333333333</v>
          </cell>
        </row>
        <row r="226">
          <cell r="F226">
            <v>127963.94400000002</v>
          </cell>
          <cell r="G226">
            <v>127963.94400000002</v>
          </cell>
          <cell r="H226">
            <v>127963.94400000002</v>
          </cell>
          <cell r="I226">
            <v>127963.94400000002</v>
          </cell>
          <cell r="J226">
            <v>127963.94400000002</v>
          </cell>
          <cell r="K226">
            <v>127963.94400000002</v>
          </cell>
          <cell r="L226">
            <v>127963.94400000002</v>
          </cell>
          <cell r="M226">
            <v>127963.94400000002</v>
          </cell>
          <cell r="N226">
            <v>127963.94400000002</v>
          </cell>
          <cell r="O226">
            <v>127963.94400000002</v>
          </cell>
          <cell r="P226">
            <v>127963.94400000002</v>
          </cell>
          <cell r="Q226">
            <v>127963.94400000002</v>
          </cell>
        </row>
        <row r="227">
          <cell r="F227">
            <v>46077.420000000006</v>
          </cell>
          <cell r="G227">
            <v>46077.420000000006</v>
          </cell>
          <cell r="H227">
            <v>46077.420000000006</v>
          </cell>
          <cell r="I227">
            <v>46077.420000000006</v>
          </cell>
          <cell r="J227">
            <v>46077.420000000006</v>
          </cell>
          <cell r="K227">
            <v>46077.420000000006</v>
          </cell>
          <cell r="L227">
            <v>46077.420000000006</v>
          </cell>
          <cell r="M227">
            <v>46077.420000000006</v>
          </cell>
          <cell r="N227">
            <v>46077.420000000006</v>
          </cell>
          <cell r="O227">
            <v>46077.420000000006</v>
          </cell>
          <cell r="P227">
            <v>46077.420000000006</v>
          </cell>
          <cell r="Q227">
            <v>46077.420000000006</v>
          </cell>
        </row>
        <row r="228">
          <cell r="F228">
            <v>68876.234740679996</v>
          </cell>
          <cell r="G228">
            <v>68876.234740679996</v>
          </cell>
          <cell r="H228">
            <v>68876.234740679996</v>
          </cell>
          <cell r="I228">
            <v>68876.234740679996</v>
          </cell>
          <cell r="J228">
            <v>68876.234740679996</v>
          </cell>
          <cell r="K228">
            <v>68876.234740679996</v>
          </cell>
          <cell r="L228">
            <v>68876.234740679996</v>
          </cell>
          <cell r="M228">
            <v>68876.234740679996</v>
          </cell>
          <cell r="N228">
            <v>68876.234740679996</v>
          </cell>
          <cell r="O228">
            <v>68876.234740679996</v>
          </cell>
          <cell r="P228">
            <v>68876.234740679996</v>
          </cell>
          <cell r="Q228">
            <v>68876.234740679996</v>
          </cell>
        </row>
        <row r="229">
          <cell r="F229">
            <v>81842.713403999995</v>
          </cell>
          <cell r="G229">
            <v>81842.713403999995</v>
          </cell>
          <cell r="H229">
            <v>81842.713403999995</v>
          </cell>
          <cell r="I229">
            <v>81842.713403999995</v>
          </cell>
          <cell r="J229">
            <v>81842.713403999995</v>
          </cell>
          <cell r="K229">
            <v>81842.713403999995</v>
          </cell>
          <cell r="L229">
            <v>81842.713403999995</v>
          </cell>
          <cell r="M229">
            <v>81842.713403999995</v>
          </cell>
          <cell r="N229">
            <v>81842.713403999995</v>
          </cell>
          <cell r="O229">
            <v>81842.713403999995</v>
          </cell>
          <cell r="P229">
            <v>81842.713403999995</v>
          </cell>
          <cell r="Q229">
            <v>81842.713403999995</v>
          </cell>
        </row>
        <row r="230">
          <cell r="F230">
            <v>0</v>
          </cell>
          <cell r="G230">
            <v>0</v>
          </cell>
          <cell r="H230">
            <v>0</v>
          </cell>
          <cell r="I230">
            <v>0</v>
          </cell>
          <cell r="J230">
            <v>0</v>
          </cell>
          <cell r="K230">
            <v>0</v>
          </cell>
          <cell r="L230">
            <v>0</v>
          </cell>
          <cell r="M230">
            <v>0</v>
          </cell>
          <cell r="N230">
            <v>0</v>
          </cell>
          <cell r="O230">
            <v>0</v>
          </cell>
          <cell r="P230">
            <v>0</v>
          </cell>
          <cell r="Q230">
            <v>0</v>
          </cell>
        </row>
        <row r="231">
          <cell r="F231">
            <v>0</v>
          </cell>
          <cell r="G231">
            <v>0</v>
          </cell>
          <cell r="H231">
            <v>9600</v>
          </cell>
          <cell r="I231">
            <v>0</v>
          </cell>
          <cell r="J231">
            <v>0</v>
          </cell>
          <cell r="K231">
            <v>0</v>
          </cell>
          <cell r="L231">
            <v>0</v>
          </cell>
          <cell r="M231">
            <v>0</v>
          </cell>
          <cell r="N231">
            <v>0</v>
          </cell>
          <cell r="O231">
            <v>0</v>
          </cell>
          <cell r="P231">
            <v>0</v>
          </cell>
          <cell r="Q231">
            <v>0</v>
          </cell>
        </row>
        <row r="232">
          <cell r="F232">
            <v>0</v>
          </cell>
          <cell r="G232">
            <v>0</v>
          </cell>
          <cell r="H232">
            <v>0</v>
          </cell>
          <cell r="I232">
            <v>0</v>
          </cell>
          <cell r="J232">
            <v>0</v>
          </cell>
          <cell r="K232">
            <v>10400</v>
          </cell>
          <cell r="L232">
            <v>0</v>
          </cell>
          <cell r="M232">
            <v>0</v>
          </cell>
          <cell r="N232">
            <v>0</v>
          </cell>
          <cell r="O232">
            <v>0</v>
          </cell>
          <cell r="P232">
            <v>0</v>
          </cell>
          <cell r="Q232">
            <v>8000</v>
          </cell>
        </row>
        <row r="233">
          <cell r="F233">
            <v>0</v>
          </cell>
          <cell r="G233">
            <v>0</v>
          </cell>
          <cell r="H233">
            <v>0</v>
          </cell>
          <cell r="I233">
            <v>0</v>
          </cell>
          <cell r="J233">
            <v>0</v>
          </cell>
          <cell r="K233">
            <v>0</v>
          </cell>
          <cell r="L233">
            <v>0</v>
          </cell>
          <cell r="M233">
            <v>0</v>
          </cell>
          <cell r="N233">
            <v>8000</v>
          </cell>
          <cell r="O233">
            <v>0</v>
          </cell>
          <cell r="P233">
            <v>142858</v>
          </cell>
          <cell r="Q233">
            <v>0</v>
          </cell>
        </row>
        <row r="234">
          <cell r="F234">
            <v>239501.04772727273</v>
          </cell>
          <cell r="G234">
            <v>239501.04772727273</v>
          </cell>
          <cell r="H234">
            <v>239501.04772727273</v>
          </cell>
          <cell r="I234">
            <v>239501.04772727273</v>
          </cell>
          <cell r="J234">
            <v>239501.04772727273</v>
          </cell>
          <cell r="K234">
            <v>239501.04772727273</v>
          </cell>
          <cell r="L234">
            <v>239501.04772727273</v>
          </cell>
          <cell r="M234">
            <v>239501.04772727273</v>
          </cell>
          <cell r="N234">
            <v>239501.04772727273</v>
          </cell>
          <cell r="O234">
            <v>239501.04772727273</v>
          </cell>
          <cell r="P234">
            <v>239501.04772727273</v>
          </cell>
          <cell r="Q234">
            <v>239501.04772727273</v>
          </cell>
        </row>
        <row r="235">
          <cell r="F235">
            <v>-2687662.5909090908</v>
          </cell>
          <cell r="G235">
            <v>0</v>
          </cell>
          <cell r="H235">
            <v>0</v>
          </cell>
          <cell r="I235">
            <v>0</v>
          </cell>
          <cell r="J235">
            <v>-80279.048436363635</v>
          </cell>
          <cell r="K235">
            <v>0</v>
          </cell>
          <cell r="L235">
            <v>0</v>
          </cell>
          <cell r="M235">
            <v>0</v>
          </cell>
          <cell r="N235">
            <v>0</v>
          </cell>
          <cell r="O235">
            <v>0</v>
          </cell>
          <cell r="P235">
            <v>0</v>
          </cell>
          <cell r="Q235">
            <v>0</v>
          </cell>
        </row>
      </sheetData>
      <sheetData sheetId="11"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osto de Oficina"/>
      <sheetName val="Otros gastos del personal"/>
      <sheetName val="Movilidad"/>
      <sheetName val="Depreciación"/>
      <sheetName val="Hoja5"/>
      <sheetName val="Hoja6"/>
      <sheetName val="Hoja1"/>
      <sheetName val="TD Gastos Generales Adm.y Equip"/>
      <sheetName val="Data 1200-5210"/>
      <sheetName val="Gastos Generales_2014 mensu "/>
      <sheetName val="Gastos Generales_2014 Acumulado"/>
      <sheetName val="Resumen"/>
      <sheetName val="PPTO2014 1200_vf"/>
      <sheetName val="PPTO2014 5210"/>
      <sheetName val="PPTO2014 1200"/>
      <sheetName val="Plan De Cuentas"/>
      <sheetName val="Dotación"/>
      <sheetName val="TD Abr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16">
          <cell r="BO116">
            <v>0</v>
          </cell>
          <cell r="BP116">
            <v>0</v>
          </cell>
        </row>
        <row r="117">
          <cell r="BO117">
            <v>0</v>
          </cell>
          <cell r="BP117">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TD Gastos Generales Comp.Cttos"/>
      <sheetName val="Data 8600-1240"/>
      <sheetName val="Gastos Generales_2014 mensual "/>
      <sheetName val="Gastos Generales_2014 acumulado"/>
      <sheetName val="Plan De Cuentas"/>
      <sheetName val="Dotación"/>
      <sheetName val="PPTO2014"/>
      <sheetName val="TD 8600"/>
    </sheetNames>
    <sheetDataSet>
      <sheetData sheetId="0" refreshError="1"/>
      <sheetData sheetId="1" refreshError="1"/>
      <sheetData sheetId="2">
        <row r="75">
          <cell r="BL75">
            <v>17090017</v>
          </cell>
          <cell r="BM75">
            <v>12165685</v>
          </cell>
          <cell r="BN75">
            <v>13239282</v>
          </cell>
          <cell r="BO75">
            <v>18073712</v>
          </cell>
          <cell r="BP75">
            <v>19880475</v>
          </cell>
          <cell r="BQ75">
            <v>0</v>
          </cell>
          <cell r="BR75">
            <v>0</v>
          </cell>
          <cell r="BS75">
            <v>0</v>
          </cell>
          <cell r="BT75">
            <v>0</v>
          </cell>
          <cell r="BU75">
            <v>0</v>
          </cell>
          <cell r="BV75">
            <v>0</v>
          </cell>
          <cell r="BW75">
            <v>0</v>
          </cell>
          <cell r="BX75">
            <v>80449171</v>
          </cell>
        </row>
        <row r="76">
          <cell r="BL76">
            <v>1127468</v>
          </cell>
          <cell r="BM76">
            <v>-17576705</v>
          </cell>
          <cell r="BN76">
            <v>2720571</v>
          </cell>
          <cell r="BO76">
            <v>0</v>
          </cell>
          <cell r="BP76">
            <v>-6182316</v>
          </cell>
          <cell r="BQ76">
            <v>0</v>
          </cell>
          <cell r="BR76">
            <v>0</v>
          </cell>
          <cell r="BS76">
            <v>0</v>
          </cell>
          <cell r="BT76">
            <v>0</v>
          </cell>
          <cell r="BU76">
            <v>0</v>
          </cell>
          <cell r="BV76">
            <v>0</v>
          </cell>
          <cell r="BW76">
            <v>0</v>
          </cell>
          <cell r="BX76">
            <v>-19910982</v>
          </cell>
        </row>
      </sheetData>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istribución Chile"/>
      <sheetName val="Carátula"/>
      <sheetName val="Informe"/>
      <sheetName val="Estructura"/>
      <sheetName val="Propiedad"/>
      <sheetName val="Sens. Informe"/>
      <sheetName val="Resultado"/>
      <sheetName val="VP Flujos"/>
      <sheetName val="Tarifas de Largo Plazo"/>
      <sheetName val="Proyecciones"/>
      <sheetName val="Razones"/>
      <sheetName val="Distribución Argentina"/>
      <sheetName val="Distribución Brasil"/>
      <sheetName val="Distribución Colombia"/>
      <sheetName val="Distribución Perú"/>
      <sheetName val="Ctas. Mercantiles"/>
      <sheetName val="Fecus (Y) Chilectra Real"/>
      <sheetName val="Fecus (Y) Chilectra Nom."/>
      <sheetName val="Fecus (Q) Chilectra Nom."/>
      <sheetName val="MVI"/>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Overview"/>
      <sheetName val="TOC"/>
      <sheetName val="Inputs"/>
      <sheetName val="IS"/>
      <sheetName val="Synergies-C1"/>
      <sheetName val="Synergies-C2"/>
      <sheetName val="EPS Effects - C2"/>
      <sheetName val="EPS Effects - C1"/>
      <sheetName val="Assum"/>
      <sheetName val="C1-1pager"/>
      <sheetName val="C2-1pager"/>
      <sheetName val="C1-Summary"/>
      <sheetName val="C1-Summary (20%)"/>
      <sheetName val="C1-Summary (40%)"/>
      <sheetName val="C2-Summary"/>
      <sheetName val="C2-Summary (20%)"/>
      <sheetName val="C2-Summary (40%)"/>
      <sheetName val="Op-BS"/>
      <sheetName val="BSCF"/>
      <sheetName val="Ratios"/>
      <sheetName val="AcqIS"/>
      <sheetName val="AcqBSCF"/>
      <sheetName val="DIA_ST11"/>
      <sheetName val="Tickers"/>
      <sheetName val="NXTL"/>
      <sheetName val="Methodology"/>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60">
          <cell r="A60" t="str">
            <v>Dvidend Growth Rate</v>
          </cell>
          <cell r="C60" t="str">
            <v>- -</v>
          </cell>
          <cell r="D60">
            <v>0.11379207429056537</v>
          </cell>
          <cell r="E60">
            <v>3.5595082610145878E-2</v>
          </cell>
          <cell r="G60">
            <v>4.4481709056301666E-2</v>
          </cell>
          <cell r="H60">
            <v>9.7745129445606649E-2</v>
          </cell>
          <cell r="I60">
            <v>9.7745129445606649E-2</v>
          </cell>
          <cell r="J60">
            <v>9.7745129445606649E-2</v>
          </cell>
          <cell r="K60">
            <v>9.7745129445606649E-2</v>
          </cell>
          <cell r="L60">
            <v>9.7745129445606649E-2</v>
          </cell>
          <cell r="M60">
            <v>9.7745129445606649E-2</v>
          </cell>
        </row>
        <row r="61">
          <cell r="A61" t="str">
            <v>(a) 1997 and 1998 Sales, EBIT, EPS, Cap Ex and Divs. projections from Morgan Stanley research report dated December 12, 1996; all others from Merrill Lynch IBK.</v>
          </cell>
        </row>
      </sheetData>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REF"/>
      <sheetName val="Codice COD"/>
      <sheetName val="RESUM96"/>
      <sheetName val="VACIO"/>
      <sheetName val="POA Anual"/>
      <sheetName val="POA Mensual"/>
      <sheetName val="UPA"/>
      <sheetName val="Hoja1"/>
      <sheetName val="B"/>
      <sheetName val="AcqIS"/>
      <sheetName val="AcqBSCF"/>
      <sheetName val="Hoja2"/>
      <sheetName val="Ppto GWh"/>
      <sheetName val="TREI"/>
      <sheetName val="ACUMULADO"/>
      <sheetName val="Reporte $"/>
      <sheetName val="Precios Medios"/>
      <sheetName val="Resumen_cierre_C1_y_C2"/>
      <sheetName val="Codice"/>
      <sheetName val="Real"/>
      <sheetName val="INICIO"/>
      <sheetName val="Ventas MWh"/>
      <sheetName val="Base"/>
      <sheetName val="CONSOLIDADO"/>
      <sheetName val="Dependencias"/>
      <sheetName val="Escobar"/>
      <sheetName val="Hoja3"/>
      <sheetName val="Update"/>
      <sheetName val="Línea Salchich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update"/>
      <sheetName val="cambi"/>
      <sheetName val="bond curves-n.u."/>
      <sheetName val="TermLocalVol"/>
      <sheetName val="SwaptionMatrices"/>
      <sheetName val="SwaptionMatrices living (2)"/>
      <sheetName val="SwaptionMatrices living"/>
      <sheetName val="Swp Matr +|- Vol"/>
      <sheetName val="WTI"/>
      <sheetName val="Fixing"/>
      <sheetName val="991203"/>
      <sheetName val="INPUT"/>
      <sheetName val="Var Preços"/>
      <sheetName val="Codice COD"/>
      <sheetName val="Returns"/>
      <sheetName val="Tabela de Parâmetros"/>
      <sheetName val="Estado de Resul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TANDARD"/>
      <sheetName val="bond curves-n.u."/>
    </sheetNames>
    <sheetDataSet>
      <sheetData sheetId="0" refreshError="1">
        <row r="18">
          <cell r="H18" t="str">
            <v/>
          </cell>
        </row>
        <row r="127">
          <cell r="A127" t="str">
            <v>P.Date</v>
          </cell>
          <cell r="D127" t="str">
            <v>P.Date3</v>
          </cell>
        </row>
      </sheetData>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tacked_Column_w_labels"/>
      <sheetName val="Add_Callout"/>
      <sheetName val="Scatter"/>
      <sheetName val="Alt Stacked Columns"/>
      <sheetName val="Dollars vs Percent"/>
      <sheetName val="Football with Shading"/>
      <sheetName val="Weekly with Yearly"/>
      <sheetName val="Shaded Negatives"/>
      <sheetName val="Price above Volu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lumn Line"/>
      <sheetName val="Scatter Line"/>
      <sheetName val="Size by Height and Width"/>
      <sheetName val="Price Volume"/>
      <sheetName val="Split Y-Axis"/>
      <sheetName val="Reformat Chart"/>
      <sheetName val="Dimension Pie Charts"/>
      <sheetName val="Reset League Labels"/>
      <sheetName val="Add_Callout"/>
      <sheetName val="Black_and_White"/>
      <sheetName val="Update_Relink_w_New_Data"/>
      <sheetName val="Export_Legend"/>
      <sheetName val="1997 IPO"/>
      <sheetName val="Stacked_Column_w_lab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cl144720415" refreshedDate="41872.530774074075" createdVersion="3" refreshedVersion="3" minRefreshableVersion="3" recordCount="51">
  <cacheSource type="worksheet">
    <worksheetSource ref="U4:AF55" sheet="Gastos Generales_2014 mensu "/>
  </cacheSource>
  <cacheFields count="12">
    <cacheField name="Ceco" numFmtId="0">
      <sharedItems containsSemiMixedTypes="0" containsString="0" containsNumber="1" containsInteger="1" minValue="1220" maxValue="1221"/>
    </cacheField>
    <cacheField name="Estructura" numFmtId="0">
      <sharedItems/>
    </cacheField>
    <cacheField name="Cuenta Contable" numFmtId="0">
      <sharedItems containsSemiMixedTypes="0" containsString="0" containsNumber="1" containsInteger="1" minValue="4831101008" maxValue="9071110001" count="51">
        <n v="9060601001"/>
        <n v="9060602001"/>
        <n v="9060603001"/>
        <n v="9060505001"/>
        <n v="9060305001"/>
        <n v="9060308001"/>
        <n v="9060309001"/>
        <n v="9060304002"/>
        <n v="9060310004"/>
        <n v="9060313002"/>
        <n v="9060304001"/>
        <n v="9060314001"/>
        <n v="9051120001"/>
        <n v="9050110002"/>
        <n v="9050110004"/>
        <n v="9050110006"/>
        <n v="9060708001"/>
        <n v="9061004001"/>
        <n v="9060101001"/>
        <n v="9060104002"/>
        <n v="9060104003"/>
        <n v="9060104005"/>
        <n v="9060104010"/>
        <n v="9060104001"/>
        <n v="9060105001"/>
        <n v="9060105005"/>
        <n v="9060105007"/>
        <n v="9060111003"/>
        <n v="9060113001"/>
        <n v="9060105004"/>
        <n v="9060114001"/>
        <n v="9060704001"/>
        <n v="9060704002"/>
        <n v="4831101008"/>
        <n v="9060108002"/>
        <n v="9060111002"/>
        <n v="9060301001"/>
        <n v="9060907001"/>
        <n v="9060108003"/>
        <n v="9060117002"/>
        <n v="9060302001"/>
        <n v="9069901002"/>
        <n v="9061003001"/>
        <n v="9060311002"/>
        <n v="9060312001"/>
        <n v="9060316001"/>
        <n v="9060313003"/>
        <n v="9061001001"/>
        <n v="9071110001"/>
        <n v="9061002001"/>
        <n v="9061007001"/>
      </sharedItems>
    </cacheField>
    <cacheField name="Nombre de la cuenta" numFmtId="0">
      <sharedItems/>
    </cacheField>
    <cacheField name="Concepto" numFmtId="0">
      <sharedItems/>
    </cacheField>
    <cacheField name="ene-14" numFmtId="3">
      <sharedItems containsSemiMixedTypes="0" containsString="0" containsNumber="1" containsInteger="1" minValue="-677357" maxValue="11824763"/>
    </cacheField>
    <cacheField name="feb-14" numFmtId="3">
      <sharedItems containsSemiMixedTypes="0" containsString="0" containsNumber="1" containsInteger="1" minValue="-576553" maxValue="12354505"/>
    </cacheField>
    <cacheField name="mar-14" numFmtId="3">
      <sharedItems containsSemiMixedTypes="0" containsString="0" containsNumber="1" containsInteger="1" minValue="-3941335" maxValue="19318066"/>
    </cacheField>
    <cacheField name="abr-14" numFmtId="3">
      <sharedItems containsSemiMixedTypes="0" containsString="0" containsNumber="1" containsInteger="1" minValue="-4544555" maxValue="5689038"/>
    </cacheField>
    <cacheField name="may-14" numFmtId="3">
      <sharedItems containsSemiMixedTypes="0" containsString="0" containsNumber="1" containsInteger="1" minValue="-4760935" maxValue="8005185"/>
    </cacheField>
    <cacheField name="jun-14" numFmtId="3">
      <sharedItems containsSemiMixedTypes="0" containsString="0" containsNumber="1" containsInteger="1" minValue="-190625" maxValue="18158056"/>
    </cacheField>
    <cacheField name="jul-14" numFmtId="3">
      <sharedItems containsSemiMixedTypes="0" containsString="0" containsNumber="1" containsInteger="1" minValue="0" maxValue="17278814"/>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l144720415" refreshedDate="41872.530774537037" createdVersion="3" refreshedVersion="3" minRefreshableVersion="3" recordCount="706">
  <cacheSource type="worksheet">
    <worksheetSource ref="A1:AE707" sheet="Data 1220"/>
  </cacheSource>
  <cacheFields count="31">
    <cacheField name="PERIODO" numFmtId="0">
      <sharedItems count="7">
        <s v="ENERO"/>
        <s v="FEBRERO"/>
        <s v="MARZO"/>
        <s v="ABRIL"/>
        <s v="MAYO"/>
        <s v="JUNIO"/>
        <s v="JULIO"/>
      </sharedItems>
    </cacheField>
    <cacheField name="FLEXFIELD" numFmtId="0">
      <sharedItems containsSemiMixedTypes="0" containsString="0" containsNumber="1" containsInteger="1" minValue="30031" maxValue="30031"/>
    </cacheField>
    <cacheField name="clase cta" numFmtId="0">
      <sharedItems/>
    </cacheField>
    <cacheField name="cuenta" numFmtId="0">
      <sharedItems containsSemiMixedTypes="0" containsString="0" containsNumber="1" containsInteger="1" minValue="9020110001" maxValue="9071110001" count="41">
        <n v="9050110002"/>
        <n v="9050110004"/>
        <n v="9050110006"/>
        <n v="9051120001"/>
        <n v="9060101001"/>
        <n v="9060104003"/>
        <n v="9060104005"/>
        <n v="9060104010"/>
        <n v="9060105005"/>
        <n v="9060108002"/>
        <n v="9060111002"/>
        <n v="9060111003"/>
        <n v="9060304002"/>
        <n v="9060305001"/>
        <n v="9060308001"/>
        <n v="9060309001"/>
        <n v="9060310004"/>
        <n v="9060505001"/>
        <n v="9060601001"/>
        <n v="9060602001"/>
        <n v="9060708001"/>
        <n v="9061004001"/>
        <n v="9020110001"/>
        <n v="9060301001"/>
        <n v="9060304001"/>
        <n v="9060907001"/>
        <n v="9060108003"/>
        <n v="9060117002"/>
        <n v="9060302001"/>
        <n v="9069901002"/>
        <n v="9060311002"/>
        <n v="9060312001"/>
        <n v="9060314001"/>
        <n v="9060316001"/>
        <n v="9061003001"/>
        <n v="9060313003"/>
        <n v="9061001001"/>
        <n v="9071110001"/>
        <n v="9060407001"/>
        <n v="9061002001"/>
        <n v="9061007001"/>
      </sharedItems>
    </cacheField>
    <cacheField name="Concepto" numFmtId="0">
      <sharedItems/>
    </cacheField>
    <cacheField name="Descripción cuenta mayor" numFmtId="0">
      <sharedItems/>
    </cacheField>
    <cacheField name="ll.nn" numFmtId="0">
      <sharedItems containsSemiMixedTypes="0" containsString="0" containsNumber="1" containsInteger="1" minValue="100" maxValue="100"/>
    </cacheField>
    <cacheField name="subgerencia" numFmtId="0">
      <sharedItems/>
    </cacheField>
    <cacheField name="Ceco" numFmtId="0">
      <sharedItems containsSemiMixedTypes="0" containsString="0" containsNumber="1" containsInteger="1" minValue="1220" maxValue="1220"/>
    </cacheField>
    <cacheField name="pep" numFmtId="0">
      <sharedItems/>
    </cacheField>
    <cacheField name="nombre pep" numFmtId="0">
      <sharedItems/>
    </cacheField>
    <cacheField name="Contrato" numFmtId="0">
      <sharedItems/>
    </cacheField>
    <cacheField name="OP" numFmtId="0">
      <sharedItems containsSemiMixedTypes="0" containsString="0" containsNumber="1" containsInteger="1" minValue="682" maxValue="1425"/>
    </cacheField>
    <cacheField name="nombre op" numFmtId="0">
      <sharedItems/>
    </cacheField>
    <cacheField name="DESCRIPCION" numFmtId="0">
      <sharedItems/>
    </cacheField>
    <cacheField name="SALDO INICIAL" numFmtId="0">
      <sharedItems containsSemiMixedTypes="0" containsString="0" containsNumber="1" containsInteger="1" minValue="-20854843" maxValue="30724015"/>
    </cacheField>
    <cacheField name="FECHA" numFmtId="0">
      <sharedItems containsDate="1" containsMixedTypes="1" minDate="2014-01-06T00:00:00" maxDate="1900-01-04T18:49:04"/>
    </cacheField>
    <cacheField name="ORIGIEN" numFmtId="0">
      <sharedItems/>
    </cacheField>
    <cacheField name="DESCRIPCION2" numFmtId="0">
      <sharedItems/>
    </cacheField>
    <cacheField name="MONEDA" numFmtId="0">
      <sharedItems/>
    </cacheField>
    <cacheField name="MONTO ING" numFmtId="0">
      <sharedItems containsSemiMixedTypes="0" containsString="0" containsNumber="1" containsInteger="1" minValue="-12998354" maxValue="12998354"/>
    </cacheField>
    <cacheField name="DEBE" numFmtId="0">
      <sharedItems containsString="0" containsBlank="1" containsNumber="1" containsInteger="1" minValue="0" maxValue="12998354"/>
    </cacheField>
    <cacheField name="HABER" numFmtId="0">
      <sharedItems containsString="0" containsBlank="1" containsNumber="1" containsInteger="1" minValue="0" maxValue="12998354"/>
    </cacheField>
    <cacheField name="TIPO DOC" numFmtId="0">
      <sharedItems containsBlank="1"/>
    </cacheField>
    <cacheField name="NUM DOC" numFmtId="0">
      <sharedItems containsBlank="1" containsMixedTypes="1" containsNumber="1" containsInteger="1" minValue="10" maxValue="300311029228"/>
    </cacheField>
    <cacheField name="RUC" numFmtId="0">
      <sharedItems containsBlank="1" containsMixedTypes="1" containsNumber="1" containsInteger="1" minValue="12687779" maxValue="20332600592"/>
    </cacheField>
    <cacheField name="RAZ SOC" numFmtId="0">
      <sharedItems containsBlank="1" containsMixedTypes="1" containsNumber="1" containsInteger="1" minValue="85541900" maxValue="85541900"/>
    </cacheField>
    <cacheField name="OBRA DE" numFmtId="0">
      <sharedItems containsBlank="1"/>
    </cacheField>
    <cacheField name="OBRA A" numFmtId="0">
      <sharedItems containsNonDate="0" containsString="0" containsBlank="1"/>
    </cacheField>
    <cacheField name="OC/OS" numFmtId="0">
      <sharedItems containsBlank="1" containsMixedTypes="1" containsNumber="1" containsInteger="1" minValue="300311025885" maxValue="300311031186"/>
    </cacheField>
    <cacheField name="SUB_INVENTARIO" numFmtId="0">
      <sharedItems containsString="0" containsBlank="1" containsNumber="1" containsInteger="1" minValue="300311027402" maxValue="300311027402"/>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l144720415" refreshedDate="41872.530774652776" createdVersion="3" refreshedVersion="3" minRefreshableVersion="3" recordCount="48">
  <cacheSource type="worksheet">
    <worksheetSource ref="BC4:BS52" sheet="Gastos Generales 2014 acumulado"/>
  </cacheSource>
  <cacheFields count="17">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0" maxValue="9069901002"/>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containsInteger="1" minValue="-677357" maxValue="11824763"/>
    </cacheField>
    <cacheField name="feb-14" numFmtId="3">
      <sharedItems containsSemiMixedTypes="0" containsString="0" containsNumber="1" containsInteger="1" minValue="-1253910" maxValue="24179268"/>
    </cacheField>
    <cacheField name="mar-14" numFmtId="3">
      <sharedItems containsSemiMixedTypes="0" containsString="0" containsNumber="1" containsInteger="1" minValue="-3716118" maxValue="43497334"/>
    </cacheField>
    <cacheField name="abr-14" numFmtId="3">
      <sharedItems containsSemiMixedTypes="0" containsString="0" containsNumber="1" containsInteger="1" minValue="-8260673" maxValue="49186372"/>
    </cacheField>
    <cacheField name="may-14" numFmtId="3">
      <sharedItems containsSemiMixedTypes="0" containsString="0" containsNumber="1" containsInteger="1" minValue="-13021608" maxValue="57191557"/>
    </cacheField>
    <cacheField name="jun-14" numFmtId="3">
      <sharedItems containsSemiMixedTypes="0" containsString="0" containsNumber="1" containsInteger="1" minValue="-13212233" maxValue="75349613"/>
    </cacheField>
    <cacheField name="jul-14" numFmtId="3">
      <sharedItems containsSemiMixedTypes="0" containsString="0" containsNumber="1" containsInteger="1" minValue="-3120993" maxValue="92628427"/>
    </cacheField>
    <cacheField name="ago-14" numFmtId="3">
      <sharedItems containsSemiMixedTypes="0" containsString="0" containsNumber="1" containsInteger="1" minValue="-3120993" maxValue="92628427"/>
    </cacheField>
    <cacheField name="sep-14" numFmtId="3">
      <sharedItems containsSemiMixedTypes="0" containsString="0" containsNumber="1" containsInteger="1" minValue="-3120993" maxValue="92628427"/>
    </cacheField>
    <cacheField name="oct-14" numFmtId="3">
      <sharedItems containsSemiMixedTypes="0" containsString="0" containsNumber="1" containsInteger="1" minValue="-3120993" maxValue="92628427"/>
    </cacheField>
    <cacheField name="nov-14" numFmtId="3">
      <sharedItems containsSemiMixedTypes="0" containsString="0" containsNumber="1" containsInteger="1" minValue="-3120993" maxValue="92628427"/>
    </cacheField>
    <cacheField name="dic-14" numFmtId="3">
      <sharedItems containsSemiMixedTypes="0" containsString="0" containsNumber="1" containsInteger="1" minValue="-3120993" maxValue="92628427"/>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cl144720415" refreshedDate="41872.530774999999" createdVersion="3" refreshedVersion="3" minRefreshableVersion="3" recordCount="48">
  <cacheSource type="worksheet">
    <worksheetSource ref="AK4:BA52" sheet="Gastos Generales 2014 acumulado"/>
  </cacheSource>
  <cacheFields count="17">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tring="0" containsBlank="1" containsNumber="1" containsInteger="1" minValue="4831101008" maxValue="9069901002"/>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minValue="-4392000" maxValue="4078728"/>
    </cacheField>
    <cacheField name="feb-14" numFmtId="3">
      <sharedItems containsSemiMixedTypes="0" containsString="0" containsNumber="1" minValue="-8784000" maxValue="6827053"/>
    </cacheField>
    <cacheField name="mar-14" numFmtId="3">
      <sharedItems containsSemiMixedTypes="0" containsString="0" containsNumber="1" minValue="-13176000" maxValue="10174809.142672559"/>
    </cacheField>
    <cacheField name="abr-14" numFmtId="3">
      <sharedItems containsSemiMixedTypes="0" containsString="0" containsNumber="1" minValue="-17568000" maxValue="13566412.190230079"/>
    </cacheField>
    <cacheField name="may-14" numFmtId="3">
      <sharedItems containsSemiMixedTypes="0" containsString="0" containsNumber="1" minValue="-21960000" maxValue="16958015.237787597"/>
    </cacheField>
    <cacheField name="jun-14" numFmtId="3">
      <sharedItems containsSemiMixedTypes="0" containsString="0" containsNumber="1" minValue="-26352000" maxValue="20349618.285345118"/>
    </cacheField>
    <cacheField name="jul-14" numFmtId="3">
      <sharedItems containsSemiMixedTypes="0" containsString="0" containsNumber="1" minValue="-30744000" maxValue="23741221.332902636"/>
    </cacheField>
    <cacheField name="ago-14" numFmtId="3">
      <sharedItems containsSemiMixedTypes="0" containsString="0" containsNumber="1" minValue="-35136000" maxValue="23661435.380460158"/>
    </cacheField>
    <cacheField name="sep-14" numFmtId="3">
      <sharedItems containsSemiMixedTypes="0" containsString="0" containsNumber="1" minValue="-39528000" maxValue="23581649.428017676"/>
    </cacheField>
    <cacheField name="oct-14" numFmtId="3">
      <sharedItems containsSemiMixedTypes="0" containsString="0" containsNumber="1" minValue="-43920000" maxValue="23501863.475575197"/>
    </cacheField>
    <cacheField name="nov-14" numFmtId="3">
      <sharedItems containsSemiMixedTypes="0" containsString="0" containsNumber="1" minValue="-55558073" maxValue="23422077.523132715"/>
    </cacheField>
    <cacheField name="dic-14" numFmtId="3">
      <sharedItems containsSemiMixedTypes="0" containsString="0" containsNumber="1" minValue="-69029573" maxValue="23342291.570690237"/>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cl144720415" refreshedDate="41872.530775231484" createdVersion="3" refreshedVersion="3" minRefreshableVersion="3" recordCount="48">
  <cacheSource type="worksheet">
    <worksheetSource ref="A4:Q52" sheet="Gastos Generales 2014 acumulado"/>
  </cacheSource>
  <cacheFields count="17">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4831101008" maxValue="9069901002"/>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minValue="-2687662.5909090908" maxValue="13471500"/>
    </cacheField>
    <cacheField name="feb-14" numFmtId="3">
      <sharedItems containsSemiMixedTypes="0" containsString="0" containsNumber="1" minValue="-2687662.5909090908" maxValue="26943000"/>
    </cacheField>
    <cacheField name="mar-14" numFmtId="3">
      <sharedItems containsSemiMixedTypes="0" containsString="0" containsNumber="1" minValue="-2687662.5909090908" maxValue="40414500"/>
    </cacheField>
    <cacheField name="abr-14" numFmtId="3">
      <sharedItems containsSemiMixedTypes="0" containsString="0" containsNumber="1" minValue="-2687662.5909090908" maxValue="53886000"/>
    </cacheField>
    <cacheField name="may-14" numFmtId="3">
      <sharedItems containsSemiMixedTypes="0" containsString="0" containsNumber="1" minValue="-2767941.6393454545" maxValue="67357500"/>
    </cacheField>
    <cacheField name="jun-14" numFmtId="3">
      <sharedItems containsSemiMixedTypes="0" containsString="0" containsNumber="1" minValue="-2767941.6393454545" maxValue="80829000"/>
    </cacheField>
    <cacheField name="jul-14" numFmtId="3">
      <sharedItems containsSemiMixedTypes="0" containsString="0" containsNumber="1" minValue="-2767941.6393454545" maxValue="94300500"/>
    </cacheField>
    <cacheField name="ago-14" numFmtId="3">
      <sharedItems containsSemiMixedTypes="0" containsString="0" containsNumber="1" minValue="-2767941.6393454545" maxValue="107772000"/>
    </cacheField>
    <cacheField name="sep-14" numFmtId="3">
      <sharedItems containsSemiMixedTypes="0" containsString="0" containsNumber="1" minValue="-2767941.6393454545" maxValue="121243500"/>
    </cacheField>
    <cacheField name="oct-14" numFmtId="3">
      <sharedItems containsSemiMixedTypes="0" containsString="0" containsNumber="1" minValue="-2767941.6393454545" maxValue="134715000"/>
    </cacheField>
    <cacheField name="nov-14" numFmtId="3">
      <sharedItems containsSemiMixedTypes="0" containsString="0" containsNumber="1" minValue="-2767941.6393454545" maxValue="148186500"/>
    </cacheField>
    <cacheField name="dic-14" numFmtId="3">
      <sharedItems containsSemiMixedTypes="0" containsString="0" containsNumber="1" minValue="-2767941.6393454545" maxValue="161658000"/>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cl144720415" refreshedDate="41872.530775694446" createdVersion="3" refreshedVersion="3" minRefreshableVersion="3" recordCount="48">
  <cacheSource type="worksheet">
    <worksheetSource ref="S4:AI52" sheet="Gastos Generales 2014 acumulado"/>
  </cacheSource>
  <cacheFields count="17">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4831101008" maxValue="9069901002"/>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containsInteger="1" minValue="-677357" maxValue="11824763"/>
    </cacheField>
    <cacheField name="feb-14" numFmtId="3">
      <sharedItems containsSemiMixedTypes="0" containsString="0" containsNumber="1" containsInteger="1" minValue="-1253910" maxValue="24179268"/>
    </cacheField>
    <cacheField name="mar-14" numFmtId="3">
      <sharedItems containsSemiMixedTypes="0" containsString="0" containsNumber="1" containsInteger="1" minValue="-3716118" maxValue="43497334"/>
    </cacheField>
    <cacheField name="abr-14" numFmtId="3">
      <sharedItems containsSemiMixedTypes="0" containsString="0" containsNumber="1" containsInteger="1" minValue="-8260673" maxValue="49186372"/>
    </cacheField>
    <cacheField name="may-14" numFmtId="3">
      <sharedItems containsSemiMixedTypes="0" containsString="0" containsNumber="1" containsInteger="1" minValue="-13021608" maxValue="57191557"/>
    </cacheField>
    <cacheField name="jun-14" numFmtId="3">
      <sharedItems containsSemiMixedTypes="0" containsString="0" containsNumber="1" containsInteger="1" minValue="-13212233" maxValue="75349613"/>
    </cacheField>
    <cacheField name="jul-14" numFmtId="3">
      <sharedItems containsSemiMixedTypes="0" containsString="0" containsNumber="1" containsInteger="1" minValue="-3120993" maxValue="92628427"/>
    </cacheField>
    <cacheField name="ago-14" numFmtId="3">
      <sharedItems containsSemiMixedTypes="0" containsString="0" containsNumber="1" containsInteger="1" minValue="-3120993" maxValue="92628427"/>
    </cacheField>
    <cacheField name="sep-14" numFmtId="3">
      <sharedItems containsSemiMixedTypes="0" containsString="0" containsNumber="1" containsInteger="1" minValue="-3120993" maxValue="92628427"/>
    </cacheField>
    <cacheField name="oct-14" numFmtId="3">
      <sharedItems containsSemiMixedTypes="0" containsString="0" containsNumber="1" containsInteger="1" minValue="-3120993" maxValue="92628427"/>
    </cacheField>
    <cacheField name="nov-14" numFmtId="3">
      <sharedItems containsSemiMixedTypes="0" containsString="0" containsNumber="1" containsInteger="1" minValue="-3120993" maxValue="92628427"/>
    </cacheField>
    <cacheField name="dic-14" numFmtId="3">
      <sharedItems containsSemiMixedTypes="0" containsString="0" containsNumber="1" containsInteger="1" minValue="-3120993" maxValue="92628427"/>
    </cacheField>
  </cacheFields>
</pivotCacheDefinition>
</file>

<file path=xl/pivotCache/pivotCacheDefinition7.xml><?xml version="1.0" encoding="utf-8"?>
<pivotCacheDefinition xmlns="http://schemas.openxmlformats.org/spreadsheetml/2006/main" xmlns:r="http://schemas.openxmlformats.org/officeDocument/2006/relationships" r:id="rId1" refreshedBy="cl144720415" refreshedDate="41872.530776041669" createdVersion="3" refreshedVersion="3" minRefreshableVersion="3" recordCount="51">
  <cacheSource type="worksheet">
    <worksheetSource ref="U4:AL55" sheet="Gastos Generales_2014 mensu "/>
  </cacheSource>
  <cacheFields count="18">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4831101008" maxValue="9071110001"/>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containsInteger="1" minValue="-677357" maxValue="11824763"/>
    </cacheField>
    <cacheField name="feb-14" numFmtId="3">
      <sharedItems containsSemiMixedTypes="0" containsString="0" containsNumber="1" containsInteger="1" minValue="-576553" maxValue="12354505"/>
    </cacheField>
    <cacheField name="mar-14" numFmtId="3">
      <sharedItems containsSemiMixedTypes="0" containsString="0" containsNumber="1" containsInteger="1" minValue="-3941335" maxValue="19318066"/>
    </cacheField>
    <cacheField name="abr-14" numFmtId="3">
      <sharedItems containsSemiMixedTypes="0" containsString="0" containsNumber="1" containsInteger="1" minValue="-4544555" maxValue="5689038"/>
    </cacheField>
    <cacheField name="may-14" numFmtId="3">
      <sharedItems containsSemiMixedTypes="0" containsString="0" containsNumber="1" containsInteger="1" minValue="-4760935" maxValue="8005185"/>
    </cacheField>
    <cacheField name="jun-14" numFmtId="3">
      <sharedItems containsSemiMixedTypes="0" containsString="0" containsNumber="1" containsInteger="1" minValue="-190625" maxValue="18158056"/>
    </cacheField>
    <cacheField name="jul-14" numFmtId="3">
      <sharedItems containsSemiMixedTypes="0" containsString="0" containsNumber="1" containsInteger="1" minValue="0" maxValue="17278814"/>
    </cacheField>
    <cacheField name="ago-14" numFmtId="3">
      <sharedItems containsSemiMixedTypes="0" containsString="0" containsNumber="1" containsInteger="1" minValue="0" maxValue="0"/>
    </cacheField>
    <cacheField name="sep-14" numFmtId="3">
      <sharedItems containsSemiMixedTypes="0" containsString="0" containsNumber="1" containsInteger="1" minValue="0" maxValue="0"/>
    </cacheField>
    <cacheField name="oct-14" numFmtId="3">
      <sharedItems containsSemiMixedTypes="0" containsString="0" containsNumber="1" containsInteger="1" minValue="0" maxValue="0"/>
    </cacheField>
    <cacheField name="nov-14" numFmtId="3">
      <sharedItems containsSemiMixedTypes="0" containsString="0" containsNumber="1" containsInteger="1" minValue="0" maxValue="0"/>
    </cacheField>
    <cacheField name="dic-14" numFmtId="3">
      <sharedItems containsSemiMixedTypes="0" containsString="0" containsNumber="1" containsInteger="1" minValue="0" maxValue="0"/>
    </cacheField>
    <cacheField name="Total" numFmtId="3">
      <sharedItems containsSemiMixedTypes="0" containsString="0" containsNumber="1" containsInteger="1" minValue="-3120993" maxValue="92628427"/>
    </cacheField>
  </cacheFields>
</pivotCacheDefinition>
</file>

<file path=xl/pivotCache/pivotCacheDefinition8.xml><?xml version="1.0" encoding="utf-8"?>
<pivotCacheDefinition xmlns="http://schemas.openxmlformats.org/spreadsheetml/2006/main" xmlns:r="http://schemas.openxmlformats.org/officeDocument/2006/relationships" r:id="rId1" refreshedBy="cl144720415" refreshedDate="41872.530776388892" createdVersion="3" refreshedVersion="3" minRefreshableVersion="3" recordCount="51">
  <cacheSource type="worksheet">
    <worksheetSource ref="B4:S55" sheet="Gastos Generales_2014 mensu "/>
  </cacheSource>
  <cacheFields count="18">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4831101008" maxValue="9071110001"/>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minValue="-2687662.5909090908" maxValue="13471500"/>
    </cacheField>
    <cacheField name="feb-14" numFmtId="3">
      <sharedItems containsSemiMixedTypes="0" containsString="0" containsNumber="1" minValue="0" maxValue="13471500"/>
    </cacheField>
    <cacheField name="mar-14" numFmtId="3">
      <sharedItems containsSemiMixedTypes="0" containsString="0" containsNumber="1" minValue="0" maxValue="13471500"/>
    </cacheField>
    <cacheField name="abr-14" numFmtId="3">
      <sharedItems containsSemiMixedTypes="0" containsString="0" containsNumber="1" minValue="0" maxValue="13471500"/>
    </cacheField>
    <cacheField name="may-14" numFmtId="3">
      <sharedItems containsSemiMixedTypes="0" containsString="0" containsNumber="1" minValue="-80279.048436363635" maxValue="13471500"/>
    </cacheField>
    <cacheField name="jun-14" numFmtId="3">
      <sharedItems containsSemiMixedTypes="0" containsString="0" containsNumber="1" minValue="0" maxValue="13471500"/>
    </cacheField>
    <cacheField name="jul-14" numFmtId="3">
      <sharedItems containsSemiMixedTypes="0" containsString="0" containsNumber="1" minValue="0" maxValue="13471500"/>
    </cacheField>
    <cacheField name="ago-14" numFmtId="3">
      <sharedItems containsSemiMixedTypes="0" containsString="0" containsNumber="1" minValue="0" maxValue="13471500"/>
    </cacheField>
    <cacheField name="sep-14" numFmtId="3">
      <sharedItems containsSemiMixedTypes="0" containsString="0" containsNumber="1" minValue="0" maxValue="13471500"/>
    </cacheField>
    <cacheField name="oct-14" numFmtId="3">
      <sharedItems containsSemiMixedTypes="0" containsString="0" containsNumber="1" minValue="0" maxValue="13471500"/>
    </cacheField>
    <cacheField name="nov-14" numFmtId="3">
      <sharedItems containsSemiMixedTypes="0" containsString="0" containsNumber="1" minValue="0" maxValue="13471500"/>
    </cacheField>
    <cacheField name="dic-14" numFmtId="3">
      <sharedItems containsSemiMixedTypes="0" containsString="0" containsNumber="1" minValue="0" maxValue="13471500"/>
    </cacheField>
    <cacheField name="Total" numFmtId="3">
      <sharedItems containsSemiMixedTypes="0" containsString="0" containsNumber="1" minValue="-2767941.6393454545" maxValue="161658000"/>
    </cacheField>
  </cacheFields>
</pivotCacheDefinition>
</file>

<file path=xl/pivotCache/pivotCacheDefinition9.xml><?xml version="1.0" encoding="utf-8"?>
<pivotCacheDefinition xmlns="http://schemas.openxmlformats.org/spreadsheetml/2006/main" xmlns:r="http://schemas.openxmlformats.org/officeDocument/2006/relationships" r:id="rId1" refreshedBy="cl144720415" refreshedDate="41872.53077662037" createdVersion="3" refreshedVersion="3" minRefreshableVersion="3" recordCount="51">
  <cacheSource type="worksheet">
    <worksheetSource ref="AN4:BE55" sheet="Gastos Generales_2014 mensu "/>
  </cacheSource>
  <cacheFields count="18">
    <cacheField name="Ceco" numFmtId="0">
      <sharedItems containsSemiMixedTypes="0" containsString="0" containsNumber="1" containsInteger="1" minValue="1220" maxValue="1221"/>
    </cacheField>
    <cacheField name="Estructura" numFmtId="0">
      <sharedItems count="1">
        <s v="TI"/>
      </sharedItems>
    </cacheField>
    <cacheField name="Cuenta Contable" numFmtId="0">
      <sharedItems containsSemiMixedTypes="0" containsString="0" containsNumber="1" containsInteger="1" minValue="4831101008" maxValue="9071110001"/>
    </cacheField>
    <cacheField name="Nombre de la cuenta" numFmtId="0">
      <sharedItems/>
    </cacheField>
    <cacheField name="Concepto" numFmtId="0">
      <sharedItems count="10">
        <s v="COMUNICACIONES"/>
        <s v="SOPORTE INFORMÁTICO"/>
        <s v="COSTO DE OFICINA"/>
        <s v="Depreciación / Amortización"/>
        <s v="Remuneraciones"/>
        <s v="GASTOS DE VIAJES POR NEGOCIO"/>
        <s v="MOVILIDAD"/>
        <s v="GASTOS GENERALES DIVERSOS"/>
        <s v="Gasto General"/>
        <s v="Transporte"/>
      </sharedItems>
    </cacheField>
    <cacheField name="ene-14" numFmtId="3">
      <sharedItems containsSemiMixedTypes="0" containsString="0" containsNumber="1" minValue="-4392000" maxValue="4078728"/>
    </cacheField>
    <cacheField name="feb-14" numFmtId="3">
      <sharedItems containsSemiMixedTypes="0" containsString="0" containsNumber="1" minValue="-4392000" maxValue="3391603.0475575197"/>
    </cacheField>
    <cacheField name="mar-14" numFmtId="3">
      <sharedItems containsSemiMixedTypes="0" containsString="0" containsNumber="1" minValue="-4392000" maxValue="5846566"/>
    </cacheField>
    <cacheField name="abr-14" numFmtId="3">
      <sharedItems containsSemiMixedTypes="0" containsString="0" containsNumber="1" minValue="-7782462" maxValue="3391603.0475575197"/>
    </cacheField>
    <cacheField name="may-14" numFmtId="3">
      <sharedItems containsSemiMixedTypes="0" containsString="0" containsNumber="1" minValue="-5466315" maxValue="3391603.0475575197"/>
    </cacheField>
    <cacheField name="jun-14" numFmtId="3">
      <sharedItems containsSemiMixedTypes="0" containsString="0" containsNumber="1" minValue="-4392000" maxValue="4686556"/>
    </cacheField>
    <cacheField name="jul-14" numFmtId="3">
      <sharedItems containsSemiMixedTypes="0" containsString="0" containsNumber="1" minValue="-4392000" maxValue="10069740"/>
    </cacheField>
    <cacheField name="ago-14" numFmtId="3">
      <sharedItems containsSemiMixedTypes="0" containsString="0" containsNumber="1" minValue="-13471500" maxValue="0"/>
    </cacheField>
    <cacheField name="sep-14" numFmtId="3">
      <sharedItems containsSemiMixedTypes="0" containsString="0" containsNumber="1" minValue="-13471500" maxValue="0"/>
    </cacheField>
    <cacheField name="oct-14" numFmtId="3">
      <sharedItems containsSemiMixedTypes="0" containsString="0" containsNumber="1" minValue="-13471500" maxValue="0"/>
    </cacheField>
    <cacheField name="nov-14" numFmtId="3">
      <sharedItems containsSemiMixedTypes="0" containsString="0" containsNumber="1" minValue="-13471500" maxValue="0"/>
    </cacheField>
    <cacheField name="dic-14" numFmtId="3">
      <sharedItems containsSemiMixedTypes="0" containsString="0" containsNumber="1" minValue="-13471500" maxValue="0"/>
    </cacheField>
    <cacheField name="Total" numFmtId="3">
      <sharedItems containsSemiMixedTypes="0" containsString="0" containsNumber="1" minValue="-69029573" maxValue="23342291.570690222"/>
    </cacheField>
  </cacheFields>
</pivotCacheDefinition>
</file>

<file path=xl/pivotCache/pivotCacheRecords1.xml><?xml version="1.0" encoding="utf-8"?>
<pivotCacheRecords xmlns="http://schemas.openxmlformats.org/spreadsheetml/2006/main" xmlns:r="http://schemas.openxmlformats.org/officeDocument/2006/relationships" count="51">
  <r>
    <n v="1220"/>
    <s v="TI"/>
    <x v="0"/>
    <s v="TELEFONÍA FIJA"/>
    <s v="COMUNICACIONES"/>
    <n v="4090908"/>
    <n v="2760505"/>
    <n v="1983350"/>
    <n v="196613"/>
    <n v="2208609"/>
    <n v="125564"/>
    <n v="107391"/>
  </r>
  <r>
    <n v="1220"/>
    <s v="TI"/>
    <x v="1"/>
    <s v="TELEFONÍA MÓVIL"/>
    <s v="COMUNICACIONES"/>
    <n v="171711"/>
    <n v="53506"/>
    <n v="-3941335"/>
    <n v="-4544555"/>
    <n v="-4760935"/>
    <n v="-190625"/>
    <n v="10091240"/>
  </r>
  <r>
    <n v="1220"/>
    <s v="TI"/>
    <x v="2"/>
    <s v="MANTENIMIENTO Y ALQUILER DE EQUIPOS DE COMUNICACIÓN"/>
    <s v="COMUNICACIONES"/>
    <n v="0"/>
    <n v="0"/>
    <n v="0"/>
    <n v="0"/>
    <n v="0"/>
    <n v="0"/>
    <n v="0"/>
  </r>
  <r>
    <n v="1221"/>
    <s v="TI"/>
    <x v="3"/>
    <s v="SERVICIOS INFORMATICOS"/>
    <s v="SOPORTE INFORMÁTICO"/>
    <n v="11824763"/>
    <n v="12354505"/>
    <n v="19318066"/>
    <n v="5689038"/>
    <n v="8005185"/>
    <n v="18158056"/>
    <n v="17278814"/>
  </r>
  <r>
    <n v="1220"/>
    <s v="TI"/>
    <x v="4"/>
    <s v="OFICINAS Y OPERADORES"/>
    <s v="COSTO DE OFICINA"/>
    <n v="577263"/>
    <n v="158077"/>
    <n v="319125"/>
    <n v="319679"/>
    <n v="428864"/>
    <n v="342266"/>
    <n v="1439820"/>
  </r>
  <r>
    <n v="1220"/>
    <s v="TI"/>
    <x v="5"/>
    <s v="ENERGÍA ELECTRICA"/>
    <s v="COSTO DE OFICINA"/>
    <n v="61285"/>
    <n v="63918"/>
    <n v="87276"/>
    <n v="32092"/>
    <n v="0"/>
    <n v="49504"/>
    <n v="71491"/>
  </r>
  <r>
    <n v="1220"/>
    <s v="TI"/>
    <x v="6"/>
    <s v="AGUA"/>
    <s v="COSTO DE OFICINA"/>
    <n v="9056"/>
    <n v="4134"/>
    <n v="7668"/>
    <n v="-4610"/>
    <n v="3605"/>
    <n v="3282"/>
    <n v="7882"/>
  </r>
  <r>
    <n v="1220"/>
    <s v="TI"/>
    <x v="7"/>
    <s v="SERVICIOS DE SEGURIDAD"/>
    <s v="COSTO DE OFICINA"/>
    <n v="28884"/>
    <n v="28884"/>
    <n v="30791"/>
    <n v="29520"/>
    <n v="-29520"/>
    <n v="131080"/>
    <n v="105304"/>
  </r>
  <r>
    <n v="1220"/>
    <s v="TI"/>
    <x v="8"/>
    <s v="Patentes comerciales"/>
    <s v="COSTO DE OFICINA"/>
    <n v="845106"/>
    <n v="0"/>
    <n v="18412"/>
    <n v="0"/>
    <n v="0"/>
    <n v="0"/>
    <n v="2183365"/>
  </r>
  <r>
    <n v="1220"/>
    <s v="TI"/>
    <x v="9"/>
    <s v="SEGUROS DE RESPONSABILIDAD CIVIL"/>
    <s v="COSTO DE OFICINA"/>
    <n v="0"/>
    <n v="0"/>
    <n v="0"/>
    <n v="0"/>
    <n v="0"/>
    <n v="0"/>
    <n v="0"/>
  </r>
  <r>
    <n v="1220"/>
    <s v="TI"/>
    <x v="10"/>
    <s v="MANTENIMIENTO LOCALES DE LA EMPRESA"/>
    <s v="COSTO DE OFICINA"/>
    <n v="0"/>
    <n v="120439"/>
    <n v="117371"/>
    <n v="136050"/>
    <n v="40212"/>
    <n v="583978"/>
    <n v="78054"/>
  </r>
  <r>
    <n v="1220"/>
    <s v="TI"/>
    <x v="11"/>
    <s v="REFRIGERIOS"/>
    <s v="COSTO DE OFICINA"/>
    <n v="0"/>
    <n v="0"/>
    <n v="0"/>
    <n v="48099"/>
    <n v="12255"/>
    <n v="50587"/>
    <n v="0"/>
  </r>
  <r>
    <n v="1220"/>
    <s v="TI"/>
    <x v="12"/>
    <s v="Amortización Sistemas Informáticos"/>
    <s v="Depreciación / Amortización"/>
    <n v="3471389"/>
    <n v="3471389"/>
    <n v="3471389"/>
    <n v="3471389"/>
    <n v="3471389"/>
    <n v="3471389"/>
    <n v="3471389"/>
  </r>
  <r>
    <n v="1220"/>
    <s v="TI"/>
    <x v="13"/>
    <s v="Depreciación de medidores"/>
    <s v="Depreciación / Amortización"/>
    <n v="86087"/>
    <n v="86087"/>
    <n v="86087"/>
    <n v="86087"/>
    <n v="86087"/>
    <n v="86087"/>
    <n v="86087"/>
  </r>
  <r>
    <n v="1220"/>
    <s v="TI"/>
    <x v="14"/>
    <s v="Depreciación de Equipo Informático"/>
    <s v="Depreciación / Amortización"/>
    <n v="393378"/>
    <n v="393378"/>
    <n v="393378"/>
    <n v="393378"/>
    <n v="393378"/>
    <n v="393171"/>
    <n v="393171"/>
  </r>
  <r>
    <n v="1220"/>
    <s v="TI"/>
    <x v="15"/>
    <s v="Depreciación Mobiliario"/>
    <s v="Depreciación / Amortización"/>
    <n v="5650"/>
    <n v="5650"/>
    <n v="5650"/>
    <n v="5650"/>
    <n v="5650"/>
    <n v="5650"/>
    <n v="7387"/>
  </r>
  <r>
    <n v="1220"/>
    <s v="TI"/>
    <x v="16"/>
    <s v="OTROS GASTOS DEL PERSONAL"/>
    <s v="Remuneraciones"/>
    <n v="8403"/>
    <n v="3300"/>
    <n v="0"/>
    <n v="8000"/>
    <n v="0"/>
    <n v="137642"/>
    <n v="0"/>
  </r>
  <r>
    <n v="1220"/>
    <s v="TI"/>
    <x v="17"/>
    <s v="ALIMENTACIÓN "/>
    <s v="GASTOS DE VIAJES POR NEGOCIO"/>
    <n v="2750"/>
    <n v="0"/>
    <n v="0"/>
    <n v="5042"/>
    <n v="16200"/>
    <n v="48600"/>
    <n v="0"/>
  </r>
  <r>
    <n v="1220"/>
    <s v="TI"/>
    <x v="18"/>
    <s v="SUELDOS"/>
    <s v="Remuneraciones"/>
    <n v="3796958"/>
    <n v="3341588"/>
    <n v="2521921"/>
    <n v="3796958"/>
    <n v="3796958"/>
    <n v="3264591"/>
    <n v="4669919"/>
  </r>
  <r>
    <n v="1220"/>
    <s v="TI"/>
    <x v="19"/>
    <s v="COMISIONES"/>
    <s v="Remuneraciones"/>
    <n v="0"/>
    <n v="0"/>
    <n v="0"/>
    <n v="0"/>
    <n v="0"/>
    <n v="0"/>
    <n v="0"/>
  </r>
  <r>
    <n v="1220"/>
    <s v="TI"/>
    <x v="20"/>
    <s v="BONOS"/>
    <s v="Remuneraciones"/>
    <n v="655218"/>
    <n v="494044"/>
    <n v="-388260"/>
    <n v="255333"/>
    <n v="296947"/>
    <n v="296947"/>
    <n v="309764"/>
  </r>
  <r>
    <n v="1220"/>
    <s v="TI"/>
    <x v="21"/>
    <s v="Bono por evaluación de desempeño"/>
    <s v="Remuneraciones"/>
    <n v="617669"/>
    <n v="617669"/>
    <n v="617669"/>
    <n v="617669"/>
    <n v="819690"/>
    <n v="819690"/>
    <n v="819690"/>
  </r>
  <r>
    <n v="1220"/>
    <s v="TI"/>
    <x v="22"/>
    <s v="Alimentación principal"/>
    <s v="Remuneraciones"/>
    <n v="217302"/>
    <n v="199194"/>
    <n v="166598"/>
    <n v="217302"/>
    <n v="217302"/>
    <n v="162977"/>
    <n v="268417"/>
  </r>
  <r>
    <n v="1220"/>
    <s v="TI"/>
    <x v="23"/>
    <s v="HORAS EXTRAS"/>
    <s v="Remuneraciones"/>
    <n v="0"/>
    <n v="0"/>
    <n v="0"/>
    <n v="0"/>
    <n v="0"/>
    <n v="0"/>
    <n v="0"/>
  </r>
  <r>
    <n v="1220"/>
    <s v="TI"/>
    <x v="24"/>
    <s v="GRATIFICACION EXTRAORDINARIA"/>
    <s v="Remuneraciones"/>
    <n v="0"/>
    <n v="0"/>
    <n v="0"/>
    <n v="0"/>
    <n v="0"/>
    <n v="0"/>
    <n v="0"/>
  </r>
  <r>
    <n v="1220"/>
    <s v="TI"/>
    <x v="25"/>
    <s v="Asignación de movilización"/>
    <s v="Remuneraciones"/>
    <n v="124170"/>
    <n v="113823"/>
    <n v="95197"/>
    <n v="124170"/>
    <n v="124170"/>
    <n v="93128"/>
    <n v="146906"/>
  </r>
  <r>
    <n v="1220"/>
    <s v="TI"/>
    <x v="26"/>
    <s v="Bonificación Navidad"/>
    <s v="Remuneraciones"/>
    <n v="0"/>
    <n v="0"/>
    <n v="0"/>
    <n v="0"/>
    <n v="0"/>
    <n v="0"/>
    <n v="0"/>
  </r>
  <r>
    <n v="1220"/>
    <s v="TI"/>
    <x v="27"/>
    <s v="PAGOS POR ACCIDENTE DE TRABAJO"/>
    <s v="Remuneraciones"/>
    <n v="163216"/>
    <n v="173860"/>
    <n v="0"/>
    <n v="166410"/>
    <n v="167125"/>
    <n v="163554"/>
    <n v="211941"/>
  </r>
  <r>
    <n v="1220"/>
    <s v="TI"/>
    <x v="28"/>
    <s v="SEGURO COMPLEMENTARIO DE TRABAJO  SCTR PENSION"/>
    <s v="Remuneraciones"/>
    <n v="0"/>
    <n v="0"/>
    <n v="0"/>
    <n v="0"/>
    <n v="0"/>
    <n v="0"/>
    <n v="0"/>
  </r>
  <r>
    <n v="1220"/>
    <s v="TI"/>
    <x v="29"/>
    <s v="Ayudas de Estudios"/>
    <s v="Remuneraciones"/>
    <n v="0"/>
    <n v="0"/>
    <n v="0"/>
    <n v="0"/>
    <n v="0"/>
    <n v="0"/>
    <n v="0"/>
  </r>
  <r>
    <n v="1220"/>
    <s v="TI"/>
    <x v="30"/>
    <s v="EXÁMENES MÉDICOS Y EVALUACIÓN PSICOLÓGICA"/>
    <s v="Remuneraciones"/>
    <n v="0"/>
    <n v="0"/>
    <n v="0"/>
    <n v="0"/>
    <n v="0"/>
    <n v="0"/>
    <n v="0"/>
  </r>
  <r>
    <n v="1220"/>
    <s v="TI"/>
    <x v="31"/>
    <s v="EVENTOS INTERNOS"/>
    <s v="Remuneraciones"/>
    <n v="0"/>
    <n v="0"/>
    <n v="0"/>
    <n v="0"/>
    <n v="0"/>
    <n v="0"/>
    <n v="0"/>
  </r>
  <r>
    <n v="1220"/>
    <s v="TI"/>
    <x v="32"/>
    <s v="EVENTOS CORPORATIVOS"/>
    <s v="Remuneraciones"/>
    <n v="0"/>
    <n v="0"/>
    <n v="0"/>
    <n v="0"/>
    <n v="0"/>
    <n v="0"/>
    <n v="0"/>
  </r>
  <r>
    <n v="1220"/>
    <s v="TI"/>
    <x v="33"/>
    <s v="PROVISION VACACIONES EMPLEADOS"/>
    <s v="Remuneraciones"/>
    <n v="0"/>
    <n v="0"/>
    <n v="0"/>
    <n v="0"/>
    <n v="0"/>
    <n v="0"/>
    <n v="0"/>
  </r>
  <r>
    <n v="1220"/>
    <s v="TI"/>
    <x v="34"/>
    <s v="(-) Consumo de Vacaciones"/>
    <s v="Remuneraciones"/>
    <n v="-677357"/>
    <n v="-576553"/>
    <n v="-345932"/>
    <n v="-230621"/>
    <n v="0"/>
    <n v="0"/>
    <n v="0"/>
  </r>
  <r>
    <n v="1220"/>
    <s v="TI"/>
    <x v="35"/>
    <s v="SEGUROS PARTICULARES DE PRESTACIONES DE SALUD  SCTR SALUD"/>
    <s v="Remuneraciones"/>
    <n v="64662"/>
    <n v="90750"/>
    <n v="84205"/>
    <n v="110227"/>
    <n v="87332"/>
    <n v="10596"/>
    <n v="11997"/>
  </r>
  <r>
    <n v="1220"/>
    <s v="TI"/>
    <x v="36"/>
    <s v="LOCALES"/>
    <s v="COSTO DE OFICINA"/>
    <n v="0"/>
    <n v="213917"/>
    <n v="-111217"/>
    <n v="0"/>
    <n v="-213917"/>
    <n v="0"/>
    <n v="0"/>
  </r>
  <r>
    <n v="1220"/>
    <s v="TI"/>
    <x v="37"/>
    <s v="MOVILIDAD"/>
    <s v="MOVILIDAD"/>
    <n v="0"/>
    <n v="55200"/>
    <n v="0"/>
    <n v="0"/>
    <n v="0"/>
    <n v="91260"/>
    <n v="0"/>
  </r>
  <r>
    <n v="1220"/>
    <s v="TI"/>
    <x v="38"/>
    <s v="Provisión de Vacaciones"/>
    <s v="Remuneraciones"/>
    <n v="0"/>
    <n v="0"/>
    <n v="885001"/>
    <n v="241408"/>
    <n v="241408"/>
    <n v="241411"/>
    <n v="296585"/>
  </r>
  <r>
    <n v="1220"/>
    <s v="TI"/>
    <x v="39"/>
    <s v="Pensión complementaria de personal pasivo"/>
    <s v="Remuneraciones"/>
    <n v="0"/>
    <n v="0"/>
    <n v="157085"/>
    <n v="26855"/>
    <n v="26855"/>
    <n v="26855"/>
    <n v="26855"/>
  </r>
  <r>
    <n v="1220"/>
    <s v="TI"/>
    <x v="40"/>
    <s v="ESTACIONAMIENTO"/>
    <s v="COSTO DE OFICINA"/>
    <n v="0"/>
    <n v="0"/>
    <n v="95000"/>
    <n v="0"/>
    <n v="0"/>
    <n v="285000"/>
    <n v="205418"/>
  </r>
  <r>
    <n v="1220"/>
    <s v="TI"/>
    <x v="41"/>
    <s v="CREDITO FISCAL NO UTILIZADO"/>
    <s v="GASTOS GENERALES DIVERSOS"/>
    <n v="0"/>
    <n v="0"/>
    <n v="17299"/>
    <n v="0"/>
    <n v="0"/>
    <n v="0"/>
    <n v="0"/>
  </r>
  <r>
    <n v="1220"/>
    <s v="TI"/>
    <x v="42"/>
    <s v="ALOJAMIENTO "/>
    <s v="GASTOS DE VIAJES POR NEGOCIO"/>
    <n v="0"/>
    <n v="0"/>
    <n v="0"/>
    <n v="353184"/>
    <n v="448000"/>
    <n v="1722600"/>
    <n v="174266"/>
  </r>
  <r>
    <n v="1220"/>
    <s v="TI"/>
    <x v="43"/>
    <s v="PAPELERIA"/>
    <s v="COSTO DE OFICINA"/>
    <n v="0"/>
    <n v="0"/>
    <n v="0"/>
    <n v="12697"/>
    <n v="0"/>
    <n v="0"/>
    <n v="4464"/>
  </r>
  <r>
    <n v="1220"/>
    <s v="TI"/>
    <x v="44"/>
    <s v="IMPRESIONES"/>
    <s v="COSTO DE OFICINA"/>
    <n v="0"/>
    <n v="0"/>
    <n v="0"/>
    <n v="36909"/>
    <n v="12248"/>
    <n v="14510"/>
    <n v="8119"/>
  </r>
  <r>
    <n v="1220"/>
    <s v="TI"/>
    <x v="45"/>
    <s v="MENSAJERIA"/>
    <s v="COSTO DE OFICINA"/>
    <n v="0"/>
    <n v="0"/>
    <n v="0"/>
    <n v="11162"/>
    <n v="-11162"/>
    <n v="12265"/>
    <n v="11713"/>
  </r>
  <r>
    <n v="1220"/>
    <s v="TI"/>
    <x v="46"/>
    <s v="OTROS SEGUROS"/>
    <s v="Gasto General"/>
    <n v="0"/>
    <n v="0"/>
    <n v="0"/>
    <n v="0"/>
    <n v="0"/>
    <n v="84440"/>
    <n v="0"/>
  </r>
  <r>
    <n v="1220"/>
    <s v="TI"/>
    <x v="47"/>
    <s v="TRANSPORTE  - AEREO"/>
    <s v="Transporte"/>
    <n v="0"/>
    <n v="0"/>
    <n v="0"/>
    <n v="0"/>
    <n v="0"/>
    <n v="340845"/>
    <n v="0"/>
  </r>
  <r>
    <n v="1220"/>
    <s v="TI"/>
    <x v="48"/>
    <s v="Tercerización de Servicios"/>
    <s v="Gasto General"/>
    <n v="0"/>
    <n v="0"/>
    <n v="0"/>
    <n v="0"/>
    <n v="0"/>
    <n v="241600"/>
    <n v="0"/>
  </r>
  <r>
    <n v="1220"/>
    <s v="TI"/>
    <x v="49"/>
    <s v="TRANSPORTE  - TERRESTRE"/>
    <s v="Transporte"/>
    <n v="0"/>
    <n v="0"/>
    <n v="0"/>
    <n v="0"/>
    <n v="0"/>
    <n v="0"/>
    <n v="26724"/>
  </r>
  <r>
    <n v="1220"/>
    <s v="TI"/>
    <x v="50"/>
    <s v="VIATICO"/>
    <s v="Gasto General"/>
    <n v="0"/>
    <n v="0"/>
    <n v="0"/>
    <n v="0"/>
    <n v="0"/>
    <n v="0"/>
    <n v="100217"/>
  </r>
</pivotCacheRecords>
</file>

<file path=xl/pivotCache/pivotCacheRecords2.xml><?xml version="1.0" encoding="utf-8"?>
<pivotCacheRecords xmlns="http://schemas.openxmlformats.org/spreadsheetml/2006/main" xmlns:r="http://schemas.openxmlformats.org/officeDocument/2006/relationships" count="706">
  <r>
    <x v="0"/>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0"/>
    <d v="2014-01-31T00:00:00"/>
    <s v="Reasignación depreciación Transacciones Varias CLP 31-ENE-14"/>
    <s v="Reasignación depreciación mes de Ene.2014 a LLNN."/>
    <s v="CLP"/>
    <n v="86087"/>
    <n v="86087"/>
    <m/>
    <m/>
    <m/>
    <m/>
    <m/>
    <m/>
    <m/>
    <m/>
    <m/>
  </r>
  <r>
    <x v="0"/>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0"/>
    <d v="2014-01-31T00:00:00"/>
    <s v="Reasignación depreciación Transacciones Varias CLP 31-ENE-14"/>
    <s v="Reasignación depreciación mes de Ene.2014 a LLNN."/>
    <s v="CLP"/>
    <n v="7060"/>
    <n v="7060"/>
    <m/>
    <m/>
    <m/>
    <m/>
    <m/>
    <m/>
    <m/>
    <m/>
    <m/>
  </r>
  <r>
    <x v="0"/>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0"/>
    <d v="2014-01-31T00:00:00"/>
    <s v="Reasignación depreciación Transacciones Varias CLP 31-ENE-14"/>
    <s v="Reasignación depreciación mes de Ene.2014 a LLNN."/>
    <s v="CLP"/>
    <n v="154311"/>
    <n v="154311"/>
    <m/>
    <m/>
    <m/>
    <m/>
    <m/>
    <m/>
    <m/>
    <m/>
    <m/>
  </r>
  <r>
    <x v="0"/>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0"/>
    <d v="2014-01-31T00:00:00"/>
    <s v="Reasignación depreciación Transacciones Varias CLP 31-ENE-14"/>
    <s v="Reasignación depreciación mes de Ene.2014 a LLNN."/>
    <s v="CLP"/>
    <n v="96755"/>
    <n v="96755"/>
    <m/>
    <m/>
    <m/>
    <m/>
    <m/>
    <m/>
    <m/>
    <m/>
    <m/>
  </r>
  <r>
    <x v="0"/>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0"/>
    <d v="2014-01-31T00:00:00"/>
    <s v="Reasignación depreciación Transacciones Varias CLP 31-ENE-14"/>
    <s v="Reasignación depreciación mes de Ene.2014 a LLNN."/>
    <s v="CLP"/>
    <n v="135252"/>
    <n v="135252"/>
    <m/>
    <m/>
    <m/>
    <m/>
    <m/>
    <m/>
    <m/>
    <m/>
    <m/>
  </r>
  <r>
    <x v="0"/>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0"/>
    <d v="2014-01-31T00:00:00"/>
    <s v="Reasignación depreciación Transacciones Varias CLP 31-ENE-14"/>
    <s v="Reasignación depreciación mes de Ene.2014 a LLNN."/>
    <s v="CLP"/>
    <n v="5650"/>
    <n v="5650"/>
    <m/>
    <m/>
    <m/>
    <m/>
    <m/>
    <m/>
    <m/>
    <m/>
    <m/>
  </r>
  <r>
    <x v="0"/>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0"/>
    <d v="2014-01-31T00:00:00"/>
    <s v="Reasignación depreciación Transacciones Varias CLP 31-ENE-14"/>
    <s v="Reasignación depreciación mes de Ene.2014 a LLNN."/>
    <s v="CLP"/>
    <n v="307555"/>
    <n v="307555"/>
    <m/>
    <m/>
    <m/>
    <m/>
    <m/>
    <m/>
    <m/>
    <m/>
    <m/>
  </r>
  <r>
    <x v="0"/>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0"/>
    <d v="2014-01-31T00:00:00"/>
    <s v="Reasignación depreciación Transacciones Varias CLP 31-ENE-14"/>
    <s v="Reasignación depreciación mes de Ene.2014 a LLNN."/>
    <s v="CLP"/>
    <n v="634936"/>
    <n v="634936"/>
    <m/>
    <m/>
    <m/>
    <m/>
    <m/>
    <m/>
    <m/>
    <m/>
    <m/>
  </r>
  <r>
    <x v="0"/>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0"/>
    <d v="2014-01-31T00:00:00"/>
    <s v="Reasignación depreciación Transacciones Varias CLP 31-ENE-14"/>
    <s v="Reasignación depreciación mes de Ene.2014 a LLNN."/>
    <s v="CLP"/>
    <n v="2528898"/>
    <n v="2528898"/>
    <m/>
    <m/>
    <m/>
    <m/>
    <m/>
    <m/>
    <m/>
    <m/>
    <m/>
  </r>
  <r>
    <x v="0"/>
    <n v="30031"/>
    <s v="REMU"/>
    <x v="4"/>
    <s v="COSTO DE PERSONAL"/>
    <s v="SUELDOS"/>
    <n v="100"/>
    <s v="Servicios de negocio"/>
    <n v="1220"/>
    <s v="G0225"/>
    <s v="Remuneración"/>
    <s v="Estructura"/>
    <n v="910"/>
    <s v="Remuneración"/>
    <s v="CAM CHILE SA.CAM CHILE SA.SUELDOS.INFRAESTRUCTURA.TI.REMUNERACIÓN.GENÉRICO"/>
    <n v="0"/>
    <d v="2014-01-31T00:00:00"/>
    <s v="Centralizacion Remuneraci Transacciones Varias CLP 31-ENE-14"/>
    <s v="Centralizacion Remuneraciones Enero 2014"/>
    <s v="CLP"/>
    <n v="1265653"/>
    <n v="1265653"/>
    <m/>
    <m/>
    <m/>
    <m/>
    <m/>
    <m/>
    <m/>
    <m/>
    <m/>
  </r>
  <r>
    <x v="0"/>
    <n v="30031"/>
    <s v="REMU"/>
    <x v="4"/>
    <s v="COSTO DE PERSONAL"/>
    <s v="SUELDOS"/>
    <n v="100"/>
    <s v="Servicios de negocio"/>
    <n v="1220"/>
    <s v="G0225"/>
    <s v="Remuneración"/>
    <s v="Estructura"/>
    <n v="910"/>
    <s v="Remuneración"/>
    <s v="CAM CHILE SA.CAM CHILE SA.SUELDOS.INFRAESTRUCTURA.TI.REMUNERACIÓN.GENÉRICO"/>
    <n v="0"/>
    <d v="2014-01-31T00:00:00"/>
    <s v="Centralizacion Remuneraci Transacciones Varias CLP 31-ENE-14"/>
    <s v="Centralizacion Remuneraciones Enero 2014"/>
    <s v="CLP"/>
    <n v="2531305"/>
    <n v="2531305"/>
    <m/>
    <m/>
    <m/>
    <m/>
    <m/>
    <m/>
    <m/>
    <m/>
    <m/>
  </r>
  <r>
    <x v="0"/>
    <n v="30031"/>
    <s v="REMU"/>
    <x v="5"/>
    <s v="COSTO DE PERSONAL"/>
    <s v="BONOS"/>
    <n v="100"/>
    <s v="Servicios de negocio"/>
    <n v="1220"/>
    <s v="G0225"/>
    <s v="Remuneración"/>
    <s v="Estructura"/>
    <n v="910"/>
    <s v="Remuneración"/>
    <s v="CAM CHILE SA.CAM CHILE SA.BONOS.INFRAESTRUCTURA.TI.REMUNERACIÓN.GENÉRICO"/>
    <n v="0"/>
    <d v="2014-01-31T00:00:00"/>
    <s v="Provision RR.HH. Enero 20 Transacciones Varias CLP 31-ENE-14"/>
    <s v="Prov. Bono Vacaciones Enero 2014"/>
    <s v="CLP"/>
    <n v="23039"/>
    <n v="23039"/>
    <m/>
    <m/>
    <m/>
    <m/>
    <m/>
    <m/>
    <m/>
    <m/>
    <m/>
  </r>
  <r>
    <x v="0"/>
    <n v="30031"/>
    <s v="REMU"/>
    <x v="5"/>
    <s v="COSTO DE PERSONAL"/>
    <s v="BONOS"/>
    <n v="100"/>
    <s v="Servicios de negocio"/>
    <n v="1220"/>
    <s v="G0225"/>
    <s v="Remuneración"/>
    <s v="Estructura"/>
    <n v="910"/>
    <s v="Remuneración"/>
    <s v="CAM CHILE SA.CAM CHILE SA.BONOS.INFRAESTRUCTURA.TI.REMUNERACIÓN.GENÉRICO"/>
    <n v="0"/>
    <d v="2014-01-31T00:00:00"/>
    <s v="Provision RR.HH. Enero 20 Transacciones Varias CLP 31-ENE-14"/>
    <s v="Prov. Aguinaldo Navidad Enero 2014"/>
    <s v="CLP"/>
    <n v="46872"/>
    <n v="46872"/>
    <m/>
    <m/>
    <m/>
    <m/>
    <m/>
    <m/>
    <m/>
    <m/>
    <m/>
  </r>
  <r>
    <x v="0"/>
    <n v="30031"/>
    <s v="REMU"/>
    <x v="5"/>
    <s v="COSTO DE PERSONAL"/>
    <s v="BONOS"/>
    <n v="100"/>
    <s v="Servicios de negocio"/>
    <n v="1220"/>
    <s v="G0225"/>
    <s v="Remuneración"/>
    <s v="Estructura"/>
    <n v="910"/>
    <s v="Remuneración"/>
    <s v="CAM CHILE SA.CAM CHILE SA.BONOS.INFRAESTRUCTURA.TI.REMUNERACIÓN.GENÉRICO"/>
    <n v="0"/>
    <d v="2014-01-31T00:00:00"/>
    <s v="Centralizacion Remuneraci Transacciones Varias CLP 31-ENE-14"/>
    <s v="Centralizacion Remuneraciones Enero 2014"/>
    <s v="CLP"/>
    <n v="126806"/>
    <n v="126806"/>
    <m/>
    <m/>
    <m/>
    <m/>
    <m/>
    <m/>
    <m/>
    <m/>
    <m/>
  </r>
  <r>
    <x v="0"/>
    <n v="30031"/>
    <s v="REMU"/>
    <x v="5"/>
    <s v="COSTO DE PERSONAL"/>
    <s v="BONOS"/>
    <n v="100"/>
    <s v="Servicios de negocio"/>
    <n v="1220"/>
    <s v="G0225"/>
    <s v="Remuneración"/>
    <s v="Estructura"/>
    <n v="910"/>
    <s v="Remuneración"/>
    <s v="CAM CHILE SA.CAM CHILE SA.BONOS.INFRAESTRUCTURA.TI.REMUNERACIÓN.GENÉRICO"/>
    <n v="0"/>
    <d v="2014-01-31T00:00:00"/>
    <s v="Provision RR.HH. Enero 20 Transacciones Varias CLP 31-ENE-14"/>
    <s v="Provision Vacaciones Enero 2014"/>
    <s v="CLP"/>
    <n v="402184"/>
    <n v="402184"/>
    <m/>
    <m/>
    <m/>
    <m/>
    <m/>
    <m/>
    <m/>
    <m/>
    <m/>
  </r>
  <r>
    <x v="0"/>
    <n v="30031"/>
    <s v="REMU"/>
    <x v="5"/>
    <s v="COSTO DE PERSONAL"/>
    <s v="BONOS"/>
    <n v="100"/>
    <s v="Servicios de negocio"/>
    <n v="1220"/>
    <s v="G0225"/>
    <s v="Remuneración"/>
    <s v="Estructura"/>
    <n v="910"/>
    <s v="Remuneración"/>
    <s v="CAM CHILE SA.CAM CHILE SA.BONOS.INFRAESTRUCTURA.TI.REMUNERACIÓN.GENÉRICO"/>
    <n v="0"/>
    <d v="2014-01-31T00:00:00"/>
    <s v="Provision RR.HH. Enero 20 Transacciones Varias CLP 31-ENE-14"/>
    <s v="Prov. Aguinaldo Fiestas Patrias Enero 2014"/>
    <s v="CLP"/>
    <n v="56317"/>
    <n v="56317"/>
    <m/>
    <m/>
    <m/>
    <m/>
    <m/>
    <m/>
    <m/>
    <m/>
    <m/>
  </r>
  <r>
    <x v="0"/>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0"/>
    <d v="2014-01-31T00:00:00"/>
    <s v="Provision RR.HH. Enero 20 Transacciones Varias CLP 31-ENE-14"/>
    <s v="Prov. Evaluación de Desempeño Enero 2014"/>
    <s v="CLP"/>
    <n v="617669"/>
    <n v="617669"/>
    <m/>
    <m/>
    <m/>
    <m/>
    <m/>
    <m/>
    <m/>
    <m/>
    <m/>
  </r>
  <r>
    <x v="0"/>
    <n v="30031"/>
    <s v="REMU"/>
    <x v="7"/>
    <s v="COSTO DE PERSONAL"/>
    <s v="Alimentación principal"/>
    <n v="100"/>
    <s v="Servicios de negocio"/>
    <n v="1220"/>
    <s v="G0225"/>
    <s v="Remuneración"/>
    <s v="Estructura"/>
    <n v="910"/>
    <s v="Remuneración"/>
    <s v="CAM CHILE SA.CAM CHILE SA.ALIMENTACION PRINCIPAL.INFRAESTRUCTURA.TI.REMUNERACIÓN.GENÉRICO"/>
    <n v="0"/>
    <d v="2014-01-31T00:00:00"/>
    <s v="Centralizacion Remuneraci Transacciones Varias CLP 31-ENE-14"/>
    <s v="Centralizacion Remuneraciones Enero 2014"/>
    <s v="CLP"/>
    <n v="217302"/>
    <n v="217302"/>
    <m/>
    <m/>
    <m/>
    <m/>
    <m/>
    <m/>
    <m/>
    <m/>
    <m/>
  </r>
  <r>
    <x v="0"/>
    <n v="30031"/>
    <s v="REMU"/>
    <x v="8"/>
    <s v="COSTO DE PERSONAL"/>
    <s v="Asignación de movilización"/>
    <n v="100"/>
    <s v="Servicios de negocio"/>
    <n v="1220"/>
    <s v="G0225"/>
    <s v="Remuneración"/>
    <s v="Estructura"/>
    <n v="910"/>
    <s v="Remuneración"/>
    <s v="CAM CHILE SA.CAM CHILE SA.ASIGNACIÓN DE MOVILIZACIÓ.INFRAESTRUCTURA.TI.REMUNERACIÓN.GENÉRICO"/>
    <n v="0"/>
    <d v="2014-01-31T00:00:00"/>
    <s v="Centralizacion Remuneraci Transacciones Varias CLP 31-ENE-14"/>
    <s v="Centralizacion Remuneraciones Enero 2014"/>
    <s v="CLP"/>
    <n v="124170"/>
    <n v="124170"/>
    <m/>
    <m/>
    <m/>
    <m/>
    <m/>
    <m/>
    <m/>
    <m/>
    <m/>
  </r>
  <r>
    <x v="0"/>
    <n v="30031"/>
    <s v="REMU"/>
    <x v="9"/>
    <s v="COSTO DE PERSONAL"/>
    <s v="(-) Consumo de Vacaciones"/>
    <n v="100"/>
    <s v="Servicios de negocio"/>
    <n v="1220"/>
    <s v="G0225"/>
    <s v="Remuneración"/>
    <s v="Estructura"/>
    <n v="910"/>
    <s v="Remuneración"/>
    <s v="CAM CHILE SA.CAM CHILE SA.(-) CONSUMO DE VACACIONES.INFRAESTRUCTURA.TI.REMUNERACIÓN.GENÉRICO"/>
    <n v="0"/>
    <d v="2014-01-31T00:00:00"/>
    <s v="Provision RR.HH. Enero 20 Transacciones Varias CLP 31-ENE-14"/>
    <s v="Consumo Vacaciones enero 2014"/>
    <s v="CLP"/>
    <n v="-677357"/>
    <m/>
    <n v="677357"/>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24T00:00:00"/>
    <s v="Asiento N°02 ENERO 2013"/>
    <s v="Reverso Prv.Gasto/Provisión Poiliza Salud,Dental,Vida y Catastófrico"/>
    <s v="CLP"/>
    <n v="-82167"/>
    <m/>
    <n v="82167"/>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24T00:00:00"/>
    <s v="Asiento N°02 ENERO 2013"/>
    <s v="Reverso Prv.Gasto/Provisión Poiliza Salud,Dental,Vida y Catastófrico"/>
    <s v="CLP"/>
    <n v="-4384"/>
    <m/>
    <n v="4384"/>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21T00:00:00"/>
    <s v="Asiento N°01 ENERO 2013"/>
    <s v="Poliza Salud, Dental, Vida y Catastrófico Diciembre 2013 (N°280830)"/>
    <s v="CLP"/>
    <n v="69324"/>
    <n v="69324"/>
    <m/>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31T00:00:00"/>
    <s v="Centralizacion Remuneraci Transacciones Varias CLP 31-ENE-14"/>
    <s v="Centralizacion Remuneraciones Enero 2014"/>
    <s v="CLP"/>
    <n v="-38191"/>
    <m/>
    <n v="38191"/>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31T00:00:00"/>
    <s v="Centralizacion Remuneraci Transacciones Varias CLP 31-ENE-14"/>
    <s v="Centralizacion Remuneraciones Enero 2014"/>
    <s v="CLP"/>
    <n v="41512"/>
    <n v="41512"/>
    <m/>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21T00:00:00"/>
    <s v="Asiento N°01 ENERO 2013"/>
    <s v="Poliza Salud, Dental, Vida y Catastrófico Diciembre 2013 (N°280830)"/>
    <s v="CLP"/>
    <n v="4401"/>
    <n v="4401"/>
    <m/>
    <m/>
    <m/>
    <m/>
    <m/>
    <m/>
    <m/>
    <m/>
    <m/>
  </r>
  <r>
    <x v="0"/>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0"/>
    <d v="2014-01-30T00:00:00"/>
    <s v="Asiento N°08 ENERO 2013 P&amp;C"/>
    <s v="Provision De Gasto Vida Security Y Bbva"/>
    <s v="CLP"/>
    <n v="74167"/>
    <n v="74167"/>
    <m/>
    <m/>
    <m/>
    <m/>
    <m/>
    <m/>
    <m/>
    <m/>
    <m/>
  </r>
  <r>
    <x v="0"/>
    <n v="30031"/>
    <s v="REMU"/>
    <x v="11"/>
    <s v="COSTO DE PERSONAL"/>
    <s v="Pagos por accidente de trabajo"/>
    <n v="100"/>
    <s v="Servicios de negocio"/>
    <n v="1220"/>
    <s v="G0225"/>
    <s v="Remuneración"/>
    <s v="Estructura"/>
    <n v="910"/>
    <s v="Remuneración"/>
    <s v="CAM CHILE SA.CAM CHILE SA.PAGOS POR ACCIDENTE DE TR.INFRAESTRUCTURA.TI.REMUNERACIÓN.GENÉRICO"/>
    <n v="0"/>
    <d v="2014-01-31T00:00:00"/>
    <s v="Centralizacion Remuneraci Transacciones Varias CLP 31-ENE-14"/>
    <s v="Centralizacion Remuneraciones Enero 2014"/>
    <s v="CLP"/>
    <n v="29874"/>
    <n v="29874"/>
    <m/>
    <m/>
    <m/>
    <m/>
    <m/>
    <m/>
    <m/>
    <m/>
    <m/>
  </r>
  <r>
    <x v="0"/>
    <n v="30031"/>
    <s v="REMU"/>
    <x v="11"/>
    <s v="COSTO DE PERSONAL"/>
    <s v="Pagos por accidente de trabajo"/>
    <n v="100"/>
    <s v="Servicios de negocio"/>
    <n v="1220"/>
    <s v="G0225"/>
    <s v="Remuneración"/>
    <s v="Estructura"/>
    <n v="910"/>
    <s v="Remuneración"/>
    <s v="CAM CHILE SA.CAM CHILE SA.PAGOS POR ACCIDENTE DE TR.INFRAESTRUCTURA.TI.REMUNERACIÓN.GENÉRICO"/>
    <n v="0"/>
    <d v="2014-01-31T00:00:00"/>
    <s v="Centralizacion Remuneraci Transacciones Varias CLP 31-ENE-14"/>
    <s v="Centralizacion Remuneraciones Enero 2014"/>
    <s v="CLP"/>
    <n v="36363"/>
    <n v="36363"/>
    <m/>
    <m/>
    <m/>
    <m/>
    <m/>
    <m/>
    <m/>
    <m/>
    <m/>
  </r>
  <r>
    <x v="0"/>
    <n v="30031"/>
    <s v="REMU"/>
    <x v="11"/>
    <s v="COSTO DE PERSONAL"/>
    <s v="Pagos por accidente de trabajo"/>
    <n v="100"/>
    <s v="Servicios de negocio"/>
    <n v="1220"/>
    <s v="G0225"/>
    <s v="Remuneración"/>
    <s v="Estructura"/>
    <n v="910"/>
    <s v="Remuneración"/>
    <s v="CAM CHILE SA.CAM CHILE SA.PAGOS POR ACCIDENTE DE TR.INFRAESTRUCTURA.TI.REMUNERACIÓN.GENÉRICO"/>
    <n v="0"/>
    <d v="2014-01-31T00:00:00"/>
    <s v="Centralizacion Remuneraci Transacciones Varias CLP 31-ENE-14"/>
    <s v="Centralizacion Remuneraciones Enero 2014"/>
    <s v="CLP"/>
    <n v="37229"/>
    <n v="37229"/>
    <m/>
    <m/>
    <m/>
    <m/>
    <m/>
    <m/>
    <m/>
    <m/>
    <m/>
  </r>
  <r>
    <x v="0"/>
    <n v="30031"/>
    <s v="REMU"/>
    <x v="11"/>
    <s v="COSTO DE PERSONAL"/>
    <s v="Pagos por accidente de trabajo"/>
    <n v="100"/>
    <s v="Servicios de negocio"/>
    <n v="1220"/>
    <s v="G0225"/>
    <s v="Remuneración"/>
    <s v="Estructura"/>
    <n v="910"/>
    <s v="Remuneración"/>
    <s v="CAM CHILE SA.CAM CHILE SA.PAGOS POR ACCIDENTE DE TR.INFRAESTRUCTURA.TI.REMUNERACIÓN.GENÉRICO"/>
    <n v="0"/>
    <d v="2014-01-31T00:00:00"/>
    <s v="Centralizacion Remuneraci Transacciones Varias CLP 31-ENE-14"/>
    <s v="Centralizacion Remuneraciones Enero 2014"/>
    <s v="CLP"/>
    <n v="59750"/>
    <n v="59750"/>
    <m/>
    <m/>
    <m/>
    <m/>
    <m/>
    <m/>
    <m/>
    <m/>
    <m/>
  </r>
  <r>
    <x v="0"/>
    <n v="30031"/>
    <s v="G. GENERALES"/>
    <x v="12"/>
    <s v="COSTO DE OFICINA"/>
    <s v="SERVICIOS DE SEGURIDAD"/>
    <n v="100"/>
    <s v="Servicios de negocio"/>
    <n v="1220"/>
    <s v="G0150"/>
    <s v="Telefonos"/>
    <s v="Estructura"/>
    <n v="1015"/>
    <s v="Gastos Varios"/>
    <s v="CAM CHILE SA.CAM CHILE SA.SERVICIOS DE SEGURIDAD.INFRAESTRUCTURA.TI.GASTOS VARIOS.GENÉRICO"/>
    <n v="0"/>
    <d v="2014-01-30T00:00:00"/>
    <s v="Asiento N°08 ENERO 2013 P&amp;C"/>
    <s v="Provisión Gasto De Seguridad Ene-2014/ Debora Elgueta"/>
    <s v="CLP"/>
    <n v="28884"/>
    <n v="28884"/>
    <m/>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6 ENERO 2013 P&amp;C"/>
    <s v="Provisión Gasto De Seguridad Ene-2014 //Deborah Elgueta"/>
    <s v="CLP"/>
    <n v="55724"/>
    <n v="55724"/>
    <m/>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6 ENERO 2013 P&amp;C"/>
    <s v="Reclasificación Arriendo Tarapaca-El Cortij0 Ene 14 //Deborah Elgueta"/>
    <s v="CLP"/>
    <n v="733630"/>
    <n v="733630"/>
    <m/>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8 ENERO 2013 P&amp;C"/>
    <s v="Reclasificación Arriendo Tarapaca-El Cortij0 Ene 14"/>
    <s v="CLP"/>
    <n v="-733630"/>
    <m/>
    <n v="733630"/>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8 ENERO 2013 P&amp;C"/>
    <s v="Reclasificación Arriendo Tarapaca-El Cortij0 Ene 14"/>
    <s v="CLP"/>
    <n v="412231"/>
    <n v="412231"/>
    <m/>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8 ENERO 2013 P&amp;C"/>
    <s v="Provisión Gasto De Seguridad Ene-2014"/>
    <s v="CLP"/>
    <n v="-55724"/>
    <m/>
    <n v="55724"/>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8 ENERO 2013 P&amp;C"/>
    <s v="Provisión Gasto De Mantención Y Aseo Ene-2014"/>
    <s v="CLP"/>
    <n v="-318384"/>
    <m/>
    <n v="318384"/>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6 ENERO 2013 P&amp;C"/>
    <s v="Provisión Gasto De Mantención Y Aseo Ene-2014 //Deborah Elgueta"/>
    <s v="CLP"/>
    <n v="318384"/>
    <n v="318384"/>
    <m/>
    <m/>
    <m/>
    <m/>
    <m/>
    <m/>
    <m/>
    <m/>
    <m/>
  </r>
  <r>
    <x v="0"/>
    <n v="30031"/>
    <s v="G. GENERALES"/>
    <x v="13"/>
    <s v="COSTO DE OFICINA"/>
    <s v="OFICINAS Y OPERADORES"/>
    <n v="100"/>
    <s v="Servicios de negocio"/>
    <n v="1220"/>
    <s v="G0150"/>
    <s v="Telefonos"/>
    <s v="Estructura"/>
    <n v="1015"/>
    <s v="Gastos Varios"/>
    <s v="CAM CHILE SA.CAM CHILE SA.OFICINAS Y OPERADORES.INFRAESTRUCTURA.TI.GASTOS VARIOS.GENÉRICO"/>
    <n v="0"/>
    <d v="2014-01-30T00:00:00"/>
    <s v="Asiento N°08 ENERO 2013 P&amp;C"/>
    <s v="Provisión Gasto De Mantención Y Aseo Ene-2014/ Debora Elgueta"/>
    <s v="CLP"/>
    <n v="165032"/>
    <n v="165032"/>
    <m/>
    <m/>
    <m/>
    <m/>
    <m/>
    <m/>
    <m/>
    <m/>
    <m/>
  </r>
  <r>
    <x v="0"/>
    <n v="30031"/>
    <s v="G. GENERALES"/>
    <x v="14"/>
    <s v="COSTO DE OFICINA"/>
    <s v="ENERGÍA ELECTRICA"/>
    <n v="100"/>
    <s v="Servicios de negocio"/>
    <n v="1220"/>
    <s v="G0150"/>
    <s v="Telefonos"/>
    <s v="Estructura"/>
    <n v="1015"/>
    <s v="Gastos Varios"/>
    <s v="CAM CHILE SA.CAM CHILE SA.ENERGÍA ELECTRICA.INFRAESTRUCTURA.TI.GASTOS VARIOS.GENÉRICO"/>
    <n v="0"/>
    <d v="2014-01-30T00:00:00"/>
    <s v="Asiento N°10 ENERO 2014 P&amp;C"/>
    <s v="Reclasificación Gasto Electrico Ene-2014//Deborah Elgueta"/>
    <s v="CLP"/>
    <n v="61285"/>
    <n v="61285"/>
    <m/>
    <m/>
    <m/>
    <m/>
    <m/>
    <m/>
    <m/>
    <m/>
    <m/>
  </r>
  <r>
    <x v="0"/>
    <n v="30031"/>
    <s v="G. GENERALES"/>
    <x v="15"/>
    <s v="COSTO DE OFICINA"/>
    <s v="AGUA"/>
    <n v="100"/>
    <s v="Servicios de negocio"/>
    <n v="1220"/>
    <s v="G0150"/>
    <s v="Telefonos"/>
    <s v="Estructura"/>
    <n v="1015"/>
    <s v="Gastos Varios"/>
    <s v="CAM CHILE SA.CAM CHILE SA.AGUA.INFRAESTRUCTURA.TI.GASTOS VARIOS.GENÉRICO"/>
    <n v="0"/>
    <d v="2014-01-30T00:00:00"/>
    <s v="Asiento N°10 ENERO 2014 P&amp;C"/>
    <s v="Provisión Gasto De Agua Ene-2014// Deborah Elgueta"/>
    <s v="CLP"/>
    <n v="9056"/>
    <n v="9056"/>
    <m/>
    <m/>
    <m/>
    <m/>
    <m/>
    <m/>
    <m/>
    <m/>
    <m/>
  </r>
  <r>
    <x v="0"/>
    <n v="30031"/>
    <s v="G. GENERALES"/>
    <x v="16"/>
    <s v="COSTO DE OFICINA"/>
    <s v="Patentes comerciales"/>
    <n v="100"/>
    <s v="Servicios de negocio"/>
    <n v="1220"/>
    <s v="G0150"/>
    <s v="Telefonos"/>
    <s v="Estructura"/>
    <n v="1015"/>
    <s v="Gastos Varios"/>
    <s v="CAM CHILE SA.CAM CHILE SA.PATENTES COMERCIALES.INFRAESTRUCTURA.TI.GASTOS VARIOS.GENÉRICO"/>
    <n v="0"/>
    <d v="2014-01-30T00:00:00"/>
    <s v="Asiento N°06 ENERO 2013 P&amp;C"/>
    <s v="Provision Patente Municipal //Deborah Elgueta"/>
    <s v="CLP"/>
    <n v="845106"/>
    <n v="845106"/>
    <m/>
    <m/>
    <m/>
    <m/>
    <m/>
    <m/>
    <m/>
    <m/>
    <m/>
  </r>
  <r>
    <x v="0"/>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0"/>
    <d v="2014-01-31T00:00:00"/>
    <s v="Facturas Compra USD 31-ENE-14"/>
    <s v="PROVISION SOFWARE ORACLE MES DE ENERO 2014"/>
    <s v="USD"/>
    <n v="2803063"/>
    <n v="2803063"/>
    <m/>
    <s v="Facturas AP"/>
    <s v="P-71500"/>
    <n v="20100154057"/>
    <s v="G Y M S.A."/>
    <m/>
    <m/>
    <m/>
    <m/>
  </r>
  <r>
    <x v="0"/>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0"/>
    <d v="2014-01-23T00:00:00"/>
    <s v="Recepción CLP 23-ENE-14"/>
    <s v="MOUSE GENIUS OPTICO SCROLL USB (31010826101)"/>
    <s v="CLP"/>
    <n v="70000"/>
    <n v="70000"/>
    <m/>
    <s v="Ordenes de Compra"/>
    <n v="300311026808"/>
    <n v="85541900"/>
    <s v="EDAPI S.A."/>
    <m/>
    <m/>
    <m/>
    <m/>
  </r>
  <r>
    <x v="0"/>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0"/>
    <d v="2014-01-23T00:00:00"/>
    <s v="Recepción CLP 23-ENE-14"/>
    <s v="TECLADO GENIUS ESPAÑOL USB NEGRO (31300706100)"/>
    <s v="CLP"/>
    <n v="90000"/>
    <n v="90000"/>
    <m/>
    <s v="Ordenes de Compra"/>
    <n v="300311026808"/>
    <n v="85541900"/>
    <s v="EDAPI S.A."/>
    <m/>
    <m/>
    <m/>
    <m/>
  </r>
  <r>
    <x v="0"/>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0"/>
    <d v="2014-01-13T00:00:00"/>
    <s v="Recepción CLP 13-ENE-14"/>
    <s v="Compra accesorios y recursos área TI"/>
    <s v="CLP"/>
    <n v="79100"/>
    <n v="79100"/>
    <m/>
    <s v="Ordenes de Compra"/>
    <n v="300311025496"/>
    <n v="85541900"/>
    <s v="EDAPI S.A."/>
    <m/>
    <m/>
    <m/>
    <m/>
  </r>
  <r>
    <x v="0"/>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0"/>
    <d v="2014-01-06T00:00:00"/>
    <s v="Facturas Compra CLF 06-ENE-14"/>
    <s v="MANTENIMIENTO SQL Server"/>
    <s v="CLF"/>
    <n v="84"/>
    <n v="84"/>
    <m/>
    <s v="Facturas AP"/>
    <n v="23"/>
    <n v="76224152"/>
    <s v="VEPTOR CHILE ASESORIAS TECNOLOGICAS FINANCIERAS SPA"/>
    <m/>
    <m/>
    <n v="300311026431"/>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Servidores Virtualizado - TIC"/>
    <s v="CLP"/>
    <n v="1488083"/>
    <n v="1488083"/>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Enlaces Casa Matriz  Tarapacá 934"/>
    <s v="CLP"/>
    <n v="419572"/>
    <n v="419572"/>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VPN IP MPLS backbone Internacional - Perú"/>
    <s v="CLP"/>
    <n v="1216233"/>
    <n v="1216233"/>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SERVICIOS MESA DE AYUDA DICIEMBRE 2013"/>
    <s v="CLP"/>
    <n v="4010278"/>
    <n v="4010278"/>
    <m/>
    <s v="Ordenes de Compra"/>
    <n v="300311026768"/>
    <n v="76063216"/>
    <s v="IT TRUST S.p.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Red WAN - Chile"/>
    <s v="CLP"/>
    <n v="886696"/>
    <n v="886696"/>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Traslado enlace Bulnes a Av. Américo Vespucio 1361 y Nuevo Router"/>
    <s v="CLP"/>
    <n v="69929"/>
    <n v="69929"/>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Enlace Fast Ethernet Covadonga, San Bernardo"/>
    <s v="CLP"/>
    <n v="280880"/>
    <n v="280880"/>
    <m/>
    <s v="Ordenes de Compra"/>
    <n v="300311026773"/>
    <n v="78703410"/>
    <s v="TELEFONICA EMPRESAS CHILE S.A."/>
    <m/>
    <m/>
    <m/>
    <m/>
  </r>
  <r>
    <x v="0"/>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0"/>
    <d v="2014-01-07T00:00:00"/>
    <s v="Recepción CLP 07-ENE-14"/>
    <s v="VPN IP MPLS backbone Internacional - Perú"/>
    <s v="CLP"/>
    <n v="315845"/>
    <n v="315845"/>
    <m/>
    <s v="Ordenes de Compra"/>
    <n v="300311026773"/>
    <n v="78703410"/>
    <s v="TELEFONICA EMPRESAS CHILE S.A."/>
    <m/>
    <m/>
    <m/>
    <m/>
  </r>
  <r>
    <x v="0"/>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0"/>
    <d v="2014-01-17T00:00:00"/>
    <s v="Recepción CLP 17-ENE-14"/>
    <s v="Reinicio de sw en Z2"/>
    <s v="CLP"/>
    <n v="30000"/>
    <n v="30000"/>
    <m/>
    <s v="Ordenes de Compra"/>
    <n v="300311027037"/>
    <n v="76142795"/>
    <s v="MANTENCIONES DE REDES CAROLINA SAN"/>
    <m/>
    <m/>
    <m/>
    <m/>
  </r>
  <r>
    <x v="0"/>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0"/>
    <d v="2014-01-17T00:00:00"/>
    <s v="Recepción CLP 17-ENE-14"/>
    <s v="Retiro e instalacion de sw Z2"/>
    <s v="CLP"/>
    <n v="40000"/>
    <n v="40000"/>
    <m/>
    <s v="Ordenes de Compra"/>
    <n v="300311027037"/>
    <n v="76142795"/>
    <s v="MANTENCIONES DE REDES CAROLINA SAN"/>
    <m/>
    <m/>
    <m/>
    <m/>
  </r>
  <r>
    <x v="0"/>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0"/>
    <d v="2014-01-17T00:00:00"/>
    <s v="Recepción CLP 17-ENE-14"/>
    <s v="Reparacion de punto 34 Z2"/>
    <s v="CLP"/>
    <n v="25000"/>
    <n v="25000"/>
    <m/>
    <s v="Ordenes de Compra"/>
    <n v="300311027037"/>
    <n v="76142795"/>
    <s v="MANTENCIONES DE REDES CAROLINA SAN"/>
    <m/>
    <m/>
    <m/>
    <m/>
  </r>
  <r>
    <x v="0"/>
    <n v="30031"/>
    <s v="G. GENERALES"/>
    <x v="17"/>
    <s v="SOPORTE INFORMÁTICO"/>
    <s v="SERVICIOS INFORMATICOS"/>
    <n v="100"/>
    <s v="Servicios de negocio"/>
    <n v="1220"/>
    <s v="G0151"/>
    <s v="Sistemas Informaticos"/>
    <s v="Estructura"/>
    <n v="695"/>
    <s v="Infraestructura Informática"/>
    <s v="CAM CHILE SA.GRANA Y MONTERO SAA.SERVICIOS INFORMATICOS.INFRAESTRUCTURA.TI.Infraestructura Informáti.GENÉRICO"/>
    <n v="0"/>
    <d v="2014-01-31T00:00:00"/>
    <s v="Facturas Compra USD 31-ENE-14"/>
    <s v="REEMBOLSO DE GASTOS CCA ENERO 2012"/>
    <s v="USD"/>
    <n v="3226196"/>
    <n v="3226196"/>
    <m/>
    <s v="Facturas AP"/>
    <s v="P-11255"/>
    <n v="20332600592"/>
    <s v="GRAÑA Y MONTERO S.A.A."/>
    <m/>
    <m/>
    <m/>
    <m/>
  </r>
  <r>
    <x v="0"/>
    <n v="30031"/>
    <s v="G. GENERALES"/>
    <x v="17"/>
    <s v="SOPORTE INFORMÁTICO"/>
    <s v="SERVICIOS INFORMATICOS"/>
    <n v="100"/>
    <s v="Servicios de negocio"/>
    <n v="1220"/>
    <s v="G0151"/>
    <s v="Sistemas Informaticos"/>
    <s v="Estructura"/>
    <n v="695"/>
    <s v="Infraestructura Informática"/>
    <s v="CAM CHILE SA.GRANA Y MONTERO SAA.SERVICIOS INFORMATICOS.INFRAESTRUCTURA.TI.Infraestructura Informáti.GENÉRICO"/>
    <n v="0"/>
    <d v="2014-01-31T00:00:00"/>
    <s v="RECLAS.PROVISION FACTURA N° 11255 GRAÑA Y MONTERO GASTO CCA"/>
    <s v="RECLAS.PROVISION FACTURA N° 11255 GRAÑA Y MONTERO GASTO CCA"/>
    <s v="USD"/>
    <n v="-3226196"/>
    <m/>
    <n v="3226196"/>
    <m/>
    <m/>
    <m/>
    <m/>
    <m/>
    <m/>
    <m/>
    <m/>
  </r>
  <r>
    <x v="0"/>
    <n v="30031"/>
    <s v="G. GENERALES"/>
    <x v="18"/>
    <s v="COMUNICACIONES"/>
    <s v="TELEFONÍA FIJA"/>
    <n v="100"/>
    <s v="Servicios de negocio"/>
    <n v="1220"/>
    <s v="G0150"/>
    <s v="Telefonos"/>
    <s v="Estructura"/>
    <n v="682"/>
    <s v="Servicio Local Medido (SLM)."/>
    <s v="CAM CHILE SA.CAM CHILE SA.TELEFONÍA FIJA.INFRAESTRUCTURA.TI.SERVICIO LOCAL MEDIDO (SL.GENÉRICO"/>
    <n v="0"/>
    <d v="2014-01-15T00:00:00"/>
    <s v="Recepción CLP 15-ENE-14"/>
    <s v="Servicios de telefonía corporativo DIC-2013 GTD"/>
    <s v="CLP"/>
    <n v="2037957"/>
    <n v="2037957"/>
    <m/>
    <s v="Ordenes de Compra"/>
    <n v="300311026929"/>
    <n v="96721280"/>
    <s v="GTD TELESAT  S.A."/>
    <m/>
    <m/>
    <m/>
    <m/>
  </r>
  <r>
    <x v="0"/>
    <n v="30031"/>
    <s v="G. GENERALES"/>
    <x v="18"/>
    <s v="COMUNICACIONES"/>
    <s v="TELEFONÍA FIJA"/>
    <n v="100"/>
    <s v="Servicios de negocio"/>
    <n v="1220"/>
    <s v="G0150"/>
    <s v="Telefonos"/>
    <s v="Estructura"/>
    <n v="682"/>
    <s v="Servicio Local Medido (SLM)."/>
    <s v="CAM CHILE SA.CAM CHILE SA.TELEFONÍA FIJA.INFRAESTRUCTURA.TI.SERVICIO LOCAL MEDIDO (SL.GENÉRICO"/>
    <n v="0"/>
    <d v="2014-01-07T00:00:00"/>
    <s v="Recepción CLP 07-ENE-14"/>
    <s v="Servicios de telefonía corporativo NOV-2013 GTD"/>
    <s v="CLP"/>
    <n v="1945514"/>
    <n v="1945514"/>
    <m/>
    <s v="Ordenes de Compra"/>
    <n v="300311026774"/>
    <n v="96721280"/>
    <s v="GTD TELESAT  S.A."/>
    <m/>
    <m/>
    <m/>
    <m/>
  </r>
  <r>
    <x v="0"/>
    <n v="30031"/>
    <s v="G. GENERALES"/>
    <x v="18"/>
    <s v="COMUNICACIONES"/>
    <s v="TELEFONÍA FIJA"/>
    <n v="100"/>
    <s v="Servicios de negocio"/>
    <n v="1220"/>
    <s v="G0150"/>
    <s v="Telefonos"/>
    <s v="Estructura"/>
    <n v="684"/>
    <s v="Larga Distancia Nacional."/>
    <s v="CAM CHILE SA.CAM CHILE SA.TELEFONÍA FIJA.INFRAESTRUCTURA.TI.LARGA DISTANCIA NACIONAL\..GENÉRICO"/>
    <n v="0"/>
    <d v="2014-01-17T00:00:00"/>
    <s v="Recepción CLP 17-ENE-14"/>
    <s v="Larga Distancia Internacional CAM Carrier 188 12/2013"/>
    <s v="CLP"/>
    <n v="107437"/>
    <n v="107437"/>
    <m/>
    <s v="Ordenes de Compra"/>
    <n v="300311027035"/>
    <n v="96672160"/>
    <s v="TELEFONICA LARGA DISTANCIA S. A."/>
    <m/>
    <m/>
    <m/>
    <m/>
  </r>
  <r>
    <x v="0"/>
    <n v="30031"/>
    <s v="G. GENERALES"/>
    <x v="19"/>
    <s v="COMUNICACIONES"/>
    <s v="TELEFONÍA MÓVIL"/>
    <n v="100"/>
    <s v="Servicios de negocio"/>
    <n v="1220"/>
    <s v="G0150"/>
    <s v="Telefonos"/>
    <s v="Estructura"/>
    <n v="1015"/>
    <s v="Gastos Varios"/>
    <s v="CAM CHILE SA.CAM CHILE SA.TELEFONÍA MÓVIL.INFRAESTRUCTURA.TI.GASTOS VARIOS.GENÉRICO"/>
    <n v="0"/>
    <d v="2014-01-31T00:00:00"/>
    <s v="Traspaso costos TI Transacciones Varias CLP 31-ENE-14"/>
    <s v="Traspaso celular Diciembre  2013"/>
    <s v="CLP"/>
    <n v="-4039661"/>
    <m/>
    <n v="4039661"/>
    <m/>
    <m/>
    <m/>
    <m/>
    <m/>
    <m/>
    <m/>
    <m/>
  </r>
  <r>
    <x v="0"/>
    <n v="30031"/>
    <s v="G. GENERALES"/>
    <x v="19"/>
    <s v="COMUNICACIONES"/>
    <s v="TELEFONÍA MÓVIL"/>
    <n v="100"/>
    <s v="Servicios de negocio"/>
    <n v="1220"/>
    <s v="G0150"/>
    <s v="Telefonos"/>
    <s v="Estructura"/>
    <n v="1015"/>
    <s v="Gastos Varios"/>
    <s v="CAM CHILE SA.CAM CHILE SA.TELEFONÍA MÓVIL.INFRAESTRUCTURA.TI.GASTOS VARIOS.GENÉRICO"/>
    <n v="0"/>
    <d v="2014-01-07T00:00:00"/>
    <s v="Recepción CLP 07-ENE-14"/>
    <s v="BAM del plan corporativo CAM"/>
    <s v="CLP"/>
    <n v="18479"/>
    <n v="18479"/>
    <m/>
    <s v="Ordenes de Compra"/>
    <n v="300311026801"/>
    <n v="87845500"/>
    <s v="TELEFÓNICA MÓVILES CHILE S.A."/>
    <m/>
    <m/>
    <m/>
    <m/>
  </r>
  <r>
    <x v="0"/>
    <n v="30031"/>
    <s v="G. GENERALES"/>
    <x v="19"/>
    <s v="COMUNICACIONES"/>
    <s v="TELEFONÍA MÓVIL"/>
    <n v="100"/>
    <s v="Servicios de negocio"/>
    <n v="1220"/>
    <s v="G0150"/>
    <s v="Telefonos"/>
    <s v="Estructura"/>
    <n v="1015"/>
    <s v="Gastos Varios"/>
    <s v="CAM CHILE SA.CAM CHILE SA.TELEFONÍA MÓVIL.INFRAESTRUCTURA.TI.GASTOS VARIOS.GENÉRICO"/>
    <n v="0"/>
    <d v="2014-01-07T00:00:00"/>
    <s v="Recepción CLP 07-ENE-14"/>
    <s v="Líneas celulares del plan corporativo CAM"/>
    <s v="CLP"/>
    <n v="4043302"/>
    <n v="4043302"/>
    <m/>
    <s v="Ordenes de Compra"/>
    <n v="300311026801"/>
    <n v="87845500"/>
    <s v="TELEFÓNICA MÓVILES CHILE S.A."/>
    <m/>
    <m/>
    <m/>
    <m/>
  </r>
  <r>
    <x v="0"/>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0"/>
    <d v="2014-01-30T00:00:00"/>
    <s v="Asiento N°09 ENERO 2014 P&amp;C"/>
    <s v="Telefonia Fija Enero 2013"/>
    <s v="CLP"/>
    <n v="35027"/>
    <n v="35027"/>
    <m/>
    <m/>
    <m/>
    <m/>
    <m/>
    <m/>
    <m/>
    <m/>
    <m/>
  </r>
  <r>
    <x v="0"/>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0"/>
    <d v="2014-01-31T00:00:00"/>
    <s v="Traspaso costos TI Transacciones Varias CLP 31-ENE-14"/>
    <s v="Traspaso celular Diciembre  2013"/>
    <s v="CLP"/>
    <n v="114564"/>
    <n v="114564"/>
    <m/>
    <m/>
    <m/>
    <m/>
    <m/>
    <m/>
    <m/>
    <m/>
    <m/>
  </r>
  <r>
    <x v="0"/>
    <n v="30031"/>
    <s v="G. GENERALES"/>
    <x v="20"/>
    <s v="DESARROLLO HUMANO"/>
    <s v="OTROS GASTOS DEL PERSONAL"/>
    <n v="100"/>
    <s v="Servicios de negocio"/>
    <n v="1220"/>
    <s v="G0225"/>
    <s v="Remuneración"/>
    <s v="Estructura"/>
    <n v="910"/>
    <s v="Remuneración"/>
    <s v="CAM CHILE SA.CAM CHILE SA.Otros gastos del personal.INFRAESTRUCTURA.TI.REMUNERACIÓN.GENÉRICO"/>
    <n v="0"/>
    <d v="2014-01-22T00:00:00"/>
    <s v="Recepción CLP 22-ENE-14"/>
    <s v="Regalos Cumpleaños 2014"/>
    <s v="CLP"/>
    <n v="8403"/>
    <n v="8403"/>
    <m/>
    <s v="Ordenes de Compra"/>
    <n v="300311027057"/>
    <n v="76164644"/>
    <s v="CINE HOYTS S.P.A"/>
    <m/>
    <m/>
    <m/>
    <m/>
  </r>
  <r>
    <x v="0"/>
    <n v="30031"/>
    <s v="G. GENERALES"/>
    <x v="21"/>
    <s v="GASTOS DE VIAJES POR NEGOCIO"/>
    <s v="ALIMENTACIÓN "/>
    <n v="100"/>
    <s v="Servicios de negocio"/>
    <n v="1220"/>
    <s v="G0225"/>
    <s v="Remuneración"/>
    <s v="Estructura"/>
    <n v="910"/>
    <s v="Remuneración"/>
    <s v="CAM CHILE SA.CAM CHILE SA.ALIMENTACIÓN.INFRAESTRUCTURA.TI.REMUNERACIÓN.GENÉRICO"/>
    <n v="0"/>
    <d v="2014-01-16T00:00:00"/>
    <s v="Recepción CLP 16-ENE-14"/>
    <s v="SERVICIO CASINO MES DICIEMBRE 2014"/>
    <s v="CLP"/>
    <n v="2750"/>
    <n v="2750"/>
    <m/>
    <s v="Ordenes de Compra"/>
    <n v="300311027058"/>
    <n v="78793360"/>
    <s v="SOCIEDAD DE ALIMENTACION CASINO EXPRESS LTDA."/>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vierte &quot;REGULARIZACION MANUAL ACTIVO FIJO COMPRA PC Y NOTEBOOK&quot;06-MAR-14 07:19:12"/>
    <s v="REGULARIZACION MANUAL ACTIVO FIJO COMPRA PC Y NOTEBOOK"/>
    <s v="CLP"/>
    <n v="-11634000"/>
    <m/>
    <n v="11634000"/>
    <m/>
    <m/>
    <m/>
    <m/>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0"/>
    <s v="Recepción USD 20-FEB-14"/>
    <s v="Compra NTB"/>
    <s v="USD"/>
    <n v="11921406"/>
    <n v="11921406"/>
    <m/>
    <s v="Ordenes de Compra"/>
    <n v="300311027402"/>
    <n v="85541900"/>
    <s v="EDAPI S.A."/>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Facturas Compra USD 28-FEB-14"/>
    <s v="Compra AIO Corporativo"/>
    <s v="USD"/>
    <n v="127974"/>
    <n v="127974"/>
    <m/>
    <s v="Facturas AP"/>
    <n v="1239208"/>
    <n v="85541900"/>
    <s v="EDAPI S.A."/>
    <m/>
    <m/>
    <n v="300311027402"/>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GULARIZACION MANUAL ACTIVO FIJO COMPRA PC Y NOTEBOOK"/>
    <s v="REGULARIZACION MANUAL ACTIVO FIJO COMPRA PC Y NOTEBOOK"/>
    <s v="CLP"/>
    <n v="-11634000"/>
    <m/>
    <n v="11634000"/>
    <m/>
    <m/>
    <m/>
    <m/>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0"/>
    <s v="Recepción USD 20-FEB-14"/>
    <s v="Compra AIO Corporativo"/>
    <s v="USD"/>
    <n v="11506026"/>
    <n v="11506026"/>
    <m/>
    <s v="Ordenes de Compra"/>
    <n v="300311027402"/>
    <n v="85541900"/>
    <s v="EDAPI S.A."/>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Facturas Compra USD 28-FEB-14"/>
    <s v="Compra AIO Corporativo"/>
    <s v="USD"/>
    <n v="-127974"/>
    <m/>
    <n v="127974"/>
    <s v="Facturas AP"/>
    <n v="1239208"/>
    <m/>
    <n v="85541900"/>
    <s v="EDAPI S.A."/>
    <m/>
    <m/>
    <n v="300311027402"/>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Facturas Compra USD 28-FEB-14"/>
    <s v="Compra AIO Corporativo"/>
    <s v="USD"/>
    <n v="127974"/>
    <n v="127974"/>
    <m/>
    <s v="Facturas AP"/>
    <n v="1239208"/>
    <m/>
    <n v="85541900"/>
    <s v="EDAPI S.A."/>
    <m/>
    <m/>
    <n v="300311027402"/>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Facturas Compra USD 28-FEB-14"/>
    <s v="Compra NTB"/>
    <s v="USD"/>
    <n v="175644"/>
    <n v="175644"/>
    <m/>
    <s v="Facturas AP"/>
    <n v="1239209"/>
    <n v="85541900"/>
    <s v="EDAPI S.A."/>
    <m/>
    <m/>
    <n v="300311027402"/>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GULARIZACION MANUAL ACTIVO FIJO COMPRA PC Y NOTEBOOK"/>
    <s v="REGULARIZACION MANUAL ACTIVO FIJO COMPRA PC Y NOTEBOOK"/>
    <s v="CLP"/>
    <n v="-12097050"/>
    <m/>
    <n v="12097050"/>
    <m/>
    <m/>
    <m/>
    <m/>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vierte &quot;REGULARIZACION MANUAL ACTIVO FIJO COMPRA PC Y NOTEBOOK&quot;06-MAR-14 07:19:12"/>
    <s v="REGULARIZACION MANUAL ACTIVO FIJO COMPRA PC Y NOTEBOOK"/>
    <s v="CLP"/>
    <n v="-12097050"/>
    <m/>
    <n v="12097050"/>
    <m/>
    <m/>
    <m/>
    <m/>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GULARIZACION MANUAL ACTIVO FIJO COMPRA PC Y NOTEBOOK"/>
    <s v="REGULARIZACION MANUAL ACTIVO FIJO COMPRA PC Y NOTEBOOK"/>
    <s v="CLP"/>
    <n v="11634000"/>
    <n v="11634000"/>
    <m/>
    <m/>
    <m/>
    <m/>
    <m/>
    <m/>
    <m/>
    <m/>
    <m/>
  </r>
  <r>
    <x v="1"/>
    <n v="30031"/>
    <s v="Cdirecto"/>
    <x v="22"/>
    <s v="Materiales / Suministros"/>
    <s v="Consumo de materiales y equipos eléctricos"/>
    <n v="100"/>
    <s v="Servicios de negocio"/>
    <n v="1220"/>
    <s v="G0151"/>
    <s v="Sistemas Informaticos"/>
    <s v="Estructura"/>
    <n v="691"/>
    <s v="Insumos informática"/>
    <s v="CAM CHILE SA.CAM CHILE SA.Consumo de materiales y e.INFRAESTRUCTURA.TI.INSUMOS INFORMÁTICA.GENÉRICO"/>
    <n v="0"/>
    <n v="41698"/>
    <s v="REGULARIZACION MANUAL ACTIVO FIJO COMPRA PC Y NOTEBOOK"/>
    <s v="REGULARIZACION MANUAL ACTIVO FIJO COMPRA PC Y NOTEBOOK"/>
    <s v="CLP"/>
    <n v="12097050"/>
    <n v="12097050"/>
    <m/>
    <m/>
    <m/>
    <m/>
    <m/>
    <m/>
    <m/>
    <m/>
    <m/>
  </r>
  <r>
    <x v="1"/>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86087"/>
    <n v="41698"/>
    <s v="Reasignación depreciación Transacciones Varias CLP 28-FEB-14"/>
    <s v="Reasignación depreciación mes de Feb.2014 a LLNN."/>
    <s v="CLP"/>
    <n v="86087"/>
    <n v="86087"/>
    <m/>
    <m/>
    <m/>
    <m/>
    <m/>
    <m/>
    <m/>
    <m/>
    <m/>
  </r>
  <r>
    <x v="1"/>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161371"/>
    <n v="41698"/>
    <s v="Reasignación depreciación Transacciones Varias CLP 28-FEB-14"/>
    <s v="Reasignación depreciación mes de Feb.2014 a LLNN."/>
    <s v="CLP"/>
    <n v="7060"/>
    <n v="7060"/>
    <m/>
    <m/>
    <m/>
    <m/>
    <m/>
    <m/>
    <m/>
    <m/>
    <m/>
  </r>
  <r>
    <x v="1"/>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161371"/>
    <n v="41698"/>
    <s v="Reasignación depreciación Transacciones Varias CLP 28-FEB-14"/>
    <s v="Reasignación depreciación mes de Feb.2014 a LLNN."/>
    <s v="CLP"/>
    <n v="154311"/>
    <n v="154311"/>
    <m/>
    <m/>
    <m/>
    <m/>
    <m/>
    <m/>
    <m/>
    <m/>
    <m/>
  </r>
  <r>
    <x v="1"/>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96755"/>
    <n v="41698"/>
    <s v="Reasignación depreciación Transacciones Varias CLP 28-FEB-14"/>
    <s v="Reasignación depreciación mes de Feb.2014 a LLNN."/>
    <s v="CLP"/>
    <n v="96755"/>
    <n v="96755"/>
    <m/>
    <m/>
    <m/>
    <m/>
    <m/>
    <m/>
    <m/>
    <m/>
    <m/>
  </r>
  <r>
    <x v="1"/>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135252"/>
    <n v="41698"/>
    <s v="Reasignación depreciación Transacciones Varias CLP 28-FEB-14"/>
    <s v="Reasignación depreciación mes de Feb.2014 a LLNN."/>
    <s v="CLP"/>
    <n v="135252"/>
    <n v="135252"/>
    <m/>
    <m/>
    <m/>
    <m/>
    <m/>
    <m/>
    <m/>
    <m/>
    <m/>
  </r>
  <r>
    <x v="1"/>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5650"/>
    <n v="41698"/>
    <s v="Reasignación depreciación Transacciones Varias CLP 28-FEB-14"/>
    <s v="Reasignación depreciación mes de Feb.2014 a LLNN."/>
    <s v="CLP"/>
    <n v="5650"/>
    <n v="5650"/>
    <m/>
    <m/>
    <m/>
    <m/>
    <m/>
    <m/>
    <m/>
    <m/>
    <m/>
  </r>
  <r>
    <x v="1"/>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942491"/>
    <n v="41698"/>
    <s v="Reasignación depreciación Transacciones Varias CLP 28-FEB-14"/>
    <s v="Reasignación depreciación mes de Feb.2014 a LLNN."/>
    <s v="CLP"/>
    <n v="307555"/>
    <n v="307555"/>
    <m/>
    <m/>
    <m/>
    <m/>
    <m/>
    <m/>
    <m/>
    <m/>
    <m/>
  </r>
  <r>
    <x v="1"/>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942491"/>
    <n v="41698"/>
    <s v="Reasignación depreciación Transacciones Varias CLP 28-FEB-14"/>
    <s v="Reasignación depreciación mes de Feb.2014 a LLNN."/>
    <s v="CLP"/>
    <n v="634936"/>
    <n v="634936"/>
    <m/>
    <m/>
    <m/>
    <m/>
    <m/>
    <m/>
    <m/>
    <m/>
    <m/>
  </r>
  <r>
    <x v="1"/>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2528898"/>
    <n v="41698"/>
    <s v="Reasignación depreciación Transacciones Varias CLP 28-FEB-14"/>
    <s v="Reasignación depreciación mes de Feb.2014 a LLNN."/>
    <s v="CLP"/>
    <n v="2528898"/>
    <n v="2528898"/>
    <m/>
    <m/>
    <m/>
    <m/>
    <m/>
    <m/>
    <m/>
    <m/>
    <m/>
  </r>
  <r>
    <x v="1"/>
    <n v="30031"/>
    <s v="REMU"/>
    <x v="4"/>
    <s v="COSTO DE PERSONAL"/>
    <s v="SUELDOS"/>
    <n v="100"/>
    <s v="Servicios de negocio"/>
    <n v="1220"/>
    <s v="G0225"/>
    <s v="Remuneración"/>
    <s v="Estructura"/>
    <n v="910"/>
    <s v="Remuneración"/>
    <s v="CAM CHILE SA.CAM CHILE SA.SUELDOS.INFRAESTRUCTURA.TI.REMUNERACIÓN.GENÉRICO"/>
    <n v="3796958"/>
    <n v="41698"/>
    <s v="CENTRALIZACION REMUNERACIONES FEBRERO 2014"/>
    <s v="Centralizacion Remuneraciones Febrero 2014"/>
    <s v="CLP"/>
    <n v="2227725"/>
    <n v="2227725"/>
    <m/>
    <m/>
    <m/>
    <m/>
    <m/>
    <m/>
    <m/>
    <m/>
    <m/>
  </r>
  <r>
    <x v="1"/>
    <n v="30031"/>
    <s v="REMU"/>
    <x v="4"/>
    <s v="COSTO DE PERSONAL"/>
    <s v="SUELDOS"/>
    <n v="100"/>
    <s v="Servicios de negocio"/>
    <n v="1220"/>
    <s v="G0225"/>
    <s v="Remuneración"/>
    <s v="Estructura"/>
    <n v="910"/>
    <s v="Remuneración"/>
    <s v="CAM CHILE SA.CAM CHILE SA.SUELDOS.INFRAESTRUCTURA.TI.REMUNERACIÓN.GENÉRICO"/>
    <n v="3796958"/>
    <n v="41698"/>
    <s v="CENTRALIZACION REMUNERACIONES FEBRERO 2014"/>
    <s v="Centralizacion Remuneraciones Febrero 2014"/>
    <s v="CLP"/>
    <n v="1113863"/>
    <n v="1113863"/>
    <m/>
    <m/>
    <m/>
    <m/>
    <m/>
    <m/>
    <m/>
    <m/>
    <m/>
  </r>
  <r>
    <x v="1"/>
    <n v="30031"/>
    <s v="REMU"/>
    <x v="5"/>
    <s v="COSTO DE PERSONAL"/>
    <s v="BONOS"/>
    <n v="100"/>
    <s v="Servicios de negocio"/>
    <n v="1220"/>
    <s v="G0225"/>
    <s v="Remuneración"/>
    <s v="Estructura"/>
    <n v="910"/>
    <s v="Remuneración"/>
    <s v="CAM CHILE SA.CAM CHILE SA.BONOS.INFRAESTRUCTURA.TI.REMUNERACIÓN.GENÉRICO"/>
    <n v="655218"/>
    <n v="41698"/>
    <s v="CENTRALIZACION REMUNERACIONES FEBRERO 2014"/>
    <s v="Centralizacion Remuneraciones Febrero 2014"/>
    <s v="CLP"/>
    <n v="126806"/>
    <n v="126806"/>
    <m/>
    <m/>
    <m/>
    <m/>
    <m/>
    <m/>
    <m/>
    <m/>
    <m/>
  </r>
  <r>
    <x v="1"/>
    <n v="30031"/>
    <s v="REMU"/>
    <x v="5"/>
    <s v="COSTO DE PERSONAL"/>
    <s v="BONOS"/>
    <n v="100"/>
    <s v="Servicios de negocio"/>
    <n v="1220"/>
    <s v="G0225"/>
    <s v="Remuneración"/>
    <s v="Estructura"/>
    <n v="910"/>
    <s v="Remuneración"/>
    <s v="CAM CHILE SA.CAM CHILE SA.BONOS.INFRAESTRUCTURA.TI.REMUNERACIÓN.GENÉRICO"/>
    <n v="655218"/>
    <n v="41698"/>
    <s v="Provision RR.HH. Febrero 2014"/>
    <s v="Provision Bono Vacaciones Febrero 2014"/>
    <s v="CLP"/>
    <n v="23039"/>
    <n v="23039"/>
    <m/>
    <m/>
    <m/>
    <m/>
    <m/>
    <m/>
    <m/>
    <m/>
    <m/>
  </r>
  <r>
    <x v="1"/>
    <n v="30031"/>
    <s v="REMU"/>
    <x v="5"/>
    <s v="COSTO DE PERSONAL"/>
    <s v="BONOS"/>
    <n v="100"/>
    <s v="Servicios de negocio"/>
    <n v="1220"/>
    <s v="G0225"/>
    <s v="Remuneración"/>
    <s v="Estructura"/>
    <n v="910"/>
    <s v="Remuneración"/>
    <s v="CAM CHILE SA.CAM CHILE SA.BONOS.INFRAESTRUCTURA.TI.REMUNERACIÓN.GENÉRICO"/>
    <n v="655218"/>
    <n v="41698"/>
    <s v="Provision RR.HH. Febrero Transacciones Varias CLP 28-FEB-14"/>
    <s v="Prov. Vacaciones Febrero 2014"/>
    <s v="CLP"/>
    <n v="241409"/>
    <n v="241409"/>
    <m/>
    <m/>
    <m/>
    <m/>
    <m/>
    <m/>
    <m/>
    <m/>
    <m/>
  </r>
  <r>
    <x v="1"/>
    <n v="30031"/>
    <s v="REMU"/>
    <x v="5"/>
    <s v="COSTO DE PERSONAL"/>
    <s v="BONOS"/>
    <n v="100"/>
    <s v="Servicios de negocio"/>
    <n v="1220"/>
    <s v="G0225"/>
    <s v="Remuneración"/>
    <s v="Estructura"/>
    <n v="910"/>
    <s v="Remuneración"/>
    <s v="CAM CHILE SA.CAM CHILE SA.BONOS.INFRAESTRUCTURA.TI.REMUNERACIÓN.GENÉRICO"/>
    <n v="655218"/>
    <n v="41698"/>
    <s v="Provision RR.HH. Febrero 2014"/>
    <s v="Provision Aguinaldo Fiestas Patrias Febrero 2014"/>
    <s v="CLP"/>
    <n v="56317"/>
    <n v="56317"/>
    <m/>
    <m/>
    <m/>
    <m/>
    <m/>
    <m/>
    <m/>
    <m/>
    <m/>
  </r>
  <r>
    <x v="1"/>
    <n v="30031"/>
    <s v="REMU"/>
    <x v="5"/>
    <s v="COSTO DE PERSONAL"/>
    <s v="BONOS"/>
    <n v="100"/>
    <s v="Servicios de negocio"/>
    <n v="1220"/>
    <s v="G0225"/>
    <s v="Remuneración"/>
    <s v="Estructura"/>
    <n v="910"/>
    <s v="Remuneración"/>
    <s v="CAM CHILE SA.CAM CHILE SA.BONOS.INFRAESTRUCTURA.TI.REMUNERACIÓN.GENÉRICO"/>
    <n v="655218"/>
    <n v="41698"/>
    <s v="Provision RR.HH. Febrero 2014"/>
    <s v="Provision Aguinaldo Navidad Febrero 2014"/>
    <s v="CLP"/>
    <n v="46473"/>
    <n v="46473"/>
    <m/>
    <m/>
    <m/>
    <m/>
    <m/>
    <m/>
    <m/>
    <m/>
    <m/>
  </r>
  <r>
    <x v="1"/>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617669"/>
    <n v="41698"/>
    <s v="Provision RR.HH. Febrero 2014"/>
    <s v="Provision Bono Gestion Febrero 2014"/>
    <s v="CLP"/>
    <n v="617669"/>
    <n v="617669"/>
    <m/>
    <m/>
    <m/>
    <m/>
    <m/>
    <m/>
    <m/>
    <m/>
    <m/>
  </r>
  <r>
    <x v="1"/>
    <n v="30031"/>
    <s v="REMU"/>
    <x v="7"/>
    <s v="COSTO DE PERSONAL"/>
    <s v="Alimentación principal"/>
    <n v="100"/>
    <s v="Servicios de negocio"/>
    <n v="1220"/>
    <s v="G0225"/>
    <s v="Remuneración"/>
    <s v="Estructura"/>
    <n v="910"/>
    <s v="Remuneración"/>
    <s v="CAM CHILE SA.CAM CHILE SA.ALIMENTACION PRINCIPAL.INFRAESTRUCTURA.TI.REMUNERACIÓN.GENÉRICO"/>
    <n v="217302"/>
    <n v="41698"/>
    <s v="CENTRALIZACION REMUNERACIONES FEBRERO 2014"/>
    <s v="Centralizacion Remuneraciones Febrero 2014"/>
    <s v="CLP"/>
    <n v="199194"/>
    <n v="199194"/>
    <m/>
    <m/>
    <m/>
    <m/>
    <m/>
    <m/>
    <m/>
    <m/>
    <m/>
  </r>
  <r>
    <x v="1"/>
    <n v="30031"/>
    <s v="REMU"/>
    <x v="8"/>
    <s v="COSTO DE PERSONAL"/>
    <s v="Asignación de movilización"/>
    <n v="100"/>
    <s v="Servicios de negocio"/>
    <n v="1220"/>
    <s v="G0225"/>
    <s v="Remuneración"/>
    <s v="Estructura"/>
    <n v="910"/>
    <s v="Remuneración"/>
    <s v="CAM CHILE SA.CAM CHILE SA.ASIGNACIÓN DE MOVILIZACIÓ.INFRAESTRUCTURA.TI.REMUNERACIÓN.GENÉRICO"/>
    <n v="124170"/>
    <n v="41698"/>
    <s v="CENTRALIZACION REMUNERACIONES FEBRERO 2014"/>
    <s v="Centralizacion Remuneraciones Febrero 2014"/>
    <s v="CLP"/>
    <n v="113823"/>
    <n v="113823"/>
    <m/>
    <m/>
    <m/>
    <m/>
    <m/>
    <m/>
    <m/>
    <m/>
    <m/>
  </r>
  <r>
    <x v="1"/>
    <n v="30031"/>
    <s v="REMU"/>
    <x v="9"/>
    <s v="COSTO DE PERSONAL"/>
    <s v="(-) Consumo de Vacaciones"/>
    <n v="100"/>
    <s v="Servicios de negocio"/>
    <n v="1220"/>
    <s v="G0225"/>
    <s v="Remuneración"/>
    <s v="Estructura"/>
    <n v="910"/>
    <s v="Remuneración"/>
    <s v="CAM CHILE SA.CAM CHILE SA.(-) CONSUMO DE VACACIONES.INFRAESTRUCTURA.TI.REMUNERACIÓN.GENÉRICO"/>
    <n v="-677357"/>
    <n v="41698"/>
    <s v="Provision RR.HH. Febrero Transacciones Varias CLP 28-FEB-14"/>
    <s v="Consumo Vacaciones Febrero 2014"/>
    <s v="CLP"/>
    <n v="-576553"/>
    <m/>
    <n v="576553"/>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98"/>
    <s v="CENTRALIZACION REMUNERACIONES FEBRERO 2014"/>
    <s v="Centralizacion Remuneraciones Febrero 2014"/>
    <s v="CLP"/>
    <n v="-38309"/>
    <m/>
    <n v="38309"/>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87"/>
    <s v="Asiento N°01 Febrero 2014 Transacciones Varias CLP 17-FEB-14"/>
    <s v="Poliza Salud, Dental, Vida y Catastrófico Enero 2014 (N°280830)/Victor Lazo"/>
    <s v="CLP"/>
    <n v="69740"/>
    <n v="69740"/>
    <m/>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87"/>
    <s v="Asiento N°01 Febrero 2014 Transacciones Varias CLP 17-FEB-14"/>
    <s v="Poliza Salud, Dental, Vida y Catastrófico Enero 2014 (N°280830)/Victor Lazo"/>
    <s v="CLP"/>
    <n v="4428"/>
    <n v="4428"/>
    <m/>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98"/>
    <s v="CENTRALIZACION REMUNERACIONES FEBRERO 2014"/>
    <s v="Centralizacion Remuneraciones Febrero 2014"/>
    <s v="CLP"/>
    <n v="41640"/>
    <n v="41640"/>
    <m/>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98"/>
    <s v="Asiento N°12 Febrero 2014"/>
    <s v="Provisión Poliza Salud, Dental, Vida y Catastrófico Febrero"/>
    <s v="CLP"/>
    <n v="87418"/>
    <n v="87418"/>
    <m/>
    <m/>
    <m/>
    <m/>
    <m/>
    <m/>
    <m/>
    <m/>
    <m/>
  </r>
  <r>
    <x v="1"/>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64662"/>
    <n v="41698"/>
    <s v="Asiento N°06 Febrero 2014"/>
    <s v="Reversa Provision De Gasto Vida Security Y Bbva"/>
    <s v="CLP"/>
    <n v="-74167"/>
    <m/>
    <n v="74167"/>
    <m/>
    <m/>
    <m/>
    <m/>
    <m/>
    <m/>
    <m/>
    <m/>
  </r>
  <r>
    <x v="1"/>
    <n v="30031"/>
    <s v="REMU"/>
    <x v="11"/>
    <s v="COSTO DE PERSONAL"/>
    <s v="Pagos por accidente de trabajo"/>
    <n v="100"/>
    <s v="Servicios de negocio"/>
    <n v="1220"/>
    <s v="G0225"/>
    <s v="Remuneración"/>
    <s v="Estructura"/>
    <n v="910"/>
    <s v="Remuneración"/>
    <s v="CAM CHILE SA.CAM CHILE SA.PAGOS POR ACCIDENTE DE TR.INFRAESTRUCTURA.TI.REMUNERACIÓN.GENÉRICO"/>
    <n v="163216"/>
    <n v="41698"/>
    <s v="CENTRALIZACION REMUNERACIONES FEBRERO 2014"/>
    <s v="Centralizacion Remuneraciones Febrero 2014"/>
    <s v="CLP"/>
    <n v="32194"/>
    <n v="32194"/>
    <m/>
    <m/>
    <m/>
    <m/>
    <m/>
    <m/>
    <m/>
    <m/>
    <m/>
  </r>
  <r>
    <x v="1"/>
    <n v="30031"/>
    <s v="REMU"/>
    <x v="11"/>
    <s v="COSTO DE PERSONAL"/>
    <s v="Pagos por accidente de trabajo"/>
    <n v="100"/>
    <s v="Servicios de negocio"/>
    <n v="1220"/>
    <s v="G0225"/>
    <s v="Remuneración"/>
    <s v="Estructura"/>
    <n v="910"/>
    <s v="Remuneración"/>
    <s v="CAM CHILE SA.CAM CHILE SA.PAGOS POR ACCIDENTE DE TR.INFRAESTRUCTURA.TI.REMUNERACIÓN.GENÉRICO"/>
    <n v="163216"/>
    <n v="41698"/>
    <s v="CENTRALIZACION REMUNERACIONES FEBRERO 2014"/>
    <s v="Centralizacion Remuneraciones Febrero 2014"/>
    <s v="CLP"/>
    <n v="64389"/>
    <n v="64389"/>
    <m/>
    <m/>
    <m/>
    <m/>
    <m/>
    <m/>
    <m/>
    <m/>
    <m/>
  </r>
  <r>
    <x v="1"/>
    <n v="30031"/>
    <s v="REMU"/>
    <x v="11"/>
    <s v="COSTO DE PERSONAL"/>
    <s v="Pagos por accidente de trabajo"/>
    <n v="100"/>
    <s v="Servicios de negocio"/>
    <n v="1220"/>
    <s v="G0225"/>
    <s v="Remuneración"/>
    <s v="Estructura"/>
    <n v="910"/>
    <s v="Remuneración"/>
    <s v="CAM CHILE SA.CAM CHILE SA.PAGOS POR ACCIDENTE DE TR.INFRAESTRUCTURA.TI.REMUNERACIÓN.GENÉRICO"/>
    <n v="163216"/>
    <n v="41698"/>
    <s v="CENTRALIZACION REMUNERACIONES FEBRERO 2014"/>
    <s v="Centralizacion Remuneraciones Febrero 2014"/>
    <s v="CLP"/>
    <n v="39984"/>
    <n v="39984"/>
    <m/>
    <m/>
    <m/>
    <m/>
    <m/>
    <m/>
    <m/>
    <m/>
    <m/>
  </r>
  <r>
    <x v="1"/>
    <n v="30031"/>
    <s v="REMU"/>
    <x v="11"/>
    <s v="COSTO DE PERSONAL"/>
    <s v="Pagos por accidente de trabajo"/>
    <n v="100"/>
    <s v="Servicios de negocio"/>
    <n v="1220"/>
    <s v="G0225"/>
    <s v="Remuneración"/>
    <s v="Estructura"/>
    <n v="910"/>
    <s v="Remuneración"/>
    <s v="CAM CHILE SA.CAM CHILE SA.PAGOS POR ACCIDENTE DE TR.INFRAESTRUCTURA.TI.REMUNERACIÓN.GENÉRICO"/>
    <n v="163216"/>
    <n v="41698"/>
    <s v="CENTRALIZACION REMUNERACIONES FEBRERO 2014"/>
    <s v="Centralizacion Remuneraciones Febrero 2014"/>
    <s v="CLP"/>
    <n v="37293"/>
    <n v="37293"/>
    <m/>
    <m/>
    <m/>
    <m/>
    <m/>
    <m/>
    <m/>
    <m/>
    <m/>
  </r>
  <r>
    <x v="1"/>
    <n v="30031"/>
    <s v="G. GENERALES"/>
    <x v="23"/>
    <s v="COSTO DE OFICINA"/>
    <s v="LOCALES"/>
    <n v="100"/>
    <s v="Servicios de negocio"/>
    <n v="1220"/>
    <s v="G0150"/>
    <s v="Telefonos"/>
    <s v="Estructura"/>
    <n v="1015"/>
    <s v="Gastos Varios"/>
    <s v="CAM CHILE SA.CAM CHILE SA.LOCALES.INFRAESTRUCTURA.TI.GASTOS VARIOS.GENÉRICO"/>
    <n v="0"/>
    <n v="41698"/>
    <s v="Asiento N°09 Febrero 2014"/>
    <s v="Provisión  Arriendo De Tarapaca Feb-14/Deborah Elguetta"/>
    <s v="CLP"/>
    <n v="213917"/>
    <n v="213917"/>
    <m/>
    <m/>
    <m/>
    <m/>
    <m/>
    <m/>
    <m/>
    <m/>
    <m/>
  </r>
  <r>
    <x v="1"/>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0"/>
    <n v="41698"/>
    <s v="Asiento N°09 Febrero 2014"/>
    <s v="Provisión  Mantención Y Aseo Feb-14/Deborah Elguetta"/>
    <s v="CLP"/>
    <n v="120439"/>
    <n v="120439"/>
    <m/>
    <m/>
    <m/>
    <m/>
    <m/>
    <m/>
    <m/>
    <m/>
    <m/>
  </r>
  <r>
    <x v="1"/>
    <n v="30031"/>
    <s v="G. GENERALES"/>
    <x v="12"/>
    <s v="COSTO DE OFICINA"/>
    <s v="SERVICIOS DE SEGURIDAD"/>
    <n v="100"/>
    <s v="Servicios de negocio"/>
    <n v="1220"/>
    <s v="G0150"/>
    <s v="Telefonos"/>
    <s v="Estructura"/>
    <n v="1015"/>
    <s v="Gastos Varios"/>
    <s v="CAM CHILE SA.CAM CHILE SA.SERVICIOS DE SEGURIDAD.INFRAESTRUCTURA.TI.GASTOS VARIOS.GENÉRICO"/>
    <n v="28884"/>
    <n v="41698"/>
    <s v="Asiento N°09 Febrero 2014"/>
    <s v="Provisión  Seguridad Tarapaca Feb-14/Deborah Elguetta"/>
    <s v="CLP"/>
    <n v="28884"/>
    <n v="28884"/>
    <m/>
    <m/>
    <m/>
    <m/>
    <m/>
    <m/>
    <m/>
    <m/>
    <m/>
  </r>
  <r>
    <x v="1"/>
    <n v="30031"/>
    <s v="G. GENERALES"/>
    <x v="13"/>
    <s v="COSTO DE OFICINA"/>
    <s v="OFICINAS Y OPERADORES"/>
    <n v="100"/>
    <s v="Servicios de negocio"/>
    <n v="1220"/>
    <s v="G0150"/>
    <s v="Telefonos"/>
    <s v="Estructura"/>
    <n v="1015"/>
    <s v="Gastos Varios"/>
    <s v="CAM CHILE SA.CAM CHILE SA.OFICINAS Y OPERADORES.INFRAESTRUCTURA.TI.GASTOS VARIOS.GENÉRICO"/>
    <n v="577263"/>
    <n v="41687"/>
    <s v="Recepción CLP 17-FEB-14"/>
    <s v="Arriendo El Cortijo Febrero"/>
    <s v="CLP"/>
    <n v="158077"/>
    <n v="158077"/>
    <m/>
    <s v="Ordenes de Compra"/>
    <n v="300311027578"/>
    <n v="96673250"/>
    <s v="PATAGONICA INMOBILIARIA S.A."/>
    <m/>
    <m/>
    <m/>
    <m/>
  </r>
  <r>
    <x v="1"/>
    <n v="30031"/>
    <s v="G. GENERALES"/>
    <x v="14"/>
    <s v="COSTO DE OFICINA"/>
    <s v="ENERGÍA ELECTRICA"/>
    <n v="100"/>
    <s v="Servicios de negocio"/>
    <n v="1220"/>
    <s v="G0150"/>
    <s v="Telefonos"/>
    <s v="Estructura"/>
    <n v="1015"/>
    <s v="Gastos Varios"/>
    <s v="CAM CHILE SA.CAM CHILE SA.ENERGÍA ELECTRICA.INFRAESTRUCTURA.TI.GASTOS VARIOS.GENÉRICO"/>
    <n v="61285"/>
    <n v="41684"/>
    <s v="Recepción CLP 14-FEB-14"/>
    <s v="Energía eléctrica Febrero"/>
    <s v="CLP"/>
    <n v="11024"/>
    <n v="11024"/>
    <m/>
    <s v="Ordenes de Compra"/>
    <n v="300311027540"/>
    <n v="96673250"/>
    <s v="PATAGONICA INMOBILIARIA S.A."/>
    <m/>
    <m/>
    <m/>
    <m/>
  </r>
  <r>
    <x v="1"/>
    <n v="30031"/>
    <s v="G. GENERALES"/>
    <x v="14"/>
    <s v="COSTO DE OFICINA"/>
    <s v="ENERGÍA ELECTRICA"/>
    <n v="100"/>
    <s v="Servicios de negocio"/>
    <n v="1220"/>
    <s v="G0150"/>
    <s v="Telefonos"/>
    <s v="Estructura"/>
    <n v="1015"/>
    <s v="Gastos Varios"/>
    <s v="CAM CHILE SA.CAM CHILE SA.ENERGÍA ELECTRICA.INFRAESTRUCTURA.TI.GASTOS VARIOS.GENÉRICO"/>
    <n v="61285"/>
    <n v="41698"/>
    <s v="Asiento N°09 Febrero 2014"/>
    <s v="Provisión  Energía Electrica Tarapaca Feb-14/Deborah Elguetta"/>
    <s v="CLP"/>
    <n v="52894"/>
    <n v="52894"/>
    <m/>
    <m/>
    <m/>
    <m/>
    <m/>
    <m/>
    <m/>
    <m/>
    <m/>
  </r>
  <r>
    <x v="1"/>
    <n v="30031"/>
    <s v="G. GENERALES"/>
    <x v="15"/>
    <s v="COSTO DE OFICINA"/>
    <s v="AGUA"/>
    <n v="100"/>
    <s v="Servicios de negocio"/>
    <n v="1220"/>
    <s v="G0150"/>
    <s v="Telefonos"/>
    <s v="Estructura"/>
    <n v="1015"/>
    <s v="Gastos Varios"/>
    <s v="CAM CHILE SA.CAM CHILE SA.AGUA.INFRAESTRUCTURA.TI.GASTOS VARIOS.GENÉRICO"/>
    <n v="9056"/>
    <n v="41698"/>
    <s v="Asiento N°09 Febrero 2014"/>
    <s v="Provisión  Agua Feb-14/Deborah Elguetta"/>
    <s v="CLP"/>
    <n v="4134"/>
    <n v="4134"/>
    <m/>
    <m/>
    <m/>
    <m/>
    <m/>
    <m/>
    <m/>
    <m/>
    <m/>
  </r>
  <r>
    <x v="1"/>
    <n v="30031"/>
    <s v="G. GENERALES"/>
    <x v="16"/>
    <s v="COSTO DE OFICINA"/>
    <s v="Patentes comerciales"/>
    <n v="100"/>
    <s v="Servicios de negocio"/>
    <n v="1220"/>
    <s v="G0150"/>
    <s v="Telefonos"/>
    <s v="Estructura"/>
    <n v="1015"/>
    <s v="Gastos Varios"/>
    <s v="CAM CHILE SA.CAM CHILE SA.PATENTES COMERCIALES.INFRAESTRUCTURA.TI.GASTOS VARIOS.GENÉRICO"/>
    <n v="845106"/>
    <n v="41698"/>
    <s v="Asiento N°09 Febrero 2014"/>
    <s v="Reclasificación Patente Municipal //Deborah Elgueta"/>
    <s v="CLP"/>
    <n v="845106"/>
    <n v="845106"/>
    <m/>
    <m/>
    <m/>
    <m/>
    <m/>
    <m/>
    <m/>
    <m/>
    <m/>
  </r>
  <r>
    <x v="1"/>
    <n v="30031"/>
    <s v="G. GENERALES"/>
    <x v="16"/>
    <s v="COSTO DE OFICINA"/>
    <s v="Patentes comerciales"/>
    <n v="100"/>
    <s v="Servicios de negocio"/>
    <n v="1220"/>
    <s v="G0150"/>
    <s v="Telefonos"/>
    <s v="Estructura"/>
    <n v="1015"/>
    <s v="Gastos Varios"/>
    <s v="CAM CHILE SA.CAM CHILE SA.PATENTES COMERCIALES.INFRAESTRUCTURA.TI.GASTOS VARIOS.GENÉRICO"/>
    <n v="845106"/>
    <n v="41698"/>
    <s v="Asiento N°09 Febrero 2014"/>
    <s v="Reversa  Provision Patente Municipal //Deborah Elgueta"/>
    <s v="CLP"/>
    <n v="-845106"/>
    <m/>
    <n v="845106"/>
    <m/>
    <m/>
    <m/>
    <m/>
    <m/>
    <m/>
    <m/>
    <m/>
  </r>
  <r>
    <x v="1"/>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2803063"/>
    <n v="41698"/>
    <s v="Facturas Compra USD 28-FEB-14"/>
    <s v="PROVISION SOFWARE ORACLE MES DE FEBRERO 2014"/>
    <s v="USD"/>
    <n v="2865351"/>
    <n v="2865351"/>
    <m/>
    <s v="Facturas AP"/>
    <s v="P-FACTURA FEB 2014"/>
    <n v="20100154057"/>
    <s v="G Y M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7"/>
    <s v="Recepción CLP 17-FEB-14"/>
    <s v="SERVICIOS MESA DE AYUDA ENERO 2014"/>
    <s v="CLP"/>
    <n v="4030970"/>
    <n v="4030970"/>
    <m/>
    <s v="Ordenes de Compra"/>
    <n v="300311027605"/>
    <n v="76063216"/>
    <s v="IT TRUST S.p.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8"/>
    <s v="Facturas Compra CLF 18-FEB-14"/>
    <s v="Traslado de central telefónica de El cortijo a Zenteno"/>
    <s v="CLF"/>
    <n v="40"/>
    <n v="40"/>
    <m/>
    <s v="Facturas AP"/>
    <n v="11"/>
    <n v="76280904"/>
    <s v="LOGARITMO TECNOLOGIAS DE INFORMACION SPA"/>
    <m/>
    <m/>
    <n v="300311027604"/>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91"/>
    <s v="Recepción CLP 21-FEB-14"/>
    <s v="Despacho (en Santiago)"/>
    <s v="CLP"/>
    <n v="2513"/>
    <n v="2513"/>
    <m/>
    <s v="Ordenes de Compra"/>
    <n v="300311025885"/>
    <n v="77261280"/>
    <s v="FALABELLA RETAIL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91"/>
    <s v="Recepción CLP 21-FEB-14"/>
    <s v="CODIGO 3909569-SOUNDSHOOTER PHIL SBT30ORG ROJO"/>
    <s v="CLP"/>
    <n v="50404"/>
    <n v="50404"/>
    <m/>
    <s v="Ordenes de Compra"/>
    <n v="300311025885"/>
    <n v="77261280"/>
    <s v="FALABELLA RETAIL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95"/>
    <s v="Facturas Compra CLP 25-FEB-14"/>
    <s v="SERVICIOS"/>
    <s v="CLP"/>
    <n v="-1"/>
    <m/>
    <n v="1"/>
    <s v="Facturas AP"/>
    <n v="1656154"/>
    <n v="77261280"/>
    <s v="FALABELLA RETAIL S.A."/>
    <m/>
    <m/>
    <n v="300311025885"/>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Traslado enlace Bulnes a Av. Américo Vespucio 1361 y Nuevo Router"/>
    <s v="CLP"/>
    <n v="70308"/>
    <n v="70308"/>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Aumento de 600 Gigas en servidores"/>
    <s v="CLP"/>
    <n v="126554"/>
    <n v="126554"/>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Enlace Fast Ethernet Covadonga, San Bernardo"/>
    <s v="CLP"/>
    <n v="282402"/>
    <n v="282402"/>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Enlace VPN IP MPLS Zenteno"/>
    <s v="CLP"/>
    <n v="317556"/>
    <n v="317556"/>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Traslado enlace San Bernardo Hacia Zenteno"/>
    <s v="CLP"/>
    <n v="351538"/>
    <n v="351538"/>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Enlaces Casa Matriz Tarapacá 934"/>
    <s v="CLP"/>
    <n v="421846"/>
    <n v="421846"/>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Red WAN  Chile"/>
    <s v="CLP"/>
    <n v="891500"/>
    <n v="891500"/>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2"/>
    <s v="Recepción CLP 12-FEB-14"/>
    <s v="VPN IP MPLS backbone Internacional  Perú"/>
    <s v="CLP"/>
    <n v="1259498"/>
    <n v="1259498"/>
    <m/>
    <s v="Ordenes de Compra"/>
    <n v="300311027534"/>
    <n v="78703410"/>
    <s v="TELEFONICA EMPRESAS CHILE S.A."/>
    <m/>
    <m/>
    <m/>
    <m/>
  </r>
  <r>
    <x v="1"/>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8687516"/>
    <n v="41687"/>
    <s v="Recepción CLF 17-FEB-14"/>
    <s v="Traslado de central telefónica de El cortijo a Zenteno"/>
    <s v="CLF"/>
    <n v="187880"/>
    <n v="187880"/>
    <m/>
    <s v="Ordenes de Compra"/>
    <n v="300311027604"/>
    <n v="76280904"/>
    <s v="LOGARITMO TECNOLOGIAS DE INFORMACION SPA"/>
    <m/>
    <m/>
    <m/>
    <m/>
  </r>
  <r>
    <x v="1"/>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95000"/>
    <n v="41682"/>
    <s v="Recepción CLP 12-FEB-14"/>
    <s v="Servidores Virtualizado TIC"/>
    <s v="CLP"/>
    <n v="1496146"/>
    <n v="1496146"/>
    <m/>
    <s v="Ordenes de Compra"/>
    <n v="300311027534"/>
    <n v="78703410"/>
    <s v="TELEFONICA EMPRESAS CHILE S.A."/>
    <m/>
    <m/>
    <m/>
    <m/>
  </r>
  <r>
    <x v="1"/>
    <n v="30031"/>
    <s v="G. GENERALES"/>
    <x v="18"/>
    <s v="COMUNICACIONES"/>
    <s v="TELEFONÍA FIJA"/>
    <n v="100"/>
    <s v="Servicios de negocio"/>
    <n v="1220"/>
    <s v="G0150"/>
    <s v="Telefonos"/>
    <s v="Estructura"/>
    <n v="682"/>
    <s v="Servicio Local Medido (SLM)."/>
    <s v="CAM CHILE SA.CAM CHILE SA.TELEFONÍA FIJA.INFRAESTRUCTURA.TI.SERVICIO LOCAL MEDIDO (SL.GENÉRICO"/>
    <n v="3983471"/>
    <n v="41687"/>
    <s v="Recepción CLP 17-FEB-14"/>
    <s v="Servicios de telefonía corporativo ENE-2014 GTD"/>
    <s v="CLP"/>
    <n v="2037698"/>
    <n v="2037698"/>
    <m/>
    <s v="Ordenes de Compra"/>
    <n v="300311027608"/>
    <n v="96721280"/>
    <s v="GTD TELESAT  S.A."/>
    <m/>
    <m/>
    <m/>
    <m/>
  </r>
  <r>
    <x v="1"/>
    <n v="30031"/>
    <s v="G. GENERALES"/>
    <x v="18"/>
    <s v="COMUNICACIONES"/>
    <s v="TELEFONÍA FIJA"/>
    <n v="100"/>
    <s v="Servicios de negocio"/>
    <n v="1220"/>
    <s v="G0150"/>
    <s v="Telefonos"/>
    <s v="Estructura"/>
    <n v="684"/>
    <s v="Larga Distancia Nacional."/>
    <s v="CAM CHILE SA.CAM CHILE SA.TELEFONÍA FIJA.INFRAESTRUCTURA.TI.LARGA DISTANCIA NACIONAL\..GENÉRICO"/>
    <n v="107437"/>
    <n v="41683"/>
    <s v="Recepción CLP 13-FEB-14"/>
    <s v="Larga Distancia Internacional CAM Carrier 188 01/2014"/>
    <s v="CLP"/>
    <n v="112301"/>
    <n v="112301"/>
    <m/>
    <s v="Ordenes de Compra"/>
    <n v="300311027537"/>
    <n v="96672160"/>
    <s v="TELEFONICA LARGA DISTANCIA S. A."/>
    <m/>
    <m/>
    <m/>
    <m/>
  </r>
  <r>
    <x v="1"/>
    <n v="30031"/>
    <s v="G. GENERALES"/>
    <x v="18"/>
    <s v="COMUNICACIONES"/>
    <s v="TELEFONÍA FIJA"/>
    <n v="100"/>
    <s v="Servicios de negocio"/>
    <n v="1220"/>
    <s v="G0151"/>
    <s v="Sistemas Informaticos"/>
    <s v="Estructura"/>
    <n v="695"/>
    <s v="Infraestructura Informática"/>
    <s v="CAM CHILE SA.CAM CHILE SA.TELEFONÍA FIJA.INFRAESTRUCTURA.TI.Infraestructura Informáti.GENÉRICO"/>
    <n v="0"/>
    <n v="41689"/>
    <s v="Facturas Compra CLF 19-FEB-14"/>
    <s v="EP DICIEMBRE Y ENERO 2014"/>
    <s v="CLF"/>
    <n v="27"/>
    <n v="27"/>
    <m/>
    <s v="Facturas AP"/>
    <n v="10"/>
    <n v="76280904"/>
    <s v="LOGARITMO TECNOLOGIAS DE INFORMACION SPA"/>
    <m/>
    <m/>
    <n v="300311027536"/>
    <m/>
  </r>
  <r>
    <x v="1"/>
    <n v="30031"/>
    <s v="G. GENERALES"/>
    <x v="18"/>
    <s v="COMUNICACIONES"/>
    <s v="TELEFONÍA FIJA"/>
    <n v="100"/>
    <s v="Servicios de negocio"/>
    <n v="1220"/>
    <s v="G0151"/>
    <s v="Sistemas Informaticos"/>
    <s v="Estructura"/>
    <n v="695"/>
    <s v="Infraestructura Informática"/>
    <s v="CAM CHILE SA.CAM CHILE SA.TELEFONÍA FIJA.INFRAESTRUCTURA.TI.Infraestructura Informáti.GENÉRICO"/>
    <n v="0"/>
    <n v="41682"/>
    <s v="Recepción CLF 12-FEB-14"/>
    <s v="EP DICIEMBRE Y ENERO 2014"/>
    <s v="CLF"/>
    <n v="610479"/>
    <n v="610479"/>
    <m/>
    <s v="Ordenes de Compra"/>
    <n v="300311027536"/>
    <n v="76280904"/>
    <s v="LOGARITMO TECNOLOGIAS DE INFORMACION SPA"/>
    <m/>
    <m/>
    <m/>
    <m/>
  </r>
  <r>
    <x v="1"/>
    <n v="30031"/>
    <s v="G. GENERALES"/>
    <x v="19"/>
    <s v="COMUNICACIONES"/>
    <s v="TELEFONÍA MÓVIL"/>
    <n v="100"/>
    <s v="Servicios de negocio"/>
    <n v="1220"/>
    <s v="G0150"/>
    <s v="Telefonos"/>
    <s v="Estructura"/>
    <n v="1015"/>
    <s v="Gastos Varios"/>
    <s v="CAM CHILE SA.CAM CHILE SA.TELEFONÍA MÓVIL.INFRAESTRUCTURA.TI.GASTOS VARIOS.GENÉRICO"/>
    <n v="22120"/>
    <n v="41687"/>
    <s v="Recepción CLP 17-FEB-14"/>
    <s v="BAM del plan corporativo CAM"/>
    <s v="CLP"/>
    <n v="18479"/>
    <n v="18479"/>
    <m/>
    <s v="Ordenes de Compra"/>
    <n v="300311027620"/>
    <n v="87845500"/>
    <s v="TELEFÓNICA MÓVILES CHILE S.A."/>
    <m/>
    <m/>
    <m/>
    <m/>
  </r>
  <r>
    <x v="1"/>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149591"/>
    <n v="41698"/>
    <s v="Asiento N°12 Febrero 2014"/>
    <s v="Telefonia Fija Febrero 2013"/>
    <s v="CLP"/>
    <n v="35027"/>
    <n v="35027"/>
    <m/>
    <m/>
    <m/>
    <m/>
    <m/>
    <m/>
    <m/>
    <m/>
    <m/>
  </r>
  <r>
    <x v="1"/>
    <n v="30031"/>
    <s v="G. GENERALES"/>
    <x v="20"/>
    <s v="DESARROLLO HUMANO"/>
    <s v="OTROS GASTOS DEL PERSONAL"/>
    <n v="100"/>
    <s v="Servicios de negocio"/>
    <n v="1220"/>
    <s v="G0225"/>
    <s v="Remuneración"/>
    <s v="Estructura"/>
    <n v="910"/>
    <s v="Remuneración"/>
    <s v="CAM CHILE SA.CAM CHILE SA.Otros gastos del personal.INFRAESTRUCTURA.TI.REMUNERACIÓN.GENÉRICO"/>
    <n v="8403"/>
    <n v="41697"/>
    <s v="Recepción CLP 27-FEB-14"/>
    <s v="Facturas de casino express-el cortijo"/>
    <s v="CLP"/>
    <n v="3300"/>
    <n v="3300"/>
    <m/>
    <s v="Ordenes de Compra"/>
    <n v="300311027843"/>
    <n v="78793360"/>
    <s v="SOCIEDAD DE ALIMENTACION CASINO EXPRESS LTDA."/>
    <m/>
    <m/>
    <m/>
    <m/>
  </r>
  <r>
    <x v="1"/>
    <n v="30031"/>
    <s v="G. GENERALES"/>
    <x v="25"/>
    <s v="MOVILIDAD"/>
    <s v="MOVILIDAD"/>
    <n v="100"/>
    <s v="Servicios de negocio"/>
    <n v="1220"/>
    <s v="G0150"/>
    <s v="Telefonos"/>
    <s v="Estructura"/>
    <n v="1015"/>
    <s v="Gastos Varios"/>
    <s v="CAM CHILE SA.CAM CHILE SA.MOVILIDAD.INFRAESTRUCTURA.TI.GASTOS VARIOS.GENÉRICO"/>
    <n v="0"/>
    <n v="41694"/>
    <s v="Recepción CLP 24-FEB-14"/>
    <s v="Exclusive Enero 2014"/>
    <s v="CLP"/>
    <n v="55200"/>
    <n v="55200"/>
    <m/>
    <s v="Ordenes de Compra"/>
    <n v="300311027722"/>
    <n v="78569670"/>
    <s v="TRANSPORTE EXCLUSIVE  LTDA"/>
    <m/>
    <m/>
    <m/>
    <m/>
  </r>
  <r>
    <x v="1"/>
    <n v="30031"/>
    <s v="G. GENERALES"/>
    <x v="21"/>
    <s v="GASTOS DE VIAJES POR NEGOCIO"/>
    <s v="ALIMENTACIÓN "/>
    <n v="100"/>
    <s v="Servicios de negocio"/>
    <n v="1220"/>
    <s v="G0225"/>
    <s v="Remuneración"/>
    <s v="Estructura"/>
    <n v="910"/>
    <s v="Remuneración"/>
    <s v="CAM CHILE SA.CAM CHILE SA.ALIMENTACIÓN.INFRAESTRUCTURA.TI.REMUNERACIÓN.GENÉRICO"/>
    <n v="2750"/>
    <n v="41682"/>
    <s v="Recepción CLP 12-FEB-14"/>
    <s v="SERVICIO CASINO MES DICIEMBRE 2014"/>
    <s v="CLP"/>
    <n v="2750"/>
    <n v="2750"/>
    <m/>
    <s v="Ordenes de Compra"/>
    <n v="300311027058"/>
    <n v="78793360"/>
    <s v="SOCIEDAD DE ALIMENTACION CASINO EXPRESS LTDA."/>
    <m/>
    <m/>
    <m/>
    <m/>
  </r>
  <r>
    <x v="1"/>
    <n v="30031"/>
    <s v="G. GENERALES"/>
    <x v="21"/>
    <s v="GASTOS DE VIAJES POR NEGOCIO"/>
    <s v="ALIMENTACIÓN "/>
    <n v="100"/>
    <s v="Servicios de negocio"/>
    <n v="1220"/>
    <s v="G0225"/>
    <s v="Remuneración"/>
    <s v="Estructura"/>
    <n v="910"/>
    <s v="Remuneración"/>
    <s v="CAM CHILE SA.CAM CHILE SA.ALIMENTACIÓN.INFRAESTRUCTURA.TI.REMUNERACIÓN.GENÉRICO"/>
    <n v="2750"/>
    <n v="41682"/>
    <s v="Recepción CLP 12-FEB-14"/>
    <s v="SERVICIO CASINO MES DICIEMBRE 2014"/>
    <s v="CLP"/>
    <n v="-2750"/>
    <m/>
    <n v="2750"/>
    <s v="Ordenes de Compra"/>
    <n v="300311027058"/>
    <n v="78793360"/>
    <s v="SOCIEDAD DE ALIMENTACION CASINO EXPRESS LTDA."/>
    <m/>
    <m/>
    <m/>
    <m/>
  </r>
  <r>
    <x v="2"/>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172174"/>
    <n v="41729"/>
    <s v="Reasignación depreciación Transacciones Varias CLP 31-MAR-14"/>
    <s v="Reasignación depreciación mes de Mar.2014 a LLNN."/>
    <s v="CLP"/>
    <n v="86087"/>
    <n v="86087"/>
    <m/>
    <m/>
    <m/>
    <m/>
    <m/>
    <m/>
    <m/>
    <m/>
    <m/>
  </r>
  <r>
    <x v="2"/>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322742"/>
    <n v="41729"/>
    <s v="Reasignación depreciación Transacciones Varias CLP 31-MAR-14"/>
    <s v="Reasignación depreciación mes de Mar.2014 a LLNN."/>
    <s v="CLP"/>
    <n v="7060"/>
    <n v="7060"/>
    <m/>
    <m/>
    <m/>
    <m/>
    <m/>
    <m/>
    <m/>
    <m/>
    <m/>
  </r>
  <r>
    <x v="2"/>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322742"/>
    <n v="41729"/>
    <s v="Reasignación depreciación Transacciones Varias CLP 31-MAR-14"/>
    <s v="Reasignación depreciación mes de Mar.2014 a LLNN."/>
    <s v="CLP"/>
    <n v="154311"/>
    <n v="154311"/>
    <m/>
    <m/>
    <m/>
    <m/>
    <m/>
    <m/>
    <m/>
    <m/>
    <m/>
  </r>
  <r>
    <x v="2"/>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193510"/>
    <n v="41729"/>
    <s v="Reasignación depreciación Transacciones Varias CLP 31-MAR-14"/>
    <s v="Reasignación depreciación mes de Mar.2014 a LLNN."/>
    <s v="CLP"/>
    <n v="96755"/>
    <n v="96755"/>
    <m/>
    <m/>
    <m/>
    <m/>
    <m/>
    <m/>
    <m/>
    <m/>
    <m/>
  </r>
  <r>
    <x v="2"/>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270504"/>
    <n v="41729"/>
    <s v="Reasignación depreciación Transacciones Varias CLP 31-MAR-14"/>
    <s v="Reasignación depreciación mes de Mar.2014 a LLNN."/>
    <s v="CLP"/>
    <n v="135252"/>
    <n v="135252"/>
    <m/>
    <m/>
    <m/>
    <m/>
    <m/>
    <m/>
    <m/>
    <m/>
    <m/>
  </r>
  <r>
    <x v="2"/>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11300"/>
    <n v="41729"/>
    <s v="Reasignación depreciación Transacciones Varias CLP 31-MAR-14"/>
    <s v="Reasignación depreciación mes de Mar.2014 a LLNN."/>
    <s v="CLP"/>
    <n v="5650"/>
    <n v="5650"/>
    <m/>
    <m/>
    <m/>
    <m/>
    <m/>
    <m/>
    <m/>
    <m/>
    <m/>
  </r>
  <r>
    <x v="2"/>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1884982"/>
    <n v="41729"/>
    <s v="Reasignación depreciación Transacciones Varias CLP 31-MAR-14"/>
    <s v="Reasignación depreciación mes de Mar.2014 a LLNN."/>
    <s v="CLP"/>
    <n v="307555"/>
    <n v="307555"/>
    <m/>
    <m/>
    <m/>
    <m/>
    <m/>
    <m/>
    <m/>
    <m/>
    <m/>
  </r>
  <r>
    <x v="2"/>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1884982"/>
    <n v="41729"/>
    <s v="Reasignación depreciación Transacciones Varias CLP 31-MAR-14"/>
    <s v="Reasignación depreciación mes de Mar.2014 a LLNN."/>
    <s v="CLP"/>
    <n v="634936"/>
    <n v="634936"/>
    <m/>
    <m/>
    <m/>
    <m/>
    <m/>
    <m/>
    <m/>
    <m/>
    <m/>
  </r>
  <r>
    <x v="2"/>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5057796"/>
    <n v="41729"/>
    <s v="Reasignación depreciación Transacciones Varias CLP 31-MAR-14"/>
    <s v="Reasignación depreciación mes de Mar.2014 a LLNN."/>
    <s v="CLP"/>
    <n v="2528898"/>
    <n v="2528898"/>
    <m/>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Revierte &quot;Centralizacion Remuneraciones Marzo 2014&quot;07-ABR-14 11:45:53"/>
    <s v="Centralizacion Remuneraciones Marzo 2014"/>
    <s v="CLP"/>
    <n v="-840641"/>
    <m/>
    <n v="840641"/>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Centralizacion Remuneraciones Marzo 2014"/>
    <s v="Centralizacion Remuneraciones Marzo 2014"/>
    <s v="CLP"/>
    <n v="840641"/>
    <n v="840641"/>
    <m/>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Centralizacion Remuneraciones Marzo 2014"/>
    <s v="Centralizacion Remuneraciones Marzo 2014"/>
    <s v="CLP"/>
    <n v="1681280"/>
    <n v="1681280"/>
    <m/>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Centralizacion Remuneraciones Marzo 2014 Vers.07-04-2014"/>
    <s v="Centralizacion Remuneraciones Marzo 2014 Vers.07-04-2014"/>
    <s v="CLP"/>
    <n v="1681280"/>
    <n v="1681280"/>
    <m/>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Centralizacion Remuneraciones Marzo 2014 Vers.07-04-2014"/>
    <s v="Centralizacion Remuneraciones Marzo 2014 Vers.07-04-2014"/>
    <s v="CLP"/>
    <n v="840641"/>
    <n v="840641"/>
    <m/>
    <m/>
    <m/>
    <m/>
    <m/>
    <m/>
    <m/>
    <m/>
    <m/>
  </r>
  <r>
    <x v="2"/>
    <n v="30031"/>
    <s v="REMU"/>
    <x v="4"/>
    <s v="COSTO DE PERSONAL"/>
    <s v="SUELDOS"/>
    <n v="100"/>
    <s v="Servicios de negocio"/>
    <n v="1220"/>
    <s v="G0225"/>
    <s v="Remuneración"/>
    <s v="Estructura"/>
    <n v="910"/>
    <s v="Remuneración"/>
    <s v="CAM CHILE SA.CAM CHILE SA.SUELDOS.INFRAESTRUCTURA.TI.REMUNERACIÓN.GENÉRICO"/>
    <n v="7138546"/>
    <n v="41729"/>
    <s v="Revierte &quot;Centralizacion Remuneraciones Marzo 2014&quot;07-ABR-14 11:45:53"/>
    <s v="Centralizacion Remuneraciones Marzo 2014"/>
    <s v="CLP"/>
    <n v="-1681280"/>
    <m/>
    <n v="1681280"/>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Mar 2014 desde 9060104003a 9060108003"/>
    <s v="CLP"/>
    <n v="-241408"/>
    <m/>
    <n v="241408"/>
    <m/>
    <m/>
    <m/>
    <m/>
    <m/>
    <m/>
    <m/>
    <m/>
  </r>
  <r>
    <x v="2"/>
    <n v="30031"/>
    <s v="REMU"/>
    <x v="5"/>
    <s v="COSTO DE PERSONAL"/>
    <s v="BONOS"/>
    <n v="100"/>
    <s v="Servicios de negocio"/>
    <n v="1220"/>
    <s v="G0225"/>
    <s v="Remuneración"/>
    <s v="Estructura"/>
    <n v="910"/>
    <s v="Remuneración"/>
    <s v="CAM CHILE SA.CAM CHILE SA.BONOS.INFRAESTRUCTURA.TI.REMUNERACIÓN.GENÉRICO"/>
    <n v="1149262"/>
    <n v="41729"/>
    <s v="Centralizacion Remuneraciones Marzo 2014 Vers.07-04-2014"/>
    <s v="Centralizacion Remuneraciones Marzo 2014 Vers.07-04-2014"/>
    <s v="CLP"/>
    <n v="126806"/>
    <n v="126806"/>
    <m/>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Feb 2014 desde 9060104003a 9060108003"/>
    <s v="CLP"/>
    <n v="-241409"/>
    <m/>
    <n v="241409"/>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Mar 2014 desde 9060104003a 9060108003"/>
    <s v="CLP"/>
    <n v="-241408"/>
    <m/>
    <n v="241408"/>
    <m/>
    <m/>
    <m/>
    <m/>
    <m/>
    <m/>
    <m/>
    <m/>
  </r>
  <r>
    <x v="2"/>
    <n v="30031"/>
    <s v="REMU"/>
    <x v="5"/>
    <s v="COSTO DE PERSONAL"/>
    <s v="BONOS"/>
    <n v="100"/>
    <s v="Servicios de negocio"/>
    <n v="1220"/>
    <s v="G0225"/>
    <s v="Remuneración"/>
    <s v="Estructura"/>
    <n v="910"/>
    <s v="Remuneración"/>
    <s v="CAM CHILE SA.CAM CHILE SA.BONOS.INFRAESTRUCTURA.TI.REMUNERACIÓN.GENÉRICO"/>
    <n v="1149262"/>
    <n v="41729"/>
    <s v="Revierte &quot;Centralizacion Remuneraciones Marzo 2014&quot;07-ABR-14 11:45:53"/>
    <s v="Centralizacion Remuneraciones Marzo 2014"/>
    <s v="CLP"/>
    <n v="-126806"/>
    <m/>
    <n v="126806"/>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Feb 2014 desde 9060104003a 9060108003"/>
    <s v="CLP"/>
    <n v="-241409"/>
    <m/>
    <n v="241409"/>
    <m/>
    <m/>
    <m/>
    <m/>
    <m/>
    <m/>
    <m/>
    <m/>
  </r>
  <r>
    <x v="2"/>
    <n v="30031"/>
    <s v="REMU"/>
    <x v="5"/>
    <s v="COSTO DE PERSONAL"/>
    <s v="BONOS"/>
    <n v="100"/>
    <s v="Servicios de negocio"/>
    <n v="1220"/>
    <s v="G0225"/>
    <s v="Remuneración"/>
    <s v="Estructura"/>
    <n v="910"/>
    <s v="Remuneración"/>
    <s v="CAM CHILE SA.CAM CHILE SA.BONOS.INFRAESTRUCTURA.TI.REMUNERACIÓN.GENÉRICO"/>
    <n v="1149262"/>
    <n v="41729"/>
    <s v="Revierte &quot;Reclasificacion Bono Vaca Transacciones Varias CLP 31-MAR-14&quot;07-ABR-14 13:06:37"/>
    <s v="Reclas. Prov. Vacaciones Ene 2014 desde 9060104003a 9060108003"/>
    <s v="CLP"/>
    <n v="402184"/>
    <n v="402184"/>
    <m/>
    <m/>
    <m/>
    <m/>
    <m/>
    <m/>
    <m/>
    <m/>
    <m/>
  </r>
  <r>
    <x v="2"/>
    <n v="30031"/>
    <s v="REMU"/>
    <x v="5"/>
    <s v="COSTO DE PERSONAL"/>
    <s v="BONOS"/>
    <n v="100"/>
    <s v="Servicios de negocio"/>
    <n v="1220"/>
    <s v="G0225"/>
    <s v="Remuneración"/>
    <s v="Estructura"/>
    <n v="910"/>
    <s v="Remuneración"/>
    <s v="CAM CHILE SA.CAM CHILE SA.BONOS.INFRAESTRUCTURA.TI.REMUNERACIÓN.GENÉRICO"/>
    <n v="1149262"/>
    <n v="41729"/>
    <s v="Revierte &quot;Reclasificacion Bono Vaca Transacciones Varias CLP 31-MAR-14&quot;07-ABR-14 13:06:37"/>
    <s v="Reclas. Prov. Vacaciones Feb 2014 desde 9060104003a 9060108003"/>
    <s v="CLP"/>
    <n v="241409"/>
    <n v="241409"/>
    <m/>
    <m/>
    <m/>
    <m/>
    <m/>
    <m/>
    <m/>
    <m/>
    <m/>
  </r>
  <r>
    <x v="2"/>
    <n v="30031"/>
    <s v="REMU"/>
    <x v="5"/>
    <s v="COSTO DE PERSONAL"/>
    <s v="BONOS"/>
    <n v="100"/>
    <s v="Servicios de negocio"/>
    <n v="1220"/>
    <s v="G0225"/>
    <s v="Remuneración"/>
    <s v="Estructura"/>
    <n v="910"/>
    <s v="Remuneración"/>
    <s v="CAM CHILE SA.CAM CHILE SA.BONOS.INFRAESTRUCTURA.TI.REMUNERACIÓN.GENÉRICO"/>
    <n v="1149262"/>
    <n v="41729"/>
    <s v="Revierte &quot;Reclasificacion Bono Vaca Transacciones Varias CLP 31-MAR-14&quot;07-ABR-14 13:06:37"/>
    <s v="Reclas. Prov. Vacaciones Mar 2014 desde 9060104003a 9060108003"/>
    <s v="CLP"/>
    <n v="241408"/>
    <n v="241408"/>
    <m/>
    <m/>
    <m/>
    <m/>
    <m/>
    <m/>
    <m/>
    <m/>
    <m/>
  </r>
  <r>
    <x v="2"/>
    <n v="30031"/>
    <s v="REMU"/>
    <x v="5"/>
    <s v="COSTO DE PERSONAL"/>
    <s v="BONOS"/>
    <n v="100"/>
    <s v="Servicios de negocio"/>
    <n v="1220"/>
    <s v="G0225"/>
    <s v="Remuneración"/>
    <s v="Estructura"/>
    <n v="910"/>
    <s v="Remuneración"/>
    <s v="CAM CHILE SA.CAM CHILE SA.BONOS.INFRAESTRUCTURA.TI.REMUNERACIÓN.GENÉRICO"/>
    <n v="1149262"/>
    <n v="41729"/>
    <s v="Centralizacion Remuneraciones Marzo 2014"/>
    <s v="Centralizacion Remuneraciones Marzo 2014"/>
    <s v="CLP"/>
    <n v="126806"/>
    <n v="126806"/>
    <m/>
    <m/>
    <m/>
    <m/>
    <m/>
    <m/>
    <m/>
    <m/>
    <m/>
  </r>
  <r>
    <x v="2"/>
    <n v="30031"/>
    <s v="REMU"/>
    <x v="5"/>
    <s v="COSTO DE PERSONAL"/>
    <s v="BONOS"/>
    <n v="100"/>
    <s v="Servicios de negocio"/>
    <n v="1220"/>
    <s v="G0225"/>
    <s v="Remuneración"/>
    <s v="Estructura"/>
    <n v="910"/>
    <s v="Remuneración"/>
    <s v="CAM CHILE SA.CAM CHILE SA.BONOS.INFRAESTRUCTURA.TI.REMUNERACIÓN.GENÉRICO"/>
    <n v="1149262"/>
    <n v="41729"/>
    <s v="Provisiones RR.HH. Marzo 2014"/>
    <s v="Prov. Vacaciones"/>
    <s v="CLP"/>
    <n v="241408"/>
    <n v="241408"/>
    <m/>
    <m/>
    <m/>
    <m/>
    <m/>
    <m/>
    <m/>
    <m/>
    <m/>
  </r>
  <r>
    <x v="2"/>
    <n v="30031"/>
    <s v="REMU"/>
    <x v="5"/>
    <s v="COSTO DE PERSONAL"/>
    <s v="BONOS"/>
    <n v="100"/>
    <s v="Servicios de negocio"/>
    <n v="1220"/>
    <s v="G0225"/>
    <s v="Remuneración"/>
    <s v="Estructura"/>
    <n v="910"/>
    <s v="Remuneración"/>
    <s v="CAM CHILE SA.CAM CHILE SA.BONOS.INFRAESTRUCTURA.TI.REMUNERACIÓN.GENÉRICO"/>
    <n v="1149262"/>
    <n v="41729"/>
    <s v="Provisiones RR.HH. Marzo 2014"/>
    <s v="Prov. Aguinaldo Fiestas Patrias"/>
    <s v="CLP"/>
    <n v="57706"/>
    <n v="57706"/>
    <m/>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Ene 2014 desde 9060104003a 9060108003"/>
    <s v="CLP"/>
    <n v="-402184"/>
    <m/>
    <n v="402184"/>
    <m/>
    <m/>
    <m/>
    <m/>
    <m/>
    <m/>
    <m/>
    <m/>
  </r>
  <r>
    <x v="2"/>
    <n v="30031"/>
    <s v="REMU"/>
    <x v="5"/>
    <s v="COSTO DE PERSONAL"/>
    <s v="BONOS"/>
    <n v="100"/>
    <s v="Servicios de negocio"/>
    <n v="1220"/>
    <s v="G0225"/>
    <s v="Remuneración"/>
    <s v="Estructura"/>
    <n v="910"/>
    <s v="Remuneración"/>
    <s v="CAM CHILE SA.CAM CHILE SA.BONOS.INFRAESTRUCTURA.TI.REMUNERACIÓN.GENÉRICO"/>
    <n v="1149262"/>
    <n v="41729"/>
    <s v="Provisiones RR.HH. Marzo 2014"/>
    <s v="Prov. Bono Vacaciones Marzo 2014"/>
    <s v="CLP"/>
    <n v="23607"/>
    <n v="23607"/>
    <m/>
    <m/>
    <m/>
    <m/>
    <m/>
    <m/>
    <m/>
    <m/>
    <m/>
  </r>
  <r>
    <x v="2"/>
    <n v="30031"/>
    <s v="REMU"/>
    <x v="5"/>
    <s v="COSTO DE PERSONAL"/>
    <s v="BONOS"/>
    <n v="100"/>
    <s v="Servicios de negocio"/>
    <n v="1220"/>
    <s v="G0225"/>
    <s v="Remuneración"/>
    <s v="Estructura"/>
    <n v="910"/>
    <s v="Remuneración"/>
    <s v="CAM CHILE SA.CAM CHILE SA.BONOS.INFRAESTRUCTURA.TI.REMUNERACIÓN.GENÉRICO"/>
    <n v="1149262"/>
    <n v="41729"/>
    <s v="Provisiones RR.HH. Marzo 2014"/>
    <s v="Prov. Aguinaldo Navidad"/>
    <s v="CLP"/>
    <n v="47214"/>
    <n v="47214"/>
    <m/>
    <m/>
    <m/>
    <m/>
    <m/>
    <m/>
    <m/>
    <m/>
    <m/>
  </r>
  <r>
    <x v="2"/>
    <n v="30031"/>
    <s v="REMU"/>
    <x v="5"/>
    <s v="COSTO DE PERSONAL"/>
    <s v="BONOS"/>
    <n v="100"/>
    <s v="Servicios de negocio"/>
    <n v="1220"/>
    <s v="G0225"/>
    <s v="Remuneración"/>
    <s v="Estructura"/>
    <n v="910"/>
    <s v="Remuneración"/>
    <s v="CAM CHILE SA.CAM CHILE SA.BONOS.INFRAESTRUCTURA.TI.REMUNERACIÓN.GENÉRICO"/>
    <n v="1149262"/>
    <n v="41729"/>
    <s v="Reclasificacion Bono Vaca Transacciones Varias CLP 31-MAR-14"/>
    <s v="Reclas. Prov. Vacaciones Ene 2014 desde 9060104003a 9060108003"/>
    <s v="CLP"/>
    <n v="-402184"/>
    <m/>
    <n v="402184"/>
    <m/>
    <m/>
    <m/>
    <m/>
    <m/>
    <m/>
    <m/>
    <m/>
  </r>
  <r>
    <x v="2"/>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1235338"/>
    <n v="41729"/>
    <s v="Provisiones RR.HH. Marzo 2014"/>
    <s v="Prov. Bono Gestion Marzo 2014"/>
    <s v="CLP"/>
    <n v="617669"/>
    <n v="617669"/>
    <m/>
    <m/>
    <m/>
    <m/>
    <m/>
    <m/>
    <m/>
    <m/>
    <m/>
  </r>
  <r>
    <x v="2"/>
    <n v="30031"/>
    <s v="REMU"/>
    <x v="7"/>
    <s v="COSTO DE PERSONAL"/>
    <s v="Alimentación principal"/>
    <n v="100"/>
    <s v="Servicios de negocio"/>
    <n v="1220"/>
    <s v="G0225"/>
    <s v="Remuneración"/>
    <s v="Estructura"/>
    <n v="910"/>
    <s v="Remuneración"/>
    <s v="CAM CHILE SA.CAM CHILE SA.ALIMENTACION PRINCIPAL.INFRAESTRUCTURA.TI.REMUNERACIÓN.GENÉRICO"/>
    <n v="416496"/>
    <n v="41729"/>
    <s v="Centralizacion Remuneraciones Marzo 2014 Vers.07-04-2014"/>
    <s v="Centralizacion Remuneraciones Marzo 2014 Vers.07-04-2014"/>
    <s v="CLP"/>
    <n v="166598"/>
    <n v="166598"/>
    <m/>
    <m/>
    <m/>
    <m/>
    <m/>
    <m/>
    <m/>
    <m/>
    <m/>
  </r>
  <r>
    <x v="2"/>
    <n v="30031"/>
    <s v="REMU"/>
    <x v="7"/>
    <s v="COSTO DE PERSONAL"/>
    <s v="Alimentación principal"/>
    <n v="100"/>
    <s v="Servicios de negocio"/>
    <n v="1220"/>
    <s v="G0225"/>
    <s v="Remuneración"/>
    <s v="Estructura"/>
    <n v="910"/>
    <s v="Remuneración"/>
    <s v="CAM CHILE SA.CAM CHILE SA.ALIMENTACION PRINCIPAL.INFRAESTRUCTURA.TI.REMUNERACIÓN.GENÉRICO"/>
    <n v="416496"/>
    <n v="41729"/>
    <s v="Centralizacion Remuneraciones Marzo 2014"/>
    <s v="Centralizacion Remuneraciones Marzo 2014"/>
    <s v="CLP"/>
    <n v="166598"/>
    <n v="166598"/>
    <m/>
    <m/>
    <m/>
    <m/>
    <m/>
    <m/>
    <m/>
    <m/>
    <m/>
  </r>
  <r>
    <x v="2"/>
    <n v="30031"/>
    <s v="REMU"/>
    <x v="7"/>
    <s v="COSTO DE PERSONAL"/>
    <s v="Alimentación principal"/>
    <n v="100"/>
    <s v="Servicios de negocio"/>
    <n v="1220"/>
    <s v="G0225"/>
    <s v="Remuneración"/>
    <s v="Estructura"/>
    <n v="910"/>
    <s v="Remuneración"/>
    <s v="CAM CHILE SA.CAM CHILE SA.ALIMENTACION PRINCIPAL.INFRAESTRUCTURA.TI.REMUNERACIÓN.GENÉRICO"/>
    <n v="416496"/>
    <n v="41729"/>
    <s v="Revierte &quot;Centralizacion Remuneraciones Marzo 2014&quot;07-ABR-14 11:45:53"/>
    <s v="Centralizacion Remuneraciones Marzo 2014"/>
    <s v="CLP"/>
    <n v="-166598"/>
    <m/>
    <n v="166598"/>
    <m/>
    <m/>
    <m/>
    <m/>
    <m/>
    <m/>
    <m/>
    <m/>
  </r>
  <r>
    <x v="2"/>
    <n v="30031"/>
    <s v="REMU"/>
    <x v="8"/>
    <s v="COSTO DE PERSONAL"/>
    <s v="Asignación de movilización"/>
    <n v="100"/>
    <s v="Servicios de negocio"/>
    <n v="1220"/>
    <s v="G0225"/>
    <s v="Remuneración"/>
    <s v="Estructura"/>
    <n v="910"/>
    <s v="Remuneración"/>
    <s v="CAM CHILE SA.CAM CHILE SA.ASIGNACIÓN DE MOVILIZACIÓ.INFRAESTRUCTURA.TI.REMUNERACIÓN.GENÉRICO"/>
    <n v="237993"/>
    <n v="41729"/>
    <s v="Revierte &quot;Centralizacion Remuneraciones Marzo 2014&quot;07-ABR-14 11:45:53"/>
    <s v="Centralizacion Remuneraciones Marzo 2014"/>
    <s v="CLP"/>
    <n v="-95197"/>
    <m/>
    <n v="95197"/>
    <m/>
    <m/>
    <m/>
    <m/>
    <m/>
    <m/>
    <m/>
    <m/>
  </r>
  <r>
    <x v="2"/>
    <n v="30031"/>
    <s v="REMU"/>
    <x v="8"/>
    <s v="COSTO DE PERSONAL"/>
    <s v="Asignación de movilización"/>
    <n v="100"/>
    <s v="Servicios de negocio"/>
    <n v="1220"/>
    <s v="G0225"/>
    <s v="Remuneración"/>
    <s v="Estructura"/>
    <n v="910"/>
    <s v="Remuneración"/>
    <s v="CAM CHILE SA.CAM CHILE SA.ASIGNACIÓN DE MOVILIZACIÓ.INFRAESTRUCTURA.TI.REMUNERACIÓN.GENÉRICO"/>
    <n v="237993"/>
    <n v="41729"/>
    <s v="Centralizacion Remuneraciones Marzo 2014"/>
    <s v="Centralizacion Remuneraciones Marzo 2014"/>
    <s v="CLP"/>
    <n v="95197"/>
    <n v="95197"/>
    <m/>
    <m/>
    <m/>
    <m/>
    <m/>
    <m/>
    <m/>
    <m/>
    <m/>
  </r>
  <r>
    <x v="2"/>
    <n v="30031"/>
    <s v="REMU"/>
    <x v="8"/>
    <s v="COSTO DE PERSONAL"/>
    <s v="Asignación de movilización"/>
    <n v="100"/>
    <s v="Servicios de negocio"/>
    <n v="1220"/>
    <s v="G0225"/>
    <s v="Remuneración"/>
    <s v="Estructura"/>
    <n v="910"/>
    <s v="Remuneración"/>
    <s v="CAM CHILE SA.CAM CHILE SA.ASIGNACIÓN DE MOVILIZACIÓ.INFRAESTRUCTURA.TI.REMUNERACIÓN.GENÉRICO"/>
    <n v="237993"/>
    <n v="41729"/>
    <s v="Centralizacion Remuneraciones Marzo 2014 Vers.07-04-2014"/>
    <s v="Centralizacion Remuneraciones Marzo 2014 Vers.07-04-2014"/>
    <s v="CLP"/>
    <n v="95197"/>
    <n v="95197"/>
    <m/>
    <m/>
    <m/>
    <m/>
    <m/>
    <m/>
    <m/>
    <m/>
    <m/>
  </r>
  <r>
    <x v="2"/>
    <n v="30031"/>
    <s v="REMU"/>
    <x v="9"/>
    <s v="COSTO DE PERSONAL"/>
    <s v="(-) Consumo de Vacaciones"/>
    <n v="100"/>
    <s v="Servicios de negocio"/>
    <n v="1220"/>
    <s v="G0225"/>
    <s v="Remuneración"/>
    <s v="Estructura"/>
    <n v="910"/>
    <s v="Remuneración"/>
    <s v="CAM CHILE SA.CAM CHILE SA.(-) CONSUMO DE VACACIONES.INFRAESTRUCTURA.TI.REMUNERACIÓN.GENÉRICO"/>
    <n v="-1253910"/>
    <n v="41729"/>
    <s v="Provisiones RR.HH. Marzo 2014"/>
    <s v="Prov. Consumo de Vacaciones"/>
    <s v="CLP"/>
    <n v="-345932"/>
    <m/>
    <n v="345932"/>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Mar 2014 desde 9060104003a 9060108003"/>
    <s v="CLP"/>
    <n v="241408"/>
    <n v="241408"/>
    <m/>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vierte &quot;Reclasificacion Bono Vaca Transacciones Varias CLP 31-MAR-14&quot;07-ABR-14 13:06:37"/>
    <s v="Reclas. Prov. Vacaciones Ene 2014 desde 9060104003a 9060108003"/>
    <s v="CLP"/>
    <n v="-402184"/>
    <m/>
    <n v="402184"/>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Ene 2014 desde 9060104003a 9060108003"/>
    <s v="CLP"/>
    <n v="402184"/>
    <n v="402184"/>
    <m/>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vierte &quot;Reclasificacion Bono Vaca Transacciones Varias CLP 31-MAR-14&quot;07-ABR-14 13:06:37"/>
    <s v="Reclas. Prov. Vacaciones Mar 2014 desde 9060104003a 9060108003"/>
    <s v="CLP"/>
    <n v="-241408"/>
    <m/>
    <n v="241408"/>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vierte &quot;Reclasificacion Bono Vaca Transacciones Varias CLP 31-MAR-14&quot;07-ABR-14 13:06:37"/>
    <s v="Reclas. Prov. Vacaciones Feb 2014 desde 9060104003a 9060108003"/>
    <s v="CLP"/>
    <n v="-241409"/>
    <m/>
    <n v="241409"/>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Feb 2014 desde 9060104003a 9060108003"/>
    <s v="CLP"/>
    <n v="241409"/>
    <n v="241409"/>
    <m/>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Mar 2014 desde 9060104003a 9060108003"/>
    <s v="CLP"/>
    <n v="241408"/>
    <n v="241408"/>
    <m/>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Feb 2014 desde 9060104003a 9060108003"/>
    <s v="CLP"/>
    <n v="241409"/>
    <n v="241409"/>
    <m/>
    <m/>
    <m/>
    <m/>
    <m/>
    <m/>
    <m/>
    <m/>
    <m/>
  </r>
  <r>
    <x v="2"/>
    <n v="30031"/>
    <s v="REMU"/>
    <x v="26"/>
    <s v="COSTO DE PERSONAL"/>
    <s v="Provisión de Vacaciones"/>
    <n v="100"/>
    <s v="Servicios de negocio"/>
    <n v="1220"/>
    <s v="G0225"/>
    <s v="Remuneración"/>
    <s v="Estructura"/>
    <n v="910"/>
    <s v="Remuneración"/>
    <s v="CAM CHILE SA.CAM CHILE SA.PROVISIÓN DE VACACIONES.INFRAESTRUCTURA.TI.REMUNERACIÓN.GENÉRICO"/>
    <n v="0"/>
    <n v="41729"/>
    <s v="Reclasificacion Bono Vaca Transacciones Varias CLP 31-MAR-14"/>
    <s v="Reclas. Prov. Vacaciones Ene 2014 desde 9060104003a 9060108003"/>
    <s v="CLP"/>
    <n v="402184"/>
    <n v="402184"/>
    <m/>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Centralizacion Remuneraciones Marzo 2014"/>
    <s v="Centralizacion Remuneraciones Marzo 2014"/>
    <s v="CLP"/>
    <n v="-74579"/>
    <m/>
    <n v="74579"/>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Revierte &quot;Centralizacion Remuneraciones Marzo 2014&quot;07-ABR-14 11:45:53"/>
    <s v="Centralizacion Remuneraciones Marzo 2014"/>
    <s v="CLP"/>
    <n v="-84468"/>
    <m/>
    <n v="84468"/>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15"/>
    <s v="Asiento N°02 MARZO 2014 P&amp;C"/>
    <s v="Poliza Salud, Dental, Vida y Catastrófico Marzo 2014 (N°280830)"/>
    <s v="CLP"/>
    <n v="69879"/>
    <n v="69879"/>
    <m/>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15"/>
    <s v="Asiento N°02 MARZO 2014 P&amp;C"/>
    <s v="Poliza Salud, Dental, Vida y Catastrófico Marzo 2014 (N°280830)"/>
    <s v="CLP"/>
    <n v="4437"/>
    <n v="4437"/>
    <m/>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Centralizacion Remuneraciones Marzo 2014"/>
    <s v="Centralizacion Remuneraciones Marzo 2014"/>
    <s v="CLP"/>
    <n v="84468"/>
    <n v="84468"/>
    <m/>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Centralizacion Remuneraciones Marzo 2014 Vers.07-04-2014"/>
    <s v="Centralizacion Remuneraciones Marzo 2014 Vers.07-04-2014"/>
    <s v="CLP"/>
    <n v="-74579"/>
    <m/>
    <n v="74579"/>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Centralizacion Remuneraciones Marzo 2014 Vers.07-04-2014"/>
    <s v="Centralizacion Remuneraciones Marzo 2014 Vers.07-04-2014"/>
    <s v="CLP"/>
    <n v="84468"/>
    <n v="84468"/>
    <m/>
    <m/>
    <m/>
    <m/>
    <m/>
    <m/>
    <m/>
    <m/>
    <m/>
  </r>
  <r>
    <x v="2"/>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155412"/>
    <n v="41729"/>
    <s v="Revierte &quot;Centralizacion Remuneraciones Marzo 2014&quot;07-ABR-14 11:45:53"/>
    <s v="Centralizacion Remuneraciones Marzo 2014"/>
    <s v="CLP"/>
    <n v="74579"/>
    <n v="74579"/>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60590"/>
    <m/>
    <n v="60590"/>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21364"/>
    <n v="21364"/>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36935"/>
    <m/>
    <n v="36935"/>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34917"/>
    <m/>
    <n v="34917"/>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30295"/>
    <m/>
    <n v="30295"/>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28325"/>
    <m/>
    <n v="28325"/>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27615"/>
    <m/>
    <n v="27615"/>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21364"/>
    <m/>
    <n v="21364"/>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17458"/>
    <m/>
    <n v="17458"/>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21364"/>
    <m/>
    <n v="21364"/>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60590"/>
    <n v="60590"/>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36935"/>
    <n v="36935"/>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34917"/>
    <n v="34917"/>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30295"/>
    <n v="30295"/>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28325"/>
    <n v="28325"/>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27615"/>
    <n v="27615"/>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Revierte &quot;Centralizacion Remuneraciones Marzo 2014&quot;07-ABR-14 11:45:53"/>
    <s v="Centralizacion Remuneraciones Marzo 2014"/>
    <s v="CLP"/>
    <n v="21364"/>
    <n v="21364"/>
    <m/>
    <m/>
    <m/>
    <m/>
    <m/>
    <m/>
    <m/>
    <m/>
    <m/>
  </r>
  <r>
    <x v="2"/>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n v="41729"/>
    <s v="Centralizacion Remuneraciones Marzo 2014"/>
    <s v="Centralizacion Remuneraciones Marzo 2014"/>
    <s v="CLP"/>
    <n v="17458"/>
    <n v="17458"/>
    <m/>
    <m/>
    <m/>
    <m/>
    <m/>
    <m/>
    <m/>
    <m/>
    <m/>
  </r>
  <r>
    <x v="2"/>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0"/>
    <n v="41729"/>
    <s v="Contabilización Calculo A Transacciones Varias CLP 31-MAR-14"/>
    <s v="Contabilización Calculo Actuarial Marzo 2014"/>
    <s v="CLP"/>
    <n v="76520"/>
    <n v="76520"/>
    <m/>
    <m/>
    <m/>
    <m/>
    <m/>
    <m/>
    <m/>
    <m/>
    <m/>
  </r>
  <r>
    <x v="2"/>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0"/>
    <n v="41729"/>
    <s v="Contabilización Calculo A Transacciones Varias CLP 31-MAR-14"/>
    <s v="Contabilización Calculo Actuarial Marzo 2014"/>
    <s v="CLP"/>
    <n v="80565"/>
    <n v="80565"/>
    <m/>
    <m/>
    <m/>
    <m/>
    <m/>
    <m/>
    <m/>
    <m/>
    <m/>
  </r>
  <r>
    <x v="2"/>
    <n v="30031"/>
    <s v="G. GENERALES"/>
    <x v="23"/>
    <s v="COSTO DE OFICINA"/>
    <s v="LOCALES"/>
    <n v="100"/>
    <s v="Servicios de negocio"/>
    <n v="1220"/>
    <s v="G0150"/>
    <s v="Telefonos"/>
    <s v="Estructura"/>
    <n v="1015"/>
    <s v="Gastos Varios"/>
    <s v="CAM CHILE SA.CAM CHILE SA.LOCALES.INFRAESTRUCTURA.TI.GASTOS VARIOS.GENÉRICO"/>
    <n v="213917"/>
    <n v="41729"/>
    <s v="Asiento N°07 MARZO 2014"/>
    <s v="Reclasificación Gasto De Mantención Según Oc 300311027902/Deborah Elguetta"/>
    <s v="CLP"/>
    <n v="53815"/>
    <n v="53815"/>
    <m/>
    <m/>
    <m/>
    <m/>
    <m/>
    <m/>
    <m/>
    <m/>
    <m/>
  </r>
  <r>
    <x v="2"/>
    <n v="30031"/>
    <s v="G. GENERALES"/>
    <x v="23"/>
    <s v="COSTO DE OFICINA"/>
    <s v="LOCALES"/>
    <n v="100"/>
    <s v="Servicios de negocio"/>
    <n v="1220"/>
    <s v="G0150"/>
    <s v="Telefonos"/>
    <s v="Estructura"/>
    <n v="1015"/>
    <s v="Gastos Varios"/>
    <s v="CAM CHILE SA.CAM CHILE SA.LOCALES.INFRAESTRUCTURA.TI.GASTOS VARIOS.GENÉRICO"/>
    <n v="213917"/>
    <n v="41729"/>
    <s v="Asiento N°07 MARZO 2014"/>
    <s v="Reversa Provisión Según Oc 300311027577"/>
    <s v="CLP"/>
    <n v="-165032"/>
    <m/>
    <n v="165032"/>
    <m/>
    <m/>
    <m/>
    <m/>
    <m/>
    <m/>
    <m/>
    <m/>
  </r>
  <r>
    <x v="2"/>
    <n v="30031"/>
    <s v="G. GENERALES"/>
    <x v="28"/>
    <s v="COSTO DE OFICINA"/>
    <s v="ESTACIONAMIENTO"/>
    <n v="100"/>
    <s v="Servicios de negocio"/>
    <n v="1220"/>
    <s v="G0150"/>
    <s v="Telefonos"/>
    <s v="Estructura"/>
    <n v="1015"/>
    <s v="Gastos Varios"/>
    <s v="CAM CHILE SA.CAM CHILE SA.ESTACIONAMIENTO.INFRAESTRUCTURA.TI.GASTOS VARIOS.GENÉRICO"/>
    <n v="0"/>
    <n v="41729"/>
    <s v="Asiento N°07 MARZO 2014"/>
    <s v="Luis Miguel Salas Estacionamiento/Andres Santibañez"/>
    <s v="CLP"/>
    <n v="95000"/>
    <n v="95000"/>
    <m/>
    <m/>
    <m/>
    <m/>
    <m/>
    <m/>
    <m/>
    <m/>
    <m/>
  </r>
  <r>
    <x v="2"/>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120439"/>
    <n v="41729"/>
    <s v="Asiento N°07 MARZO 2014"/>
    <s v="Reclasificación Gasto De Aseo Según Oc 300311028468/Deborah Elguetta"/>
    <s v="CLP"/>
    <n v="60100"/>
    <n v="60100"/>
    <m/>
    <m/>
    <m/>
    <m/>
    <m/>
    <m/>
    <m/>
    <m/>
    <m/>
  </r>
  <r>
    <x v="2"/>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120439"/>
    <n v="41729"/>
    <s v="Asiento N°12 MARZO 2014"/>
    <s v="Reclasificación Servicio De Aseo Según Oc 300311027577 Ene -14/Deborah Elguetta"/>
    <s v="CLP"/>
    <n v="68551"/>
    <n v="68551"/>
    <m/>
    <m/>
    <m/>
    <m/>
    <m/>
    <m/>
    <m/>
    <m/>
    <m/>
  </r>
  <r>
    <x v="2"/>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120439"/>
    <n v="41729"/>
    <s v="Asiento N°07 MARZO 2014"/>
    <s v="Reversa De Provisión Según Oc300311028468"/>
    <s v="CLP"/>
    <n v="-120439"/>
    <m/>
    <n v="120439"/>
    <m/>
    <m/>
    <m/>
    <m/>
    <m/>
    <m/>
    <m/>
    <m/>
  </r>
  <r>
    <x v="2"/>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120439"/>
    <n v="41729"/>
    <s v="Asiento N°07 MARZO 2014"/>
    <s v="Provisión Gastos De Mantención Edificios Mar-14/Deborah Elguetta"/>
    <s v="CLP"/>
    <n v="60928"/>
    <n v="60928"/>
    <m/>
    <m/>
    <m/>
    <m/>
    <m/>
    <m/>
    <m/>
    <m/>
    <m/>
  </r>
  <r>
    <x v="2"/>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120439"/>
    <n v="41729"/>
    <s v="Asiento N°07 MARZO 2014"/>
    <s v="Provisión Aseo Mar-14 Tarapaca/Deborah Elguetta"/>
    <s v="CLP"/>
    <n v="48231"/>
    <n v="48231"/>
    <m/>
    <m/>
    <m/>
    <m/>
    <m/>
    <m/>
    <m/>
    <m/>
    <m/>
  </r>
  <r>
    <x v="2"/>
    <n v="30031"/>
    <s v="G. GENERALES"/>
    <x v="12"/>
    <s v="COSTO DE OFICINA"/>
    <s v="SERVICIOS DE SEGURIDAD"/>
    <n v="100"/>
    <s v="Servicios de negocio"/>
    <n v="1220"/>
    <s v="G0150"/>
    <s v="Telefonos"/>
    <s v="Estructura"/>
    <n v="1015"/>
    <s v="Gastos Varios"/>
    <s v="CAM CHILE SA.CAM CHILE SA.SERVICIOS DE SEGURIDAD.INFRAESTRUCTURA.TI.GASTOS VARIOS.GENÉRICO"/>
    <n v="57768"/>
    <n v="41729"/>
    <s v="Asiento N°07 MARZO 2014"/>
    <s v="Reversa De Provisión Según Oc 300311028430"/>
    <s v="CLP"/>
    <n v="-28884"/>
    <m/>
    <n v="28884"/>
    <m/>
    <m/>
    <m/>
    <m/>
    <m/>
    <m/>
    <m/>
    <m/>
  </r>
  <r>
    <x v="2"/>
    <n v="30031"/>
    <s v="G. GENERALES"/>
    <x v="12"/>
    <s v="COSTO DE OFICINA"/>
    <s v="SERVICIOS DE SEGURIDAD"/>
    <n v="100"/>
    <s v="Servicios de negocio"/>
    <n v="1220"/>
    <s v="G0150"/>
    <s v="Telefonos"/>
    <s v="Estructura"/>
    <n v="1015"/>
    <s v="Gastos Varios"/>
    <s v="CAM CHILE SA.CAM CHILE SA.SERVICIOS DE SEGURIDAD.INFRAESTRUCTURA.TI.GASTOS VARIOS.GENÉRICO"/>
    <n v="57768"/>
    <n v="41729"/>
    <s v="Asiento N°12 MARZO 2014"/>
    <s v="Reclasificacion Gasto De Seguridad Ene-Feb-14 Provisionado Según Oc 300311028461 Y 300311028430/Deborah Elguetta"/>
    <s v="CLP"/>
    <n v="59039"/>
    <n v="59039"/>
    <m/>
    <m/>
    <m/>
    <m/>
    <m/>
    <m/>
    <m/>
    <m/>
    <m/>
  </r>
  <r>
    <x v="2"/>
    <n v="30031"/>
    <s v="G. GENERALES"/>
    <x v="12"/>
    <s v="COSTO DE OFICINA"/>
    <s v="SERVICIOS DE SEGURIDAD"/>
    <n v="100"/>
    <s v="Servicios de negocio"/>
    <n v="1220"/>
    <s v="G0150"/>
    <s v="Telefonos"/>
    <s v="Estructura"/>
    <n v="1015"/>
    <s v="Gastos Varios"/>
    <s v="CAM CHILE SA.CAM CHILE SA.SERVICIOS DE SEGURIDAD.INFRAESTRUCTURA.TI.GASTOS VARIOS.GENÉRICO"/>
    <n v="57768"/>
    <n v="41729"/>
    <s v="Asiento N°07 MARZO 2014"/>
    <s v="Reversa De Provisión Según Oc 300311028461"/>
    <s v="CLP"/>
    <n v="-28884"/>
    <m/>
    <n v="28884"/>
    <m/>
    <m/>
    <m/>
    <m/>
    <m/>
    <m/>
    <m/>
    <m/>
  </r>
  <r>
    <x v="2"/>
    <n v="30031"/>
    <s v="G. GENERALES"/>
    <x v="12"/>
    <s v="COSTO DE OFICINA"/>
    <s v="SERVICIOS DE SEGURIDAD"/>
    <n v="100"/>
    <s v="Servicios de negocio"/>
    <n v="1220"/>
    <s v="G0150"/>
    <s v="Telefonos"/>
    <s v="Estructura"/>
    <n v="1015"/>
    <s v="Gastos Varios"/>
    <s v="CAM CHILE SA.CAM CHILE SA.SERVICIOS DE SEGURIDAD.INFRAESTRUCTURA.TI.GASTOS VARIOS.GENÉRICO"/>
    <n v="57768"/>
    <n v="41729"/>
    <s v="Asiento N°07 MARZO 2014"/>
    <s v="Provisión Gasto De Seguridad Tarapaca Mar-14/Deborah Elguetta"/>
    <s v="CLP"/>
    <n v="29520"/>
    <n v="29520"/>
    <m/>
    <m/>
    <m/>
    <m/>
    <m/>
    <m/>
    <m/>
    <m/>
    <m/>
  </r>
  <r>
    <x v="2"/>
    <n v="30031"/>
    <s v="G. GENERALES"/>
    <x v="13"/>
    <s v="COSTO DE OFICINA"/>
    <s v="OFICINAS Y OPERADORES"/>
    <n v="100"/>
    <s v="Servicios de negocio"/>
    <n v="1220"/>
    <s v="G0150"/>
    <s v="Telefonos"/>
    <s v="Estructura"/>
    <n v="1015"/>
    <s v="Gastos Varios"/>
    <s v="CAM CHILE SA.CAM CHILE SA.OFICINAS Y OPERADORES.INFRAESTRUCTURA.TI.GASTOS VARIOS.GENÉRICO"/>
    <n v="735340"/>
    <n v="41729"/>
    <s v="Asiento N°07 MARZO 2014"/>
    <s v="Provisión Arriendo Tarapaca Mar-14/Deborah Elguetta"/>
    <s v="CLP"/>
    <n v="215098"/>
    <n v="215098"/>
    <m/>
    <m/>
    <m/>
    <m/>
    <m/>
    <m/>
    <m/>
    <m/>
    <m/>
  </r>
  <r>
    <x v="2"/>
    <n v="30031"/>
    <s v="G. GENERALES"/>
    <x v="13"/>
    <s v="COSTO DE OFICINA"/>
    <s v="OFICINAS Y OPERADORES"/>
    <n v="100"/>
    <s v="Servicios de negocio"/>
    <n v="1220"/>
    <s v="G0150"/>
    <s v="Telefonos"/>
    <s v="Estructura"/>
    <n v="1015"/>
    <s v="Gastos Varios"/>
    <s v="CAM CHILE SA.CAM CHILE SA.OFICINAS Y OPERADORES.INFRAESTRUCTURA.TI.GASTOS VARIOS.GENÉRICO"/>
    <n v="735340"/>
    <n v="41729"/>
    <s v="Asiento N°07 MARZO 2014"/>
    <s v="Reclasificación Gasto De Arriendo Mar-14 Según Oc 300311028184/Deborah Elguetta"/>
    <s v="CLP"/>
    <n v="104027"/>
    <n v="104027"/>
    <m/>
    <m/>
    <m/>
    <m/>
    <m/>
    <m/>
    <m/>
    <m/>
    <m/>
  </r>
  <r>
    <x v="2"/>
    <n v="30031"/>
    <s v="G. GENERALES"/>
    <x v="14"/>
    <s v="COSTO DE OFICINA"/>
    <s v="ENERGÍA ELECTRICA"/>
    <n v="100"/>
    <s v="Servicios de negocio"/>
    <n v="1220"/>
    <s v="G0150"/>
    <s v="Telefonos"/>
    <s v="Estructura"/>
    <n v="1015"/>
    <s v="Gastos Varios"/>
    <s v="CAM CHILE SA.CAM CHILE SA.ENERGÍA ELECTRICA.INFRAESTRUCTURA.TI.GASTOS VARIOS.GENÉRICO"/>
    <n v="125203"/>
    <n v="41729"/>
    <s v="Asiento N°07 MARZO 2014"/>
    <s v="Reclasificacion Servicio Electrico Tarapaca/Deborah Elguetta"/>
    <s v="CLP"/>
    <n v="87276"/>
    <n v="87276"/>
    <m/>
    <m/>
    <m/>
    <m/>
    <m/>
    <m/>
    <m/>
    <m/>
    <m/>
  </r>
  <r>
    <x v="2"/>
    <n v="30031"/>
    <s v="G. GENERALES"/>
    <x v="15"/>
    <s v="COSTO DE OFICINA"/>
    <s v="AGUA"/>
    <n v="100"/>
    <s v="Servicios de negocio"/>
    <n v="1220"/>
    <s v="G0150"/>
    <s v="Telefonos"/>
    <s v="Estructura"/>
    <n v="1015"/>
    <s v="Gastos Varios"/>
    <s v="CAM CHILE SA.CAM CHILE SA.AGUA.INFRAESTRUCTURA.TI.GASTOS VARIOS.GENÉRICO"/>
    <n v="13190"/>
    <n v="41729"/>
    <s v="Asiento N°12 MARZO 2014"/>
    <s v="Reclasificación Gasto De Agua/Deborah Elguetta"/>
    <s v="CLP"/>
    <n v="7668"/>
    <n v="7668"/>
    <m/>
    <m/>
    <m/>
    <m/>
    <m/>
    <m/>
    <m/>
    <m/>
    <m/>
  </r>
  <r>
    <x v="2"/>
    <n v="30031"/>
    <s v="G. GENERALES"/>
    <x v="16"/>
    <s v="COSTO DE OFICINA"/>
    <s v="Patentes comerciales"/>
    <n v="100"/>
    <s v="Servicios de negocio"/>
    <n v="1220"/>
    <s v="G0150"/>
    <s v="Telefonos"/>
    <s v="Estructura"/>
    <n v="1015"/>
    <s v="Gastos Varios"/>
    <s v="CAM CHILE SA.CAM CHILE SA.PATENTES COMERCIALES.INFRAESTRUCTURA.TI.GASTOS VARIOS.GENÉRICO"/>
    <n v="845106"/>
    <n v="41729"/>
    <s v="Asiento N°12 MARZO 2014"/>
    <s v="Reclasificación Gastos De Patente Comercial/Deborah Elguetta"/>
    <s v="CLP"/>
    <n v="18412"/>
    <n v="18412"/>
    <m/>
    <m/>
    <m/>
    <m/>
    <m/>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16"/>
    <s v="Facturas Compra USD 18-MAR-14"/>
    <s v="SOFWARE ORACLE MES DE FEBRERO 2014"/>
    <s v="USD"/>
    <n v="-10124"/>
    <m/>
    <n v="10124"/>
    <s v="Facturas AP"/>
    <n v="70992"/>
    <n v="20100154057"/>
    <s v="G Y M S.A."/>
    <m/>
    <m/>
    <n v="300311028125"/>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699"/>
    <s v="Facturas Compra USD 01-MAR-14"/>
    <s v="PROVISION SOFWARE ORACLE MES DE ENERO 2014"/>
    <s v="USD"/>
    <n v="-2803063"/>
    <m/>
    <n v="2803063"/>
    <s v="Facturas AP"/>
    <s v="P-71500"/>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699"/>
    <s v="Facturas Compra USD 01-MAR-14"/>
    <s v="PROVISION SOFWARE ORACLE MES DE FEBRERO 2014"/>
    <s v="USD"/>
    <n v="-2865351"/>
    <m/>
    <n v="2865351"/>
    <s v="Facturas AP"/>
    <s v="P-FACTURA FEB 2014"/>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699"/>
    <s v="Facturas Compra USD 01-MAR-14"/>
    <s v="PROVISION SOFWARE ORACLE MES DE DICIEMBRE 2013"/>
    <s v="USD"/>
    <n v="-2687247"/>
    <m/>
    <n v="2687247"/>
    <s v="Facturas AP"/>
    <s v="P-70992"/>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15"/>
    <s v="Recepción USD 17-MAR-14"/>
    <s v="SOFWARE ORACLE MES DE DICIEMBRE 2013"/>
    <s v="USD"/>
    <n v="3447236"/>
    <n v="3447236"/>
    <m/>
    <s v="Ordenes de Compra"/>
    <n v="300311028125"/>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15"/>
    <s v="Recepción USD 17-MAR-14"/>
    <s v="SOFWARE ORACLE MES DE FEBRERO 2014"/>
    <s v="USD"/>
    <n v="3447236"/>
    <n v="3447236"/>
    <m/>
    <s v="Ordenes de Compra"/>
    <n v="300311028125"/>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22"/>
    <s v="Facturas Compra USD 24-MAR-14"/>
    <s v="SOFWARE ORACLE MES DE ENERO 2014"/>
    <s v="USD"/>
    <n v="-39654"/>
    <m/>
    <n v="39654"/>
    <s v="Facturas AP"/>
    <n v="71500"/>
    <n v="20100154057"/>
    <s v="G Y M S.A."/>
    <m/>
    <m/>
    <n v="300311028278"/>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19"/>
    <s v="Recepción USD 21-MAR-14"/>
    <s v="SOFWARE ORACLE MES DE ENERO 2014"/>
    <s v="USD"/>
    <n v="3425903"/>
    <n v="3425903"/>
    <m/>
    <s v="Ordenes de Compra"/>
    <n v="300311028278"/>
    <n v="20100154057"/>
    <s v="G Y M S.A."/>
    <m/>
    <m/>
    <m/>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16"/>
    <s v="Facturas Compra USD 18-MAR-14"/>
    <s v="SOFWARE ORACLE MES DE DICIEMBRE 2013"/>
    <s v="USD"/>
    <n v="-10124"/>
    <m/>
    <n v="10124"/>
    <s v="Facturas AP"/>
    <n v="71856"/>
    <n v="20100154057"/>
    <s v="G Y M S.A."/>
    <m/>
    <m/>
    <n v="300311028125"/>
    <m/>
  </r>
  <r>
    <x v="2"/>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5668414"/>
    <n v="41729"/>
    <s v="Facturas Compra USD 31-MAR-14"/>
    <s v="PROVISION SOFWARE ORACLE MES DE MARZO"/>
    <s v="USD"/>
    <n v="2820018"/>
    <n v="2820018"/>
    <m/>
    <s v="Facturas AP"/>
    <s v="P-FACTURA MAR -2014"/>
    <n v="20100154057"/>
    <s v="G Y M S.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05"/>
    <s v="Recepción CLP 07-MAR-14"/>
    <s v="Compra HDD para reparación notebooks corporativos"/>
    <s v="CLP"/>
    <n v="192500"/>
    <n v="192500"/>
    <m/>
    <s v="Ordenes de Compra"/>
    <n v="300311027775"/>
    <n v="85541900"/>
    <s v="EDAPI S.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05"/>
    <s v="Recepción CLP 07-MAR-14"/>
    <s v="HDD Externos para crear y almacenar .iso corporativas"/>
    <s v="CLP"/>
    <n v="72000"/>
    <n v="72000"/>
    <m/>
    <s v="Ordenes de Compra"/>
    <n v="300311027696"/>
    <n v="85541900"/>
    <s v="EDAPI S.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19"/>
    <s v="Recepción USD 21-MAR-14"/>
    <s v="Renovación NTB JPEC"/>
    <s v="USD"/>
    <n v="754957"/>
    <n v="754957"/>
    <m/>
    <s v="Ordenes de Compra"/>
    <n v="300311028082"/>
    <n v="85541900"/>
    <s v="EDAPI S.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13361"/>
    <n v="13361"/>
    <m/>
    <s v="Ordenes de Compra"/>
    <n v="300311028356"/>
    <n v="83030600"/>
    <s v="ELECTRONICA CASA ROYAL LT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13412"/>
    <n v="13412"/>
    <m/>
    <s v="Ordenes de Compra"/>
    <n v="300311028356"/>
    <n v="83030600"/>
    <s v="ELECTRONICA CASA ROYAL LT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16765"/>
    <n v="16765"/>
    <m/>
    <s v="Ordenes de Compra"/>
    <n v="300311028375"/>
    <n v="76093546"/>
    <s v="COMERCIAL @ LIMITA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11765"/>
    <n v="11765"/>
    <m/>
    <s v="Ordenes de Compra"/>
    <n v="300311028376"/>
    <n v="12687779"/>
    <s v="MARIA MARCELINA ALVAREZ MILLAVIL"/>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RENDICIÓN AREA TI"/>
    <s v="CLP"/>
    <n v="32059"/>
    <n v="32059"/>
    <m/>
    <s v="Ordenes de Compra"/>
    <n v="300311028390"/>
    <n v="76049600"/>
    <s v="COMERCIAL SITEC LIMITA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29768"/>
    <n v="29768"/>
    <m/>
    <s v="Ordenes de Compra"/>
    <n v="300311028357"/>
    <n v="80476700"/>
    <s v="IMP. EXP. Y COM. IMACO SOC. LTDA.       "/>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RENDICIÓN AREA TI"/>
    <s v="CLP"/>
    <n v="1975"/>
    <n v="1975"/>
    <m/>
    <s v="Ordenes de Compra"/>
    <n v="300311028390"/>
    <n v="76049600"/>
    <s v="COMERCIAL SITEC LIMITA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Compra artículos informáticos TI"/>
    <s v="CLP"/>
    <n v="62521"/>
    <n v="62521"/>
    <m/>
    <s v="Ordenes de Compra"/>
    <n v="300311028374"/>
    <n v="76114248"/>
    <s v="COMERCIALIZADORA R&amp;T COMPUTACION LTDA"/>
    <m/>
    <m/>
    <m/>
    <m/>
  </r>
  <r>
    <x v="2"/>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39184"/>
    <n v="41724"/>
    <s v="Recepción CLP 26-MAR-14"/>
    <s v="RENDICIÓN AREA TI"/>
    <s v="CLP"/>
    <n v="5378"/>
    <n v="5378"/>
    <m/>
    <s v="Ordenes de Compra"/>
    <n v="300311028390"/>
    <n v="76049600"/>
    <s v="COMERCIAL SITEC LIMITAD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08"/>
    <s v="Recepción CLP 10-MAR-14"/>
    <s v="Mantencion Centrales Asterisk Febrero 2014"/>
    <s v="CLP"/>
    <n v="305695"/>
    <n v="305695"/>
    <m/>
    <s v="Ordenes de Compra"/>
    <n v="300311027957"/>
    <n v="76280904"/>
    <s v="LOGARITMO TECNOLOGIAS DE INFORMACION SP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3"/>
    <s v="Recepción CLP 25-MAR-14"/>
    <s v="QUO-04521-2011 &quot;Soporte y Operación hasta 3 usuarios - CAMSYNE&quot;            MARZO 2014"/>
    <s v="CLP"/>
    <n v="2998085"/>
    <n v="2998085"/>
    <m/>
    <s v="Ordenes de Compra"/>
    <n v="300311028317"/>
    <n v="76130712"/>
    <s v="SYNAPSIS SP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Facturas Compra CLP 27-MAR-14"/>
    <s v="COMPRAS INSUMOS Y TECNOLOGIA AREA TI"/>
    <s v="CLP"/>
    <n v="-28160"/>
    <m/>
    <n v="28160"/>
    <s v="Facturas AP"/>
    <n v="23175"/>
    <n v="13480637"/>
    <s v="RAMÓN HERRERA VALDÉS"/>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Traslado enlace Bulnes a Av. Américo Vespucio 1361 y Nuevo Router"/>
    <s v="CLP"/>
    <n v="70525"/>
    <n v="70525"/>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Enlace Fast Ethernet Covadonga, San Bernardo"/>
    <s v="CLP"/>
    <n v="283277"/>
    <n v="283277"/>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Enlace VPN IP MPLS Zenteno"/>
    <s v="CLP"/>
    <n v="318539"/>
    <n v="318539"/>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Enlaces Casa Matriz  Tarapacá 934"/>
    <s v="CLP"/>
    <n v="423152"/>
    <n v="423152"/>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Red WAN - Chile"/>
    <s v="CLP"/>
    <n v="894262"/>
    <n v="894262"/>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VPN IP MPLS backbone Internacional - Perú"/>
    <s v="CLP"/>
    <n v="1280451"/>
    <n v="1280451"/>
    <m/>
    <s v="Ordenes de Compra"/>
    <n v="300311028392"/>
    <n v="78703410"/>
    <s v="TELEFONICA EMPRESAS CHILE S.A."/>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Facturas Compra CLP 27-MAR-14"/>
    <s v="COMPRAS INSUMOS Y TECNOLOGIA AREA TI"/>
    <s v="CLP"/>
    <n v="28160"/>
    <n v="28160"/>
    <m/>
    <s v="Facturas AP"/>
    <n v="23175"/>
    <n v="13480637"/>
    <s v="RAMÓN HERRERA VALDÉS"/>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Facturas Compra CLP 27-MAR-14"/>
    <s v="COMPRAS INSUMOS Y TECNOLOGIA AREA TI"/>
    <s v="CLP"/>
    <n v="28160"/>
    <n v="28160"/>
    <m/>
    <s v="Facturas AP"/>
    <n v="23175"/>
    <n v="13480637"/>
    <s v="RAMÓN HERRERA VALDÉS"/>
    <m/>
    <m/>
    <m/>
    <m/>
  </r>
  <r>
    <x v="2"/>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16680524"/>
    <n v="41725"/>
    <s v="Recepción CLP 27-MAR-14"/>
    <s v="Aumento de 600 Gigas en servidores"/>
    <s v="CLP"/>
    <n v="126946"/>
    <n v="126946"/>
    <m/>
    <s v="Ordenes de Compra"/>
    <n v="300311028392"/>
    <n v="78703410"/>
    <s v="TELEFONICA EMPRESAS CHILE S.A."/>
    <m/>
    <m/>
    <m/>
    <m/>
  </r>
  <r>
    <x v="2"/>
    <n v="30031"/>
    <s v="G. GENERALES"/>
    <x v="17"/>
    <s v="SOPORTE INFORMÁTICO"/>
    <s v="SERVICIOS INFORMATICOS"/>
    <n v="100"/>
    <s v="Servicios de negocio"/>
    <n v="1220"/>
    <s v="G0150"/>
    <s v="Telefonos"/>
    <s v="Estructura"/>
    <n v="1015"/>
    <s v="Gastos Varios"/>
    <s v="CAM CHILE SA.CAM CHILE SA.SERVICIOS INFORMATICOS.INFRAESTRUCTURA.TI.GASTOS VARIOS.GENÉRICO"/>
    <n v="0"/>
    <n v="41723"/>
    <s v="Recepción CLP 25-MAR-14"/>
    <s v="Líneas celulares del plan corporativo CAM"/>
    <s v="CLP"/>
    <n v="4335745"/>
    <n v="4335745"/>
    <m/>
    <s v="Ordenes de Compra"/>
    <n v="300311028314"/>
    <n v="87845500"/>
    <s v="TELEFÓNICA MÓVILES CHILE S.A."/>
    <m/>
    <m/>
    <m/>
    <m/>
  </r>
  <r>
    <x v="2"/>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591146"/>
    <n v="41725"/>
    <s v="Recepción CLP 27-MAR-14"/>
    <s v="Servidores Virtualizado - TIC"/>
    <s v="CLP"/>
    <n v="1500780"/>
    <n v="1500780"/>
    <m/>
    <s v="Ordenes de Compra"/>
    <n v="300311028392"/>
    <n v="78703410"/>
    <s v="TELEFONICA EMPRESAS CHILE S.A."/>
    <m/>
    <m/>
    <m/>
    <m/>
  </r>
  <r>
    <x v="2"/>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591146"/>
    <n v="41716"/>
    <s v="Recepción CLP 18-MAR-14"/>
    <s v="Pago soporte mesa de ayuda IT Trust 02/2014"/>
    <s v="CLP"/>
    <n v="4047354"/>
    <n v="4047354"/>
    <m/>
    <s v="Ordenes de Compra"/>
    <n v="300311028166"/>
    <n v="76063216"/>
    <s v="IT TRUST S.p.A"/>
    <m/>
    <m/>
    <m/>
    <m/>
  </r>
  <r>
    <x v="2"/>
    <n v="30031"/>
    <s v="G. GENERALES"/>
    <x v="17"/>
    <s v="SOPORTE INFORMÁTICO"/>
    <s v="SERVICIOS INFORMATICOS"/>
    <n v="100"/>
    <s v="Servicios de negocio"/>
    <n v="1220"/>
    <s v="G0151"/>
    <s v="Sistemas Informaticos"/>
    <s v="Estructura"/>
    <n v="695"/>
    <s v="Infraestructura Informática"/>
    <s v="CAM CHILE SA.GRANA Y MONTERO SAA.SERVICIOS INFORMATICOS.INFRAESTRUCTURA.TI.Infraestructura Informáti.GENÉRICO"/>
    <n v="0"/>
    <n v="41699"/>
    <s v="Facturas Compra USD 01-MAR-14"/>
    <s v="REEMBOLSO DE GASTOS CCA ENERO 2012"/>
    <s v="USD"/>
    <n v="-3226196"/>
    <m/>
    <n v="3226196"/>
    <s v="Facturas AP"/>
    <s v="P-11255"/>
    <n v="20332600592"/>
    <s v="GRAÑA Y MONTERO S.A.A."/>
    <m/>
    <m/>
    <m/>
    <m/>
  </r>
  <r>
    <x v="2"/>
    <n v="30031"/>
    <s v="G. GENERALES"/>
    <x v="18"/>
    <s v="COMUNICACIONES"/>
    <s v="TELEFONÍA FIJA"/>
    <n v="100"/>
    <s v="Servicios de negocio"/>
    <n v="1220"/>
    <s v="G0150"/>
    <s v="Telefonos"/>
    <s v="Estructura"/>
    <n v="682"/>
    <s v="Servicio Local Medido (SLM)."/>
    <s v="CAM CHILE SA.CAM CHILE SA.TELEFONÍA FIJA.INFRAESTRUCTURA.TI.SERVICIO LOCAL MEDIDO (SL.GENÉRICO"/>
    <n v="6021169"/>
    <n v="41723"/>
    <s v="Recepción CLP 25-MAR-14"/>
    <s v="Servicios de telefonía corporativo ENE-2014 GTD"/>
    <s v="CLP"/>
    <n v="1899086"/>
    <n v="1899086"/>
    <m/>
    <s v="Ordenes de Compra"/>
    <n v="300311028354"/>
    <n v="96721280"/>
    <s v="GTD TELESAT  S.A."/>
    <m/>
    <m/>
    <m/>
    <m/>
  </r>
  <r>
    <x v="2"/>
    <n v="30031"/>
    <s v="G. GENERALES"/>
    <x v="18"/>
    <s v="COMUNICACIONES"/>
    <s v="TELEFONÍA FIJA"/>
    <n v="100"/>
    <s v="Servicios de negocio"/>
    <n v="1220"/>
    <s v="G0150"/>
    <s v="Telefonos"/>
    <s v="Estructura"/>
    <n v="684"/>
    <s v="Larga Distancia Nacional."/>
    <s v="CAM CHILE SA.CAM CHILE SA.TELEFONÍA FIJA.INFRAESTRUCTURA.TI.LARGA DISTANCIA NACIONAL\..GENÉRICO"/>
    <n v="219738"/>
    <n v="41725"/>
    <s v="Recepción CLP 27-MAR-14"/>
    <s v="Larga Distancia Internacional CAM Carrier 188 02/2014"/>
    <s v="CLP"/>
    <n v="84264"/>
    <n v="84264"/>
    <m/>
    <s v="Ordenes de Compra"/>
    <n v="300311028377"/>
    <n v="96672160"/>
    <s v="TELEFONICA LARGA DISTANCIA S. A."/>
    <m/>
    <m/>
    <m/>
    <m/>
  </r>
  <r>
    <x v="2"/>
    <n v="30031"/>
    <s v="G. GENERALES"/>
    <x v="19"/>
    <s v="COMUNICACIONES"/>
    <s v="TELEFONÍA MÓVIL"/>
    <n v="100"/>
    <s v="Servicios de negocio"/>
    <n v="1220"/>
    <s v="G0150"/>
    <s v="Telefonos"/>
    <s v="Estructura"/>
    <n v="1015"/>
    <s v="Gastos Varios"/>
    <s v="CAM CHILE SA.CAM CHILE SA.TELEFONÍA MÓVIL.INFRAESTRUCTURA.TI.GASTOS VARIOS.GENÉRICO"/>
    <n v="40599"/>
    <n v="41723"/>
    <s v="Recepción CLP 25-MAR-14"/>
    <s v="Líneas celulares del plan corporativo CAM"/>
    <s v="CLP"/>
    <n v="726696"/>
    <n v="726696"/>
    <m/>
    <s v="Ordenes de Compra"/>
    <n v="300311028314"/>
    <n v="87845500"/>
    <s v="TELEFÓNICA MÓVILES CHILE S.A."/>
    <m/>
    <m/>
    <m/>
    <m/>
  </r>
  <r>
    <x v="2"/>
    <n v="30031"/>
    <s v="G. GENERALES"/>
    <x v="19"/>
    <s v="COMUNICACIONES"/>
    <s v="TELEFONÍA MÓVIL"/>
    <n v="100"/>
    <s v="Servicios de negocio"/>
    <n v="1220"/>
    <s v="G0150"/>
    <s v="Telefonos"/>
    <s v="Estructura"/>
    <n v="1015"/>
    <s v="Gastos Varios"/>
    <s v="CAM CHILE SA.CAM CHILE SA.TELEFONÍA MÓVIL.INFRAESTRUCTURA.TI.GASTOS VARIOS.GENÉRICO"/>
    <n v="40599"/>
    <n v="41729"/>
    <s v="Asiento N°11 MARZO 2014"/>
    <s v="Traspaso celular  marzo 2014"/>
    <s v="CLP"/>
    <n v="-5057114"/>
    <m/>
    <n v="5057114"/>
    <m/>
    <m/>
    <m/>
    <m/>
    <m/>
    <m/>
    <m/>
    <m/>
  </r>
  <r>
    <x v="2"/>
    <n v="30031"/>
    <s v="G. GENERALES"/>
    <x v="19"/>
    <s v="COMUNICACIONES"/>
    <s v="TELEFONÍA MÓVIL"/>
    <n v="100"/>
    <s v="Servicios de negocio"/>
    <n v="1220"/>
    <s v="G0150"/>
    <s v="Telefonos"/>
    <s v="Estructura"/>
    <n v="1015"/>
    <s v="Gastos Varios"/>
    <s v="CAM CHILE SA.CAM CHILE SA.TELEFONÍA MÓVIL.INFRAESTRUCTURA.TI.GASTOS VARIOS.GENÉRICO"/>
    <n v="40599"/>
    <n v="41723"/>
    <s v="Recepción CLP 25-MAR-14"/>
    <s v="BAM del plan corporativo CAM"/>
    <s v="CLP"/>
    <n v="18479"/>
    <n v="18479"/>
    <m/>
    <s v="Ordenes de Compra"/>
    <n v="300311028314"/>
    <n v="87845500"/>
    <s v="TELEFÓNICA MÓVILES CHILE S.A."/>
    <m/>
    <m/>
    <m/>
    <m/>
  </r>
  <r>
    <x v="2"/>
    <n v="30031"/>
    <s v="G. GENERALES"/>
    <x v="19"/>
    <s v="COMUNICACIONES"/>
    <s v="TELEFONÍA MÓVIL"/>
    <n v="100"/>
    <s v="Servicios de negocio"/>
    <n v="1220"/>
    <s v="G0150"/>
    <s v="Telefonos"/>
    <s v="Estructura"/>
    <n v="1015"/>
    <s v="Gastos Varios"/>
    <s v="CAM CHILE SA.CAM CHILE SA.TELEFONÍA MÓVIL.INFRAESTRUCTURA.TI.GASTOS VARIOS.GENÉRICO"/>
    <n v="40599"/>
    <n v="41723"/>
    <s v="Recepción CLP 25-MAR-14"/>
    <s v="Líneas celulares del plan corporativo CAM"/>
    <s v="CLP"/>
    <n v="4977362"/>
    <n v="4977362"/>
    <m/>
    <s v="Ordenes de Compra"/>
    <n v="300311028314"/>
    <n v="87845500"/>
    <s v="TELEFÓNICA MÓVILES CHILE S.A."/>
    <m/>
    <m/>
    <m/>
    <m/>
  </r>
  <r>
    <x v="2"/>
    <n v="30031"/>
    <s v="G. GENERALES"/>
    <x v="19"/>
    <s v="COMUNICACIONES"/>
    <s v="TELEFONÍA MÓVIL"/>
    <n v="100"/>
    <s v="Servicios de negocio"/>
    <n v="1220"/>
    <s v="G0150"/>
    <s v="Telefonos"/>
    <s v="Estructura"/>
    <n v="1015"/>
    <s v="Gastos Varios"/>
    <s v="CAM CHILE SA.CAM CHILE SA.TELEFONÍA MÓVIL.INFRAESTRUCTURA.TI.GASTOS VARIOS.GENÉRICO"/>
    <n v="40599"/>
    <n v="41729"/>
    <s v="Asiento N°11 MARZO 2014"/>
    <s v="Traspaso celular  febrero 2014"/>
    <s v="CLP"/>
    <n v="-4822476"/>
    <m/>
    <n v="4822476"/>
    <m/>
    <m/>
    <m/>
    <m/>
    <m/>
    <m/>
    <m/>
    <m/>
  </r>
  <r>
    <x v="2"/>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184618"/>
    <n v="41729"/>
    <s v="Asiento N°11 MARZO 2014"/>
    <s v="Traspaso celular  febrero 2014"/>
    <s v="CLP"/>
    <n v="73316"/>
    <n v="73316"/>
    <m/>
    <m/>
    <m/>
    <m/>
    <m/>
    <m/>
    <m/>
    <m/>
    <m/>
  </r>
  <r>
    <x v="2"/>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184618"/>
    <n v="41729"/>
    <s v="Asiento N°11 MARZO 2014"/>
    <s v="Traspaso celular  marzo 2014"/>
    <s v="CLP"/>
    <n v="71201"/>
    <n v="71201"/>
    <m/>
    <m/>
    <m/>
    <m/>
    <m/>
    <m/>
    <m/>
    <m/>
    <m/>
  </r>
  <r>
    <x v="2"/>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184618"/>
    <n v="41729"/>
    <s v="Asiento N°13 MARZO 2014"/>
    <s v="Provision Celular  Marzo 2014/Miguel Salas"/>
    <s v="CLP"/>
    <n v="71201"/>
    <n v="71201"/>
    <m/>
    <m/>
    <m/>
    <m/>
    <m/>
    <m/>
    <m/>
    <m/>
    <m/>
  </r>
  <r>
    <x v="2"/>
    <n v="30031"/>
    <s v="G. GENERALES"/>
    <x v="29"/>
    <s v="GASTOS GENERALES DIVERSOS"/>
    <s v="CREDITO FISCAL NO UTILIZADO"/>
    <n v="100"/>
    <s v="Servicios de negocio"/>
    <n v="1220"/>
    <s v="G0151"/>
    <s v="Sistemas Informaticos"/>
    <s v="Estructura"/>
    <n v="691"/>
    <s v="Insumos informática"/>
    <s v="CAM CHILE SA.CAM CHILE SA.CREDITO FISCAL NO UTILIZA.INFRAESTRUCTURA.TI.INSUMOS INFORMÁTICA.GENÉRICO"/>
    <n v="0"/>
    <n v="41725"/>
    <s v="Facturas Compra CLP 27-MAR-14"/>
    <s v="IVA CREDITO FISCAL IRRECUPERABLE"/>
    <s v="CLP"/>
    <n v="11879"/>
    <n v="11879"/>
    <m/>
    <s v="Facturas AP"/>
    <n v="110"/>
    <n v="76114248"/>
    <s v="COMERCIALIZADORA R&amp;T COMPUTACION LTDA"/>
    <m/>
    <m/>
    <n v="300311028374"/>
    <m/>
  </r>
  <r>
    <x v="2"/>
    <n v="30031"/>
    <s v="G. GENERALES"/>
    <x v="29"/>
    <s v="GASTOS GENERALES DIVERSOS"/>
    <s v="CREDITO FISCAL NO UTILIZADO"/>
    <n v="100"/>
    <s v="Servicios de negocio"/>
    <n v="1220"/>
    <s v="G0151"/>
    <s v="Sistemas Informaticos"/>
    <s v="Estructura"/>
    <n v="691"/>
    <s v="Insumos informática"/>
    <s v="CAM CHILE SA.CAM CHILE SA.CREDITO FISCAL NO UTILIZA.INFRAESTRUCTURA.TI.INSUMOS INFORMÁTICA.GENÉRICO"/>
    <n v="0"/>
    <n v="41725"/>
    <s v="Facturas Compra CLP 27-MAR-14"/>
    <s v="IVA CREDITO FISCAL IRRECUPERABLE"/>
    <s v="CLP"/>
    <n v="3185"/>
    <n v="3185"/>
    <m/>
    <s v="Facturas AP"/>
    <n v="1692"/>
    <n v="76093546"/>
    <s v="COMERCIAL @ LIMITADA"/>
    <m/>
    <m/>
    <n v="300311028375"/>
    <m/>
  </r>
  <r>
    <x v="2"/>
    <n v="30031"/>
    <s v="G. GENERALES"/>
    <x v="29"/>
    <s v="GASTOS GENERALES DIVERSOS"/>
    <s v="CREDITO FISCAL NO UTILIZADO"/>
    <n v="100"/>
    <s v="Servicios de negocio"/>
    <n v="1220"/>
    <s v="G0151"/>
    <s v="Sistemas Informaticos"/>
    <s v="Estructura"/>
    <n v="691"/>
    <s v="Insumos informática"/>
    <s v="CAM CHILE SA.CAM CHILE SA.CREDITO FISCAL NO UTILIZA.INFRAESTRUCTURA.TI.INSUMOS INFORMÁTICA.GENÉRICO"/>
    <n v="0"/>
    <n v="41725"/>
    <s v="Facturas Compra CLP 27-MAR-14"/>
    <s v="IVA CREDITO FISCAL IRRECUPERABLE"/>
    <s v="CLP"/>
    <n v="2235"/>
    <n v="2235"/>
    <m/>
    <s v="Facturas AP"/>
    <n v="8823"/>
    <n v="12687779"/>
    <s v="MARIA MARCELINA ALVAREZ MILLAVIL"/>
    <m/>
    <m/>
    <n v="300311028376"/>
    <m/>
  </r>
  <r>
    <x v="3"/>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258261"/>
    <s v="30-ABR-14"/>
    <s v="Reasignación depreciación Transacciones Varias CLP 30-ABR-14"/>
    <s v="Reasignación depreciación mes de Abril.2014 a LLNN."/>
    <s v="CLP"/>
    <n v="86087"/>
    <n v="86087"/>
    <m/>
    <m/>
    <m/>
    <m/>
    <m/>
    <m/>
    <m/>
    <m/>
    <m/>
  </r>
  <r>
    <x v="3"/>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484113"/>
    <s v="30-ABR-14"/>
    <s v="Reasignación depreciación Transacciones Varias CLP 30-ABR-14"/>
    <s v="Reasignación depreciación mes de Abril.2014 a LLNN."/>
    <s v="CLP"/>
    <n v="154311"/>
    <n v="154311"/>
    <m/>
    <m/>
    <m/>
    <m/>
    <m/>
    <m/>
    <m/>
    <m/>
    <m/>
  </r>
  <r>
    <x v="3"/>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484113"/>
    <s v="30-ABR-14"/>
    <s v="Reasignación depreciación Transacciones Varias CLP 30-ABR-14"/>
    <s v="Reasignación depreciación mes de Abril.2014 a LLNN."/>
    <s v="CLP"/>
    <n v="7060"/>
    <n v="7060"/>
    <m/>
    <m/>
    <m/>
    <m/>
    <m/>
    <m/>
    <m/>
    <m/>
    <m/>
  </r>
  <r>
    <x v="3"/>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290265"/>
    <s v="30-ABR-14"/>
    <s v="Reasignación depreciación Transacciones Varias CLP 30-ABR-14"/>
    <s v="Reasignación depreciación mes de Abril.2014 a LLNN."/>
    <s v="CLP"/>
    <n v="96755"/>
    <n v="96755"/>
    <m/>
    <m/>
    <m/>
    <m/>
    <m/>
    <m/>
    <m/>
    <m/>
    <m/>
  </r>
  <r>
    <x v="3"/>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405756"/>
    <s v="30-ABR-14"/>
    <s v="Reasignación depreciación Transacciones Varias CLP 30-ABR-14"/>
    <s v="Reasignación depreciación mes de Abril.2014 a LLNN."/>
    <s v="CLP"/>
    <n v="135252"/>
    <n v="135252"/>
    <m/>
    <m/>
    <m/>
    <m/>
    <m/>
    <m/>
    <m/>
    <m/>
    <m/>
  </r>
  <r>
    <x v="3"/>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16950"/>
    <s v="30-ABR-14"/>
    <s v="Reasignación depreciación Transacciones Varias CLP 30-ABR-14"/>
    <s v="Reasignación depreciación mes de Abril.2014 a LLNN."/>
    <s v="CLP"/>
    <n v="5650"/>
    <n v="5650"/>
    <m/>
    <m/>
    <m/>
    <m/>
    <m/>
    <m/>
    <m/>
    <m/>
    <m/>
  </r>
  <r>
    <x v="3"/>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2827473"/>
    <s v="30-ABR-14"/>
    <s v="Reasignación depreciación Transacciones Varias CLP 30-ABR-14"/>
    <s v="Reasignación depreciación mes de Abril.2014 a LLNN."/>
    <s v="CLP"/>
    <n v="307555"/>
    <n v="307555"/>
    <m/>
    <m/>
    <m/>
    <m/>
    <m/>
    <m/>
    <m/>
    <m/>
    <m/>
  </r>
  <r>
    <x v="3"/>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2827473"/>
    <s v="30-ABR-14"/>
    <s v="Reasignación depreciación Transacciones Varias CLP 30-ABR-14"/>
    <s v="Reasignación depreciación mes de Abril.2014 a LLNN."/>
    <s v="CLP"/>
    <n v="634936"/>
    <n v="634936"/>
    <m/>
    <m/>
    <m/>
    <m/>
    <m/>
    <m/>
    <m/>
    <m/>
    <m/>
  </r>
  <r>
    <x v="3"/>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7586694"/>
    <s v="30-ABR-14"/>
    <s v="Reasignación depreciación Transacciones Varias CLP 30-ABR-14"/>
    <s v="Reasignación depreciación mes de Abril.2014 a LLNN."/>
    <s v="CLP"/>
    <n v="2528898"/>
    <n v="2528898"/>
    <m/>
    <m/>
    <m/>
    <m/>
    <m/>
    <m/>
    <m/>
    <m/>
    <m/>
  </r>
  <r>
    <x v="3"/>
    <n v="30031"/>
    <s v="REMU"/>
    <x v="4"/>
    <s v="COSTO DE PERSONAL"/>
    <s v="SUELDOS"/>
    <n v="100"/>
    <s v="Servicios de negocio"/>
    <n v="1220"/>
    <s v="G0225"/>
    <s v="Remuneración"/>
    <s v="Estructura"/>
    <n v="910"/>
    <s v="Remuneración"/>
    <s v="CAM CHILE SA.CAM CHILE SA.SUELDOS.INFRAESTRUCTURA.TI.REMUNERACIÓN.GENÉRICO"/>
    <n v="9660467"/>
    <s v="30-ABR-14"/>
    <s v="Centralización  RR.HH. Ab Transacciones Varias CLP 30-ABR-14"/>
    <s v="Gratificación"/>
    <s v="CLP"/>
    <n v="1265653"/>
    <n v="1265653"/>
    <m/>
    <m/>
    <m/>
    <m/>
    <m/>
    <m/>
    <m/>
    <m/>
    <m/>
  </r>
  <r>
    <x v="3"/>
    <n v="30031"/>
    <s v="REMU"/>
    <x v="4"/>
    <s v="COSTO DE PERSONAL"/>
    <s v="SUELDOS"/>
    <n v="100"/>
    <s v="Servicios de negocio"/>
    <n v="1220"/>
    <s v="G0225"/>
    <s v="Remuneración"/>
    <s v="Estructura"/>
    <n v="910"/>
    <s v="Remuneración"/>
    <s v="CAM CHILE SA.CAM CHILE SA.SUELDOS.INFRAESTRUCTURA.TI.REMUNERACIÓN.GENÉRICO"/>
    <n v="9660467"/>
    <s v="30-ABR-14"/>
    <s v="Centralización  RR.HH. Ab Transacciones Varias CLP 30-ABR-14"/>
    <s v="Sueldo base"/>
    <s v="CLP"/>
    <n v="2531305"/>
    <n v="2531305"/>
    <m/>
    <m/>
    <m/>
    <m/>
    <m/>
    <m/>
    <m/>
    <m/>
    <m/>
  </r>
  <r>
    <x v="3"/>
    <n v="30031"/>
    <s v="REMU"/>
    <x v="5"/>
    <s v="COSTO DE PERSONAL"/>
    <s v="BONOS"/>
    <n v="100"/>
    <s v="Servicios de negocio"/>
    <n v="1220"/>
    <s v="G0225"/>
    <s v="Remuneración"/>
    <s v="Estructura"/>
    <n v="910"/>
    <s v="Remuneración"/>
    <s v="CAM CHILE SA.CAM CHILE SA.BONOS.INFRAESTRUCTURA.TI.REMUNERACIÓN.GENÉRICO"/>
    <n v="761002"/>
    <s v="30-ABR-14"/>
    <s v="Centralización  RR.HH. Ab Transacciones Varias CLP 30-ABR-14"/>
    <s v="Bono especial"/>
    <s v="CLP"/>
    <n v="126806"/>
    <n v="126806"/>
    <m/>
    <m/>
    <m/>
    <m/>
    <m/>
    <m/>
    <m/>
    <m/>
    <m/>
  </r>
  <r>
    <x v="3"/>
    <n v="30031"/>
    <s v="REMU"/>
    <x v="5"/>
    <s v="COSTO DE PERSONAL"/>
    <s v="BONOS"/>
    <n v="100"/>
    <s v="Servicios de negocio"/>
    <n v="1220"/>
    <s v="G0225"/>
    <s v="Remuneración"/>
    <s v="Estructura"/>
    <n v="910"/>
    <s v="Remuneración"/>
    <s v="CAM CHILE SA.CAM CHILE SA.BONOS.INFRAESTRUCTURA.TI.REMUNERACIÓN.GENÉRICO"/>
    <n v="761002"/>
    <s v="30-ABR-14"/>
    <s v="Provision RR.HH. Abril 20 Transacciones Varias CLP 30-ABR-14"/>
    <s v="Prov.Aguinaldo Navidad Abril 2014"/>
    <s v="CLP"/>
    <n v="47214"/>
    <n v="47214"/>
    <m/>
    <m/>
    <m/>
    <m/>
    <m/>
    <m/>
    <m/>
    <m/>
    <m/>
  </r>
  <r>
    <x v="3"/>
    <n v="30031"/>
    <s v="REMU"/>
    <x v="5"/>
    <s v="COSTO DE PERSONAL"/>
    <s v="BONOS"/>
    <n v="100"/>
    <s v="Servicios de negocio"/>
    <n v="1220"/>
    <s v="G0225"/>
    <s v="Remuneración"/>
    <s v="Estructura"/>
    <n v="910"/>
    <s v="Remuneración"/>
    <s v="CAM CHILE SA.CAM CHILE SA.BONOS.INFRAESTRUCTURA.TI.REMUNERACIÓN.GENÉRICO"/>
    <n v="761002"/>
    <s v="30-ABR-14"/>
    <s v="Provision RR.HH. Abril 20 Transacciones Varias CLP 30-ABR-14"/>
    <s v="Prov.Aguinaldo F.P. Abril 2014"/>
    <s v="CLP"/>
    <n v="57706"/>
    <n v="57706"/>
    <m/>
    <m/>
    <m/>
    <m/>
    <m/>
    <m/>
    <m/>
    <m/>
    <m/>
  </r>
  <r>
    <x v="3"/>
    <n v="30031"/>
    <s v="REMU"/>
    <x v="5"/>
    <s v="COSTO DE PERSONAL"/>
    <s v="BONOS"/>
    <n v="100"/>
    <s v="Servicios de negocio"/>
    <n v="1220"/>
    <s v="G0225"/>
    <s v="Remuneración"/>
    <s v="Estructura"/>
    <n v="910"/>
    <s v="Remuneración"/>
    <s v="CAM CHILE SA.CAM CHILE SA.BONOS.INFRAESTRUCTURA.TI.REMUNERACIÓN.GENÉRICO"/>
    <n v="761002"/>
    <s v="30-ABR-14"/>
    <s v="Provision RR.HH. Abril 20 Transacciones Varias CLP 30-ABR-14"/>
    <s v="Prov.Bono Vacaciones Abril 2014"/>
    <s v="CLP"/>
    <n v="23607"/>
    <n v="23607"/>
    <m/>
    <m/>
    <m/>
    <m/>
    <m/>
    <m/>
    <m/>
    <m/>
    <m/>
  </r>
  <r>
    <x v="3"/>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1853007"/>
    <s v="30-ABR-14"/>
    <s v="Provision RR.HH. Abril 20 Transacciones Varias CLP 30-ABR-14"/>
    <s v="Prov.Bono Gestion Abril 2014"/>
    <s v="CLP"/>
    <n v="617669"/>
    <n v="617669"/>
    <m/>
    <m/>
    <m/>
    <m/>
    <m/>
    <m/>
    <m/>
    <m/>
    <m/>
  </r>
  <r>
    <x v="3"/>
    <n v="30031"/>
    <s v="REMU"/>
    <x v="7"/>
    <s v="COSTO DE PERSONAL"/>
    <s v="Alimentación principal"/>
    <n v="100"/>
    <s v="Servicios de negocio"/>
    <n v="1220"/>
    <s v="G0225"/>
    <s v="Remuneración"/>
    <s v="Estructura"/>
    <n v="910"/>
    <s v="Remuneración"/>
    <s v="CAM CHILE SA.CAM CHILE SA.ALIMENTACION PRINCIPAL.INFRAESTRUCTURA.TI.REMUNERACIÓN.GENÉRICO"/>
    <n v="583094"/>
    <s v="30-ABR-14"/>
    <s v="Centralización  RR.HH. Ab Transacciones Varias CLP 30-ABR-14"/>
    <s v="Asignación Colación"/>
    <s v="CLP"/>
    <n v="217302"/>
    <n v="217302"/>
    <m/>
    <m/>
    <m/>
    <m/>
    <m/>
    <m/>
    <m/>
    <m/>
    <m/>
  </r>
  <r>
    <x v="3"/>
    <n v="30031"/>
    <s v="REMU"/>
    <x v="8"/>
    <s v="COSTO DE PERSONAL"/>
    <s v="Asignación de movilización"/>
    <n v="100"/>
    <s v="Servicios de negocio"/>
    <n v="1220"/>
    <s v="G0225"/>
    <s v="Remuneración"/>
    <s v="Estructura"/>
    <n v="910"/>
    <s v="Remuneración"/>
    <s v="CAM CHILE SA.CAM CHILE SA.ASIGNACIÓN DE MOVILIZACIÓ.INFRAESTRUCTURA.TI.REMUNERACIÓN.GENÉRICO"/>
    <n v="333190"/>
    <s v="30-ABR-14"/>
    <s v="Centralización  RR.HH. Ab Transacciones Varias CLP 30-ABR-14"/>
    <s v="Asignación Movilización"/>
    <s v="CLP"/>
    <n v="124170"/>
    <n v="124170"/>
    <m/>
    <m/>
    <m/>
    <m/>
    <m/>
    <m/>
    <m/>
    <m/>
    <m/>
  </r>
  <r>
    <x v="3"/>
    <n v="30031"/>
    <s v="REMU"/>
    <x v="9"/>
    <s v="COSTO DE PERSONAL"/>
    <s v="(-) Consumo de Vacaciones"/>
    <n v="100"/>
    <s v="Servicios de negocio"/>
    <n v="1220"/>
    <s v="G0225"/>
    <s v="Remuneración"/>
    <s v="Estructura"/>
    <n v="910"/>
    <s v="Remuneración"/>
    <s v="CAM CHILE SA.CAM CHILE SA.(-) CONSUMO DE VACACIONES.INFRAESTRUCTURA.TI.REMUNERACIÓN.GENÉRICO"/>
    <n v="-1599842"/>
    <s v="30-ABR-14"/>
    <s v="Provision RR.HH. Abril 20 Transacciones Varias CLP 30-ABR-14"/>
    <s v="Consumo Vacaciones Abril 2014"/>
    <s v="CLP"/>
    <n v="-230621"/>
    <m/>
    <n v="230621"/>
    <m/>
    <m/>
    <m/>
    <m/>
    <m/>
    <m/>
    <m/>
    <m/>
  </r>
  <r>
    <x v="3"/>
    <n v="30031"/>
    <s v="REMU"/>
    <x v="26"/>
    <s v="COSTO DE PERSONAL"/>
    <s v="Provisión de Vacaciones"/>
    <n v="100"/>
    <s v="Servicios de negocio"/>
    <n v="1220"/>
    <s v="G0225"/>
    <s v="Remuneración"/>
    <s v="Estructura"/>
    <n v="910"/>
    <s v="Remuneración"/>
    <s v="CAM CHILE SA.CAM CHILE SA.PROVISIÓN DE VACACIONES.INFRAESTRUCTURA.TI.REMUNERACIÓN.GENÉRICO"/>
    <n v="885001"/>
    <s v="30-ABR-14"/>
    <s v="Provision RR.HH. Abril 20 Transacciones Varias CLP 30-ABR-14"/>
    <s v="Prov.Vacaciones Abril 2014"/>
    <s v="CLP"/>
    <n v="241408"/>
    <n v="241408"/>
    <m/>
    <m/>
    <m/>
    <m/>
    <m/>
    <m/>
    <m/>
    <m/>
    <m/>
  </r>
  <r>
    <x v="3"/>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239617"/>
    <s v="21-ABR-14"/>
    <s v="Asiento N°02 ABRIL 2014"/>
    <s v="Poliza Salud, Dental, Vida y Catastrófico Marzo  2014 (N°280830)"/>
    <s v="CLP"/>
    <n v="70228"/>
    <n v="70228"/>
    <m/>
    <m/>
    <m/>
    <m/>
    <m/>
    <m/>
    <m/>
    <m/>
    <m/>
  </r>
  <r>
    <x v="3"/>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239617"/>
    <s v="30-ABR-14"/>
    <s v="Centralización  RR.HH. Ab Transacciones Varias CLP 30-ABR-14"/>
    <s v="Descuento Seguros"/>
    <s v="CLP"/>
    <n v="-75105"/>
    <m/>
    <n v="75105"/>
    <m/>
    <m/>
    <m/>
    <m/>
    <m/>
    <m/>
    <m/>
    <m/>
  </r>
  <r>
    <x v="3"/>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239617"/>
    <s v="21-ABR-14"/>
    <s v="Asiento N°02 ABRIL 2014"/>
    <s v="Poliza Salud, Dental, Vida y Catastrófico Marzo  2014 (N°280830)"/>
    <s v="CLP"/>
    <n v="4540"/>
    <n v="4540"/>
    <m/>
    <m/>
    <m/>
    <m/>
    <m/>
    <m/>
    <m/>
    <m/>
    <m/>
  </r>
  <r>
    <x v="3"/>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239617"/>
    <s v="30-ABR-14"/>
    <s v="Centralización  RR.HH. Ab Transacciones Varias CLP 30-ABR-14"/>
    <s v="Seguros Rol General"/>
    <s v="CLP"/>
    <n v="86957"/>
    <n v="86957"/>
    <m/>
    <m/>
    <m/>
    <m/>
    <m/>
    <m/>
    <m/>
    <m/>
    <m/>
  </r>
  <r>
    <x v="3"/>
    <n v="30031"/>
    <s v="REMU"/>
    <x v="10"/>
    <s v="COSTO DE PERSONAL"/>
    <s v="SEGUROS PARTICULARES DE PRESTACIONES DE SALUD  SCTR SALUD"/>
    <n v="100"/>
    <s v="Servicios de negocio"/>
    <n v="1220"/>
    <s v="G0150"/>
    <s v="Telefonos"/>
    <s v="Estructura"/>
    <n v="1014"/>
    <s v="Remuneraciones"/>
    <s v="CAM CHILE SA.CAM CHILE SA.SEGUROS PARTICULARES DE P.INFRAESTRUCTURA.TI.REMUNERACIONES.GENÉRICO"/>
    <n v="0"/>
    <s v="30-ABR-14"/>
    <s v="Aporte empresa Banmedica Transacciones Varias CLP 30-ABR-14"/>
    <s v="Aporte empresa Banmedica Abril 2014"/>
    <s v="CLP"/>
    <n v="23607"/>
    <n v="23607"/>
    <m/>
    <m/>
    <m/>
    <m/>
    <m/>
    <m/>
    <m/>
    <m/>
    <m/>
  </r>
  <r>
    <x v="3"/>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s v="30-ABR-14"/>
    <s v="Centralización  RR.HH. Ab Transacciones Varias CLP 30-ABR-14"/>
    <s v="Seguro de Invalidez y Sobreviv"/>
    <s v="CLP"/>
    <n v="37101"/>
    <n v="37101"/>
    <m/>
    <m/>
    <m/>
    <m/>
    <m/>
    <m/>
    <m/>
    <m/>
    <m/>
  </r>
  <r>
    <x v="3"/>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s v="30-ABR-14"/>
    <s v="Centralización  RR.HH. Ab Transacciones Varias CLP 30-ABR-14"/>
    <s v="Mutual"/>
    <s v="CLP"/>
    <n v="37985"/>
    <n v="37985"/>
    <m/>
    <m/>
    <m/>
    <m/>
    <m/>
    <m/>
    <m/>
    <m/>
    <m/>
  </r>
  <r>
    <x v="3"/>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s v="30-ABR-14"/>
    <s v="Centralización  RR.HH. Ab Transacciones Varias CLP 30-ABR-14"/>
    <s v="Seguro de Cesantía Aporte Emp"/>
    <s v="CLP"/>
    <n v="30441"/>
    <n v="30441"/>
    <m/>
    <m/>
    <m/>
    <m/>
    <m/>
    <m/>
    <m/>
    <m/>
    <m/>
  </r>
  <r>
    <x v="3"/>
    <n v="30031"/>
    <s v="REMU"/>
    <x v="11"/>
    <s v="COSTO DE PERSONAL"/>
    <s v="Pagos por accidente de trabajo"/>
    <n v="100"/>
    <s v="Servicios de negocio"/>
    <n v="1220"/>
    <s v="G0225"/>
    <s v="Remuneración"/>
    <s v="Estructura"/>
    <n v="910"/>
    <s v="Remuneración"/>
    <s v="CAM CHILE SA.CAM CHILE SA.PAGOS POR ACCIDENTE DE TR.INFRAESTRUCTURA.TI.REMUNERACIÓN.GENÉRICO"/>
    <n v="337076"/>
    <s v="30-ABR-14"/>
    <s v="Centralización  RR.HH. Ab Transacciones Varias CLP 30-ABR-14"/>
    <s v="Seguro de Cesantía Aporte FI"/>
    <s v="CLP"/>
    <n v="60883"/>
    <n v="60883"/>
    <m/>
    <m/>
    <m/>
    <m/>
    <m/>
    <m/>
    <m/>
    <m/>
    <m/>
  </r>
  <r>
    <x v="3"/>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157085"/>
    <s v="30-ABR-14"/>
    <s v="Contabilización Provision Transacciones Varias CLP 30-ABR-14"/>
    <s v="Prov. Costo de Servicios Cte. Abril 2014"/>
    <s v="CLP"/>
    <n v="26855"/>
    <n v="26855"/>
    <m/>
    <m/>
    <m/>
    <m/>
    <m/>
    <m/>
    <m/>
    <m/>
    <m/>
  </r>
  <r>
    <x v="3"/>
    <n v="30031"/>
    <s v="G. GENERALES"/>
    <x v="28"/>
    <s v="COSTO DE OFICINA"/>
    <s v="ESTACIONAMIENTO"/>
    <n v="100"/>
    <s v="Servicios de negocio"/>
    <n v="1220"/>
    <s v="G0150"/>
    <s v="Telefonos"/>
    <s v="Estructura"/>
    <n v="1015"/>
    <s v="Gastos Varios"/>
    <s v="CAM CHILE SA.CAM CHILE SA.ESTACIONAMIENTO.INFRAESTRUCTURA.TI.GASTOS VARIOS.GENÉRICO"/>
    <n v="95000"/>
    <s v="25-ABR-14"/>
    <s v="Asiento N°03 ABRIL 2014"/>
    <s v="Reversa Provisión Luis Miguel Salas"/>
    <s v="CLP"/>
    <n v="-95000"/>
    <m/>
    <n v="95000"/>
    <m/>
    <m/>
    <m/>
    <m/>
    <m/>
    <m/>
    <m/>
    <m/>
  </r>
  <r>
    <x v="3"/>
    <n v="30031"/>
    <s v="G. GENERALES"/>
    <x v="28"/>
    <s v="COSTO DE OFICINA"/>
    <s v="ESTACIONAMIENTO"/>
    <n v="100"/>
    <s v="Servicios de negocio"/>
    <n v="1220"/>
    <s v="G0150"/>
    <s v="Telefonos"/>
    <s v="Estructura"/>
    <n v="1015"/>
    <s v="Gastos Varios"/>
    <s v="CAM CHILE SA.CAM CHILE SA.ESTACIONAMIENTO.INFRAESTRUCTURA.TI.GASTOS VARIOS.GENÉRICO"/>
    <n v="95000"/>
    <s v="30-ABR-14"/>
    <s v="Asiento N°08 ABRIL 2014 Transacciones Varias CLP 30-ABR-14"/>
    <s v="Luis Miguel Salas/Andres Santibañez"/>
    <s v="CLP"/>
    <n v="95000"/>
    <n v="95000"/>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Provisión De Aseo Abr-14/Deborah Elguetta"/>
    <s v="CLP"/>
    <n v="49483"/>
    <n v="49483"/>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Reclasificación De Gasto 300311028739 Mantención Eaa Tarapaca Mar-14/Deborah Elguetta"/>
    <s v="CLP"/>
    <n v="8847"/>
    <n v="8847"/>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Reclasificación Gasto De Fumigación Oc 300311026855/Deborah Elguetta"/>
    <s v="CLP"/>
    <n v="1309"/>
    <n v="1309"/>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Provisión Servicio Odorización De Baños Abr-14/Deborah Elguetta"/>
    <s v="CLP"/>
    <n v="6574"/>
    <n v="6574"/>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Provisión De Mantención De Edificios Abr-14/Deborah Elguetta"/>
    <s v="CLP"/>
    <n v="60928"/>
    <n v="60928"/>
    <m/>
    <m/>
    <m/>
    <m/>
    <m/>
    <m/>
    <m/>
    <m/>
    <m/>
  </r>
  <r>
    <x v="3"/>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237810"/>
    <s v="30-ABR-14"/>
    <s v="Asiento N°10 ABRIL 2014 Transacciones Varias CLP 30-ABR-14"/>
    <s v="Provisión Servicio De Mantención De Aire Acondicionado Abr-14/Deborah Elguetta"/>
    <s v="CLP"/>
    <n v="8909"/>
    <n v="8909"/>
    <m/>
    <m/>
    <m/>
    <m/>
    <m/>
    <m/>
    <m/>
    <m/>
    <m/>
  </r>
  <r>
    <x v="3"/>
    <n v="30031"/>
    <s v="G. GENERALES"/>
    <x v="12"/>
    <s v="COSTO DE OFICINA"/>
    <s v="SERVICIOS DE SEGURIDAD"/>
    <n v="100"/>
    <s v="Servicios de negocio"/>
    <n v="1220"/>
    <s v="G0150"/>
    <s v="Telefonos"/>
    <s v="Estructura"/>
    <n v="1015"/>
    <s v="Gastos Varios"/>
    <s v="CAM CHILE SA.CAM CHILE SA.SERVICIOS DE SEGURIDAD.INFRAESTRUCTURA.TI.GASTOS VARIOS.GENÉRICO"/>
    <n v="88559"/>
    <s v="30-ABR-14"/>
    <s v="Asiento N°10 ABRIL 2014 Transacciones Varias CLP 30-ABR-14"/>
    <s v="Provisión De Seguridad Abr-14/Deborah Elguetta"/>
    <s v="CLP"/>
    <n v="29520"/>
    <n v="29520"/>
    <m/>
    <m/>
    <m/>
    <m/>
    <m/>
    <m/>
    <m/>
    <m/>
    <m/>
  </r>
  <r>
    <x v="3"/>
    <n v="30031"/>
    <s v="G. GENERALES"/>
    <x v="13"/>
    <s v="COSTO DE OFICINA"/>
    <s v="OFICINAS Y OPERADORES"/>
    <n v="100"/>
    <s v="Servicios de negocio"/>
    <n v="1220"/>
    <s v="G0150"/>
    <s v="Telefonos"/>
    <s v="Estructura"/>
    <n v="1015"/>
    <s v="Gastos Varios"/>
    <s v="CAM CHILE SA.CAM CHILE SA.OFICINAS Y OPERADORES.INFRAESTRUCTURA.TI.GASTOS VARIOS.GENÉRICO"/>
    <n v="1054465"/>
    <s v="30-ABR-14"/>
    <s v="Asiento N°10 ABRIL 2014 Transacciones Varias CLP 30-ABR-14"/>
    <s v="Reclasifica Gasto De Arriendo El Cortijo 85 Abr=14 Oc 300311029059/Deborah Elguetta"/>
    <s v="CLP"/>
    <n v="104509"/>
    <n v="104509"/>
    <m/>
    <m/>
    <m/>
    <m/>
    <m/>
    <m/>
    <m/>
    <m/>
    <m/>
  </r>
  <r>
    <x v="3"/>
    <n v="30031"/>
    <s v="G. GENERALES"/>
    <x v="13"/>
    <s v="COSTO DE OFICINA"/>
    <s v="OFICINAS Y OPERADORES"/>
    <n v="100"/>
    <s v="Servicios de negocio"/>
    <n v="1220"/>
    <s v="G0150"/>
    <s v="Telefonos"/>
    <s v="Estructura"/>
    <n v="1015"/>
    <s v="Gastos Varios"/>
    <s v="CAM CHILE SA.CAM CHILE SA.OFICINAS Y OPERADORES.INFRAESTRUCTURA.TI.GASTOS VARIOS.GENÉRICO"/>
    <n v="1054465"/>
    <s v="30-ABR-14"/>
    <s v="Asiento N°10 ABRIL 2014 Transacciones Varias CLP 30-ABR-14"/>
    <s v="Provisión Arriendo Tarapaca Abr-14/Deborah Elguetta"/>
    <s v="CLP"/>
    <n v="215170"/>
    <n v="215170"/>
    <m/>
    <m/>
    <m/>
    <m/>
    <m/>
    <m/>
    <m/>
    <m/>
    <m/>
  </r>
  <r>
    <x v="3"/>
    <n v="30031"/>
    <s v="G. GENERALES"/>
    <x v="14"/>
    <s v="COSTO DE OFICINA"/>
    <s v="ENERGÍA ELECTRICA"/>
    <n v="100"/>
    <s v="Servicios de negocio"/>
    <n v="1220"/>
    <s v="G0150"/>
    <s v="Telefonos"/>
    <s v="Estructura"/>
    <n v="1015"/>
    <s v="Gastos Varios"/>
    <s v="CAM CHILE SA.CAM CHILE SA.ENERGÍA ELECTRICA.INFRAESTRUCTURA.TI.GASTOS VARIOS.GENÉRICO"/>
    <n v="212479"/>
    <s v="30-ABR-14"/>
    <s v="Asiento N°09 ABRIL 2014"/>
    <s v="Servicio Electrico Tarapaca Fact. 11759318/Deborah Elguetta"/>
    <s v="CLP"/>
    <n v="42827"/>
    <n v="42827"/>
    <m/>
    <m/>
    <m/>
    <m/>
    <m/>
    <m/>
    <m/>
    <m/>
    <m/>
  </r>
  <r>
    <x v="3"/>
    <n v="30031"/>
    <s v="G. GENERALES"/>
    <x v="14"/>
    <s v="COSTO DE OFICINA"/>
    <s v="ENERGÍA ELECTRICA"/>
    <n v="100"/>
    <s v="Servicios de negocio"/>
    <n v="1220"/>
    <s v="G0150"/>
    <s v="Telefonos"/>
    <s v="Estructura"/>
    <n v="1015"/>
    <s v="Gastos Varios"/>
    <s v="CAM CHILE SA.CAM CHILE SA.ENERGÍA ELECTRICA.INFRAESTRUCTURA.TI.GASTOS VARIOS.GENÉRICO"/>
    <n v="212479"/>
    <s v="30-ABR-14"/>
    <s v="Asiento N°08 ABRIL 2014 Transacciones Varias CLP 30-ABR-14"/>
    <s v="Reversa Provisión Energía Electrica Tarapaca Feb-14/Deborah Elguetta"/>
    <s v="CLP"/>
    <n v="-52894"/>
    <m/>
    <n v="52894"/>
    <m/>
    <m/>
    <m/>
    <m/>
    <m/>
    <m/>
    <m/>
    <m/>
  </r>
  <r>
    <x v="3"/>
    <n v="30031"/>
    <s v="G. GENERALES"/>
    <x v="14"/>
    <s v="COSTO DE OFICINA"/>
    <s v="ENERGÍA ELECTRICA"/>
    <n v="100"/>
    <s v="Servicios de negocio"/>
    <n v="1220"/>
    <s v="G0150"/>
    <s v="Telefonos"/>
    <s v="Estructura"/>
    <n v="1015"/>
    <s v="Gastos Varios"/>
    <s v="CAM CHILE SA.CAM CHILE SA.ENERGÍA ELECTRICA.INFRAESTRUCTURA.TI.GASTOS VARIOS.GENÉRICO"/>
    <n v="212479"/>
    <s v="30-ABR-14"/>
    <s v="Asiento N°10 ABRIL 2014 Transacciones Varias CLP 30-ABR-14"/>
    <s v="Provisión Servicio Electrico Tarapaca Fact. 12000867/Deborah Elguetta"/>
    <s v="CLP"/>
    <n v="42159"/>
    <n v="42159"/>
    <m/>
    <m/>
    <m/>
    <m/>
    <m/>
    <m/>
    <m/>
    <m/>
    <m/>
  </r>
  <r>
    <x v="3"/>
    <n v="30031"/>
    <s v="G. GENERALES"/>
    <x v="15"/>
    <s v="COSTO DE OFICINA"/>
    <s v="AGUA"/>
    <n v="100"/>
    <s v="Servicios de negocio"/>
    <n v="1220"/>
    <s v="G0150"/>
    <s v="Telefonos"/>
    <s v="Estructura"/>
    <n v="1015"/>
    <s v="Gastos Varios"/>
    <s v="CAM CHILE SA.CAM CHILE SA.AGUA.INFRAESTRUCTURA.TI.GASTOS VARIOS.GENÉRICO"/>
    <n v="20858"/>
    <s v="30-ABR-14"/>
    <s v="Asiento N°09 ABRIL 2014"/>
    <s v="Reclasifica Gasto De Agua Fact. 930418/Deborah Elguetta"/>
    <s v="CLP"/>
    <n v="3245"/>
    <n v="3245"/>
    <m/>
    <m/>
    <m/>
    <m/>
    <m/>
    <m/>
    <m/>
    <m/>
    <m/>
  </r>
  <r>
    <x v="3"/>
    <n v="30031"/>
    <s v="G. GENERALES"/>
    <x v="15"/>
    <s v="COSTO DE OFICINA"/>
    <s v="AGUA"/>
    <n v="100"/>
    <s v="Servicios de negocio"/>
    <n v="1220"/>
    <s v="G0150"/>
    <s v="Telefonos"/>
    <s v="Estructura"/>
    <n v="1015"/>
    <s v="Gastos Varios"/>
    <s v="CAM CHILE SA.CAM CHILE SA.AGUA.INFRAESTRUCTURA.TI.GASTOS VARIOS.GENÉRICO"/>
    <n v="20858"/>
    <s v="30-ABR-14"/>
    <s v="Asiento N°10 ABRIL 2014 Transacciones Varias CLP 30-ABR-14"/>
    <s v="Provisión Servicio De Agua Abr-14/Deborah Elguetta"/>
    <s v="CLP"/>
    <n v="5335"/>
    <n v="5335"/>
    <m/>
    <m/>
    <m/>
    <m/>
    <m/>
    <m/>
    <m/>
    <m/>
    <m/>
  </r>
  <r>
    <x v="3"/>
    <n v="30031"/>
    <s v="G. GENERALES"/>
    <x v="15"/>
    <s v="COSTO DE OFICINA"/>
    <s v="AGUA"/>
    <n v="100"/>
    <s v="Servicios de negocio"/>
    <n v="1220"/>
    <s v="G0150"/>
    <s v="Telefonos"/>
    <s v="Estructura"/>
    <n v="1015"/>
    <s v="Gastos Varios"/>
    <s v="CAM CHILE SA.CAM CHILE SA.AGUA.INFRAESTRUCTURA.TI.GASTOS VARIOS.GENÉRICO"/>
    <n v="20858"/>
    <s v="30-ABR-14"/>
    <s v="Asiento N°08 ABRIL 2014 Transacciones Varias CLP 30-ABR-14"/>
    <s v="Reversa Provisión Agua Feb-14/Deborah Elguetta"/>
    <s v="CLP"/>
    <n v="-4134"/>
    <m/>
    <n v="4134"/>
    <m/>
    <m/>
    <m/>
    <m/>
    <m/>
    <m/>
    <m/>
    <m/>
  </r>
  <r>
    <x v="3"/>
    <n v="30031"/>
    <s v="G. GENERALES"/>
    <x v="15"/>
    <s v="COSTO DE OFICINA"/>
    <s v="AGUA"/>
    <n v="100"/>
    <s v="Servicios de negocio"/>
    <n v="1220"/>
    <s v="G0150"/>
    <s v="Telefonos"/>
    <s v="Estructura"/>
    <n v="1015"/>
    <s v="Gastos Varios"/>
    <s v="CAM CHILE SA.CAM CHILE SA.AGUA.INFRAESTRUCTURA.TI.GASTOS VARIOS.GENÉRICO"/>
    <n v="20858"/>
    <s v="30-ABR-14"/>
    <s v="Asiento N°08 ABRIL 2014 Transacciones Varias CLP 30-ABR-14"/>
    <s v="Reversa Provisión Gasto De Agua Ene-2014// Deborah Elgueta"/>
    <s v="CLP"/>
    <n v="-9056"/>
    <m/>
    <n v="9056"/>
    <m/>
    <m/>
    <m/>
    <m/>
    <m/>
    <m/>
    <m/>
    <m/>
  </r>
  <r>
    <x v="3"/>
    <n v="30031"/>
    <s v="G. GENERALES"/>
    <x v="30"/>
    <s v="COSTO DE OFICINA"/>
    <s v="PAPELERIA"/>
    <n v="100"/>
    <s v="Servicios de negocio"/>
    <n v="1220"/>
    <s v="G0150"/>
    <s v="Telefonos"/>
    <s v="Estructura"/>
    <n v="1015"/>
    <s v="Gastos Varios"/>
    <s v="CAM CHILE SA.CAM CHILE SA.PAPELERIA.INFRAESTRUCTURA.TI.GASTOS VARIOS.GENÉRICO"/>
    <n v="0"/>
    <s v="30-ABR-14"/>
    <s v="Asiento N°10 ABRIL 2014 Transacciones Varias CLP 30-ABR-14"/>
    <s v="Reclasifica Gasto De Insumos Para Baño Oc 300311026003 Y 300311028046/Deborah Elguetta"/>
    <s v="CLP"/>
    <n v="12697"/>
    <n v="12697"/>
    <m/>
    <m/>
    <m/>
    <m/>
    <m/>
    <m/>
    <m/>
    <m/>
    <m/>
  </r>
  <r>
    <x v="3"/>
    <n v="30031"/>
    <s v="G. GENERALES"/>
    <x v="31"/>
    <s v="COSTO DE OFICINA"/>
    <s v="IMPRESIONES"/>
    <n v="100"/>
    <s v="Servicios de negocio"/>
    <n v="1220"/>
    <s v="G0150"/>
    <s v="Telefonos"/>
    <s v="Estructura"/>
    <n v="1015"/>
    <s v="Gastos Varios"/>
    <s v="CAM CHILE SA.CAM CHILE SA.IMPRESIONES.INFRAESTRUCTURA.TI.GASTOS VARIOS.GENÉRICO"/>
    <n v="0"/>
    <s v="30-ABR-14"/>
    <s v="Asiento N°10 ABRIL 2014 Transacciones Varias CLP 30-ABR-14"/>
    <s v="Reclasificación De Gasto De Impresoras Ene-14 Oc 300311027810/Deborah Elguetta"/>
    <s v="CLP"/>
    <n v="9227"/>
    <n v="9227"/>
    <m/>
    <m/>
    <m/>
    <m/>
    <m/>
    <m/>
    <m/>
    <m/>
    <m/>
  </r>
  <r>
    <x v="3"/>
    <n v="30031"/>
    <s v="G. GENERALES"/>
    <x v="31"/>
    <s v="COSTO DE OFICINA"/>
    <s v="IMPRESIONES"/>
    <n v="100"/>
    <s v="Servicios de negocio"/>
    <n v="1220"/>
    <s v="G0150"/>
    <s v="Telefonos"/>
    <s v="Estructura"/>
    <n v="1015"/>
    <s v="Gastos Varios"/>
    <s v="CAM CHILE SA.CAM CHILE SA.IMPRESIONES.INFRAESTRUCTURA.TI.GASTOS VARIOS.GENÉRICO"/>
    <n v="0"/>
    <s v="30-ABR-14"/>
    <s v="Asiento N°10 ABRIL 2014 Transacciones Varias CLP 30-ABR-14"/>
    <s v="Provisión Gasto De Impresoras Feb-Mar-14/Deborah Elguetta"/>
    <s v="CLP"/>
    <n v="18455"/>
    <n v="18455"/>
    <m/>
    <m/>
    <m/>
    <m/>
    <m/>
    <m/>
    <m/>
    <m/>
    <m/>
  </r>
  <r>
    <x v="3"/>
    <n v="30031"/>
    <s v="G. GENERALES"/>
    <x v="31"/>
    <s v="COSTO DE OFICINA"/>
    <s v="IMPRESIONES"/>
    <n v="100"/>
    <s v="Servicios de negocio"/>
    <n v="1220"/>
    <s v="G0150"/>
    <s v="Telefonos"/>
    <s v="Estructura"/>
    <n v="1015"/>
    <s v="Gastos Varios"/>
    <s v="CAM CHILE SA.CAM CHILE SA.IMPRESIONES.INFRAESTRUCTURA.TI.GASTOS VARIOS.GENÉRICO"/>
    <n v="0"/>
    <s v="30-ABR-14"/>
    <s v="Asiento N°10 ABRIL 2014 Transacciones Varias CLP 30-ABR-14"/>
    <s v="Provisión Impresoras Abr-14/Deborah Elguetta"/>
    <s v="CLP"/>
    <n v="9227"/>
    <n v="9227"/>
    <m/>
    <m/>
    <m/>
    <m/>
    <m/>
    <m/>
    <m/>
    <m/>
    <m/>
  </r>
  <r>
    <x v="3"/>
    <n v="30031"/>
    <s v="G. GENERALES"/>
    <x v="32"/>
    <s v="COSTO DE OFICINA"/>
    <s v="REFRIGERIOS"/>
    <n v="100"/>
    <s v="Servicios de negocio"/>
    <n v="1220"/>
    <s v="G0150"/>
    <s v="Telefonos"/>
    <s v="Estructura"/>
    <n v="1015"/>
    <s v="Gastos Varios"/>
    <s v="CAM CHILE SA.CAM CHILE SA.REFRIGERIOS.INFRAESTRUCTURA.TI.GASTOS VARIOS.GENÉRICO"/>
    <n v="0"/>
    <s v="30-ABR-14"/>
    <s v="Asiento N°10 ABRIL 2014 Transacciones Varias CLP 30-ABR-14"/>
    <s v="Reclasifica Gasto De Cafeteria Oc 300311026932/Deborah Elguetta"/>
    <s v="CLP"/>
    <n v="4888"/>
    <n v="4888"/>
    <m/>
    <m/>
    <m/>
    <m/>
    <m/>
    <m/>
    <m/>
    <m/>
    <m/>
  </r>
  <r>
    <x v="3"/>
    <n v="30031"/>
    <s v="G. GENERALES"/>
    <x v="32"/>
    <s v="COSTO DE OFICINA"/>
    <s v="REFRIGERIOS"/>
    <n v="100"/>
    <s v="Servicios de negocio"/>
    <n v="1220"/>
    <s v="G0150"/>
    <s v="Telefonos"/>
    <s v="Estructura"/>
    <n v="1015"/>
    <s v="Gastos Varios"/>
    <s v="CAM CHILE SA.CAM CHILE SA.REFRIGERIOS.INFRAESTRUCTURA.TI.GASTOS VARIOS.GENÉRICO"/>
    <n v="0"/>
    <s v="30-ABR-14"/>
    <s v="Asiento N°10 ABRIL 2014 Transacciones Varias CLP 30-ABR-14"/>
    <s v="Provisión Arriendo Maquinas De Agua Abr-14/Deborah Elguetta"/>
    <s v="CLP"/>
    <n v="4823"/>
    <n v="4823"/>
    <m/>
    <m/>
    <m/>
    <m/>
    <m/>
    <m/>
    <m/>
    <m/>
    <m/>
  </r>
  <r>
    <x v="3"/>
    <n v="30031"/>
    <s v="G. GENERALES"/>
    <x v="32"/>
    <s v="COSTO DE OFICINA"/>
    <s v="REFRIGERIOS"/>
    <n v="100"/>
    <s v="Servicios de negocio"/>
    <n v="1220"/>
    <s v="G0150"/>
    <s v="Telefonos"/>
    <s v="Estructura"/>
    <n v="1015"/>
    <s v="Gastos Varios"/>
    <s v="CAM CHILE SA.CAM CHILE SA.REFRIGERIOS.INFRAESTRUCTURA.TI.GASTOS VARIOS.GENÉRICO"/>
    <n v="0"/>
    <s v="30-ABR-14"/>
    <s v="Asiento N°10 ABRIL 2014 Transacciones Varias CLP 30-ABR-14"/>
    <s v="Reclasifica Gasto De Casino Tarapaca Ene-Feb-14 Oc 300311027688 Y 300311028571/Deborah Elguetta"/>
    <s v="CLP"/>
    <n v="38388"/>
    <n v="38388"/>
    <m/>
    <m/>
    <m/>
    <m/>
    <m/>
    <m/>
    <m/>
    <m/>
    <m/>
  </r>
  <r>
    <x v="3"/>
    <n v="30031"/>
    <s v="G. GENERALES"/>
    <x v="33"/>
    <s v="COSTO DE OFICINA"/>
    <s v="MENSAJERIA"/>
    <n v="100"/>
    <s v="Servicios de negocio"/>
    <n v="1220"/>
    <s v="G0150"/>
    <s v="Telefonos"/>
    <s v="Estructura"/>
    <n v="1015"/>
    <s v="Gastos Varios"/>
    <s v="CAM CHILE SA.CAM CHILE SA.MENSAJERIA.INFRAESTRUCTURA.TI.GASTOS VARIOS.GENÉRICO"/>
    <n v="0"/>
    <s v="30-ABR-14"/>
    <s v="Asiento N°10 ABRIL 2014 Transacciones Varias CLP 30-ABR-14"/>
    <s v="Provisión Servicio De Mensajeria Interna/Deborah Elguetta"/>
    <s v="CLP"/>
    <n v="11162"/>
    <n v="11162"/>
    <m/>
    <m/>
    <m/>
    <m/>
    <m/>
    <m/>
    <m/>
    <m/>
    <m/>
  </r>
  <r>
    <x v="3"/>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0393244"/>
    <s v="22-ABR-14"/>
    <s v="Recepción USD 22-ABR-14"/>
    <s v="SOFWARE ORACLE MES DE MARZO 2014"/>
    <s v="USD"/>
    <n v="3356781"/>
    <n v="3356781"/>
    <m/>
    <s v="Ordenes de Compra"/>
    <n v="300311028977"/>
    <n v="20100154057"/>
    <s v="G Y M S.A."/>
    <m/>
    <m/>
    <m/>
    <m/>
  </r>
  <r>
    <x v="3"/>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0393244"/>
    <s v="28-ABR-14"/>
    <s v="Facturas Compra USD 28-ABR-14"/>
    <s v="SOFWARE ORACLE MES DE MARZO 2014"/>
    <s v="USD"/>
    <n v="20128"/>
    <n v="20128"/>
    <m/>
    <s v="Facturas AP"/>
    <n v="72187"/>
    <n v="20100154057"/>
    <s v="G Y M S.A."/>
    <m/>
    <m/>
    <n v="300311028977"/>
    <m/>
  </r>
  <r>
    <x v="3"/>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0393244"/>
    <s v="01-ABR-14"/>
    <s v="Facturas Compra USD 01-ABR-14"/>
    <s v="PROVISION SOFWARE ORACLE MES DE MARZO"/>
    <s v="USD"/>
    <n v="-2820018"/>
    <m/>
    <n v="2820018"/>
    <s v="Facturas AP"/>
    <s v="P-FACTURA MAR -2014"/>
    <n v="20100154057"/>
    <s v="G Y M S.A."/>
    <m/>
    <m/>
    <m/>
    <m/>
  </r>
  <r>
    <x v="3"/>
    <n v="30031"/>
    <s v="G. GENERALES"/>
    <x v="17"/>
    <s v="SOPORTE INFORMÁTICO"/>
    <s v="SERVICIOS INFORMATICOS"/>
    <n v="100"/>
    <s v="Servicios de negocio"/>
    <n v="1220"/>
    <s v="G0151"/>
    <s v="Sistemas Informaticos"/>
    <s v="Estructura"/>
    <n v="697"/>
    <s v="Servicio Synapsis"/>
    <s v="CAM CHILE SA.GyM SA.SERVICIOS INFORMATICOS.INFRAESTRUCTURA.TI.SERVICIO SYNAPSIS.GENÉRICO"/>
    <n v="0"/>
    <s v="30-ABR-14"/>
    <s v="Facturas Compra USD 30-ABR-14"/>
    <s v="PROVISION SOFWARE ORACLE MES DE ABRIL"/>
    <s v="USD"/>
    <n v="2871396"/>
    <n v="2871396"/>
    <m/>
    <s v="Facturas AP"/>
    <s v="P-FACTURA ABR-2014"/>
    <n v="20100154057"/>
    <s v="G Y M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04-ABR-14"/>
    <s v="Recepción CLP 04-ABR-14"/>
    <s v="TX CORD CAT 5E 2.1 MT NEGRO TRIMERX"/>
    <s v="CLP"/>
    <n v="75000"/>
    <n v="75000"/>
    <m/>
    <s v="Ordenes de Compra"/>
    <n v="300311028261"/>
    <n v="85541900"/>
    <s v="EDAPI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23-ABR-14"/>
    <s v="Facturas Compra CLP 23-ABR-14"/>
    <s v="INSUMOS INFORMATICOS"/>
    <s v="CLP"/>
    <n v="21400"/>
    <n v="21400"/>
    <m/>
    <s v="Facturas AP"/>
    <n v="23176"/>
    <n v="14694659"/>
    <s v="SALAS  REDONDO,LUIS MIGUEL"/>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10-ABR-14"/>
    <s v="Facturas Compra CLP 10-ABR-14"/>
    <s v="INSUMOS DE INFORMATICA"/>
    <s v="CLP"/>
    <n v="39412"/>
    <n v="39412"/>
    <m/>
    <s v="Facturas AP"/>
    <n v="93933"/>
    <n v="76049600"/>
    <s v="COMERCIAL SITEC LIMITAD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21-ABR-14"/>
    <s v="Recepción CLP 21-ABR-14"/>
    <s v="TECLADO GENIUS ESPAÑOL USB NEGRO (31300706100)"/>
    <s v="CLP"/>
    <n v="98000"/>
    <n v="98000"/>
    <m/>
    <s v="Ordenes de Compra"/>
    <n v="300311028558"/>
    <n v="85541900"/>
    <s v="EDAPI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21-ABR-14"/>
    <s v="Recepción CLP 21-ABR-14"/>
    <s v="MOUSE GENIUS OPTICO SCROLL USB (31010826101)"/>
    <s v="CLP"/>
    <n v="90000"/>
    <n v="90000"/>
    <m/>
    <s v="Ordenes de Compra"/>
    <n v="300311028558"/>
    <n v="85541900"/>
    <s v="EDAPI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04-ABR-14"/>
    <s v="Recepción USD 04-ABR-14"/>
    <s v="Renovación NTB GCF"/>
    <s v="USD"/>
    <n v="741076"/>
    <n v="741076"/>
    <m/>
    <s v="Ordenes de Compra"/>
    <n v="300311028381"/>
    <n v="85541900"/>
    <s v="EDAPI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14-ABR-14"/>
    <s v="Facturas Compra USD 14-ABR-14"/>
    <s v="Renovación NTB GCF"/>
    <s v="USD"/>
    <n v="3029"/>
    <n v="3029"/>
    <m/>
    <s v="Facturas AP"/>
    <n v="1243794"/>
    <n v="85541900"/>
    <s v="EDAPI S.A."/>
    <m/>
    <m/>
    <n v="300311028381"/>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21-ABR-14"/>
    <s v="Recepción CLP 21-ABR-14"/>
    <s v="MOUSE GENIUS OPTICO SCROLL USB (31010826101)"/>
    <s v="CLP"/>
    <n v="50000"/>
    <n v="50000"/>
    <m/>
    <s v="Ordenes de Compra"/>
    <n v="300311028558"/>
    <n v="85541900"/>
    <s v="EDAPI S.A."/>
    <m/>
    <m/>
    <m/>
    <m/>
  </r>
  <r>
    <x v="3"/>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1445645"/>
    <s v="03-ABR-14"/>
    <s v="Facturas Compra USD 03-ABR-14"/>
    <s v="Renovación NTB JPEC"/>
    <s v="USD"/>
    <n v="6269"/>
    <n v="6269"/>
    <m/>
    <s v="Facturas AP"/>
    <n v="1243041"/>
    <n v="85541900"/>
    <s v="EDAPI S.A."/>
    <m/>
    <m/>
    <n v="300311028082"/>
    <m/>
  </r>
  <r>
    <x v="3"/>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409616"/>
    <s v="10-ABR-14"/>
    <s v="Recepción CLP 10-ABR-14"/>
    <s v="Mantención Centrales Asterisk Marzo 2014"/>
    <s v="CLP"/>
    <n v="306891"/>
    <n v="306891"/>
    <m/>
    <s v="Ordenes de Compra"/>
    <n v="300311028592"/>
    <n v="76280904"/>
    <s v="LOGARITMO TECNOLOGIAS DE INFORMACION SPA"/>
    <m/>
    <m/>
    <m/>
    <m/>
  </r>
  <r>
    <x v="3"/>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409616"/>
    <s v="17-ABR-14"/>
    <s v="Recepción CLP 17-ABR-14"/>
    <s v="Red WAN - Chile"/>
    <s v="CLP"/>
    <n v="898009"/>
    <n v="898009"/>
    <m/>
    <s v="Ordenes de Compra"/>
    <n v="300311028903"/>
    <n v="78703410"/>
    <s v="TELEFONICA EMPRESAS CHILE S.A."/>
    <m/>
    <m/>
    <m/>
    <m/>
  </r>
  <r>
    <x v="3"/>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409616"/>
    <s v="17-ABR-14"/>
    <s v="Recepción CLP 17-ABR-14"/>
    <s v="VPN IP MPLS backbone Internacional - Perú"/>
    <s v="CLP"/>
    <n v="1295203"/>
    <n v="1295203"/>
    <m/>
    <s v="Ordenes de Compra"/>
    <n v="300311028903"/>
    <n v="78703410"/>
    <s v="TELEFONICA EMPRESAS CHILE S.A."/>
    <m/>
    <m/>
    <m/>
    <m/>
  </r>
  <r>
    <x v="3"/>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409616"/>
    <s v="17-ABR-14"/>
    <s v="Recepción CLP 17-ABR-14"/>
    <s v="Aumento de 600 Gigas en servidores"/>
    <s v="CLP"/>
    <n v="127478"/>
    <n v="127478"/>
    <m/>
    <s v="Ordenes de Compra"/>
    <n v="300311028903"/>
    <n v="78703410"/>
    <s v="TELEFONICA EMPRESAS CHILE S.A."/>
    <m/>
    <m/>
    <m/>
    <m/>
  </r>
  <r>
    <x v="3"/>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409616"/>
    <s v="15-ABR-14"/>
    <s v="Asiento N°01 ABRIL 2014"/>
    <s v="Quo-04521-2011 &quot;Soporte Y Operación Hasta 3 Usuarios - Camsyne&quot;"/>
    <s v="CLP"/>
    <n v="-2998085"/>
    <m/>
    <n v="2998085"/>
    <m/>
    <m/>
    <m/>
    <m/>
    <m/>
    <m/>
    <m/>
    <m/>
  </r>
  <r>
    <x v="3"/>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7139280"/>
    <s v="17-ABR-14"/>
    <s v="Recepción CLP 17-ABR-14"/>
    <s v="Servidores Virtualizado - TIC"/>
    <s v="CLP"/>
    <n v="1507069"/>
    <n v="1507069"/>
    <m/>
    <s v="Ordenes de Compra"/>
    <n v="300311028903"/>
    <n v="78703410"/>
    <s v="TELEFONICA EMPRESAS CHILE S.A."/>
    <m/>
    <m/>
    <m/>
    <m/>
  </r>
  <r>
    <x v="3"/>
    <n v="30031"/>
    <s v="G. GENERALES"/>
    <x v="18"/>
    <s v="COMUNICACIONES"/>
    <s v="TELEFONÍA FIJA"/>
    <n v="100"/>
    <s v="Servicios de negocio"/>
    <n v="1220"/>
    <s v="G0150"/>
    <s v="Telefonos"/>
    <s v="Estructura"/>
    <n v="684"/>
    <s v="Larga Distancia Nacional."/>
    <s v="CAM CHILE SA.CAM CHILE SA.TELEFONÍA FIJA.INFRAESTRUCTURA.TI.LARGA DISTANCIA NACIONAL\..GENÉRICO"/>
    <n v="304002"/>
    <s v="17-ABR-14"/>
    <s v="Facturas Compra CLP 17-ABR-14"/>
    <s v="SERVICIOS"/>
    <s v="CLP"/>
    <n v="3"/>
    <n v="3"/>
    <m/>
    <s v="Facturas AP"/>
    <n v="1479757"/>
    <n v="96672160"/>
    <s v="TELEFONICA LARGA DISTANCIA S. A."/>
    <m/>
    <m/>
    <n v="300311028835"/>
    <m/>
  </r>
  <r>
    <x v="3"/>
    <n v="30031"/>
    <s v="G. GENERALES"/>
    <x v="18"/>
    <s v="COMUNICACIONES"/>
    <s v="TELEFONÍA FIJA"/>
    <n v="100"/>
    <s v="Servicios de negocio"/>
    <n v="1220"/>
    <s v="G0150"/>
    <s v="Telefonos"/>
    <s v="Estructura"/>
    <n v="684"/>
    <s v="Larga Distancia Nacional."/>
    <s v="CAM CHILE SA.CAM CHILE SA.TELEFONÍA FIJA.INFRAESTRUCTURA.TI.LARGA DISTANCIA NACIONAL\..GENÉRICO"/>
    <n v="304002"/>
    <s v="15-ABR-14"/>
    <s v="Recepción CLP 15-ABR-14"/>
    <s v="Larga Distancia Internacional CAM Carrier 188 03/2014"/>
    <s v="CLP"/>
    <n v="115346"/>
    <n v="115346"/>
    <m/>
    <s v="Ordenes de Compra"/>
    <n v="300311028835"/>
    <n v="96672160"/>
    <s v="TELEFONICA LARGA DISTANCIA S. A."/>
    <m/>
    <m/>
    <m/>
    <m/>
  </r>
  <r>
    <x v="3"/>
    <n v="30031"/>
    <s v="G. GENERALES"/>
    <x v="18"/>
    <s v="COMUNICACIONES"/>
    <s v="TELEFONÍA FIJA"/>
    <n v="100"/>
    <s v="Servicios de negocio"/>
    <n v="1220"/>
    <s v="G0150"/>
    <s v="Telefonos"/>
    <s v="Estructura"/>
    <n v="1425"/>
    <s v="Soporte Informático y Teléfonos"/>
    <s v="CAM CHILE SA.CAM CHILE SA.TELEFONÍA FIJA.INFRAESTRUCTURA.TI.Soporte Informático y Tel.GENÉRICO"/>
    <n v="0"/>
    <s v="21-ABR-14"/>
    <s v="Asiento N°02 ABRIL 2014"/>
    <s v="Telefonia Fija Abril 2014/Miguel Salas"/>
    <s v="CLP"/>
    <n v="17517"/>
    <n v="17517"/>
    <m/>
    <m/>
    <m/>
    <m/>
    <m/>
    <m/>
    <m/>
    <m/>
    <m/>
  </r>
  <r>
    <x v="3"/>
    <n v="30031"/>
    <s v="G. GENERALES"/>
    <x v="18"/>
    <s v="COMUNICACIONES"/>
    <s v="TELEFONÍA FIJA"/>
    <n v="100"/>
    <s v="Servicios de negocio"/>
    <n v="1220"/>
    <s v="G0150"/>
    <s v="Telefonos"/>
    <s v="Estructura"/>
    <n v="1425"/>
    <s v="Soporte Informático y Teléfonos"/>
    <s v="CAM CHILE SA.CAM CHILE SA.TELEFONÍA FIJA.INFRAESTRUCTURA.TI.Soporte Informático y Tel.GENÉRICO"/>
    <n v="0"/>
    <s v="21-ABR-14"/>
    <s v="Asiento N°02 ABRIL 2014"/>
    <s v="Telefonia Fija Enero 2014/Miguel Salas"/>
    <s v="CLP"/>
    <n v="23506"/>
    <n v="23506"/>
    <m/>
    <m/>
    <m/>
    <m/>
    <m/>
    <m/>
    <m/>
    <m/>
    <m/>
  </r>
  <r>
    <x v="3"/>
    <n v="30031"/>
    <s v="G. GENERALES"/>
    <x v="18"/>
    <s v="COMUNICACIONES"/>
    <s v="TELEFONÍA FIJA"/>
    <n v="100"/>
    <s v="Servicios de negocio"/>
    <n v="1220"/>
    <s v="G0150"/>
    <s v="Telefonos"/>
    <s v="Estructura"/>
    <n v="1425"/>
    <s v="Soporte Informático y Teléfonos"/>
    <s v="CAM CHILE SA.CAM CHILE SA.TELEFONÍA FIJA.INFRAESTRUCTURA.TI.Soporte Informático y Tel.GENÉRICO"/>
    <n v="0"/>
    <s v="21-ABR-14"/>
    <s v="Asiento N°02 ABRIL 2014"/>
    <s v="Telefonia Fija Marzo 2014/Miguel Salas"/>
    <s v="CLP"/>
    <n v="24609"/>
    <n v="24609"/>
    <m/>
    <m/>
    <m/>
    <m/>
    <m/>
    <m/>
    <m/>
    <m/>
    <m/>
  </r>
  <r>
    <x v="3"/>
    <n v="30031"/>
    <s v="G. GENERALES"/>
    <x v="18"/>
    <s v="COMUNICACIONES"/>
    <s v="TELEFONÍA FIJA"/>
    <n v="100"/>
    <s v="Servicios de negocio"/>
    <n v="1220"/>
    <s v="G0150"/>
    <s v="Telefonos"/>
    <s v="Estructura"/>
    <n v="1425"/>
    <s v="Soporte Informático y Teléfonos"/>
    <s v="CAM CHILE SA.CAM CHILE SA.TELEFONÍA FIJA.INFRAESTRUCTURA.TI.Soporte Informático y Tel.GENÉRICO"/>
    <n v="0"/>
    <s v="21-ABR-14"/>
    <s v="Asiento N°02 ABRIL 2014"/>
    <s v="Telefonia Fija Febrero 2014/Miguel Salas"/>
    <s v="CLP"/>
    <n v="15632"/>
    <n v="15632"/>
    <m/>
    <m/>
    <m/>
    <m/>
    <m/>
    <m/>
    <m/>
    <m/>
    <m/>
  </r>
  <r>
    <x v="3"/>
    <n v="30031"/>
    <s v="G. GENERALES"/>
    <x v="19"/>
    <s v="COMUNICACIONES"/>
    <s v="TELEFONÍA MÓVIL"/>
    <n v="100"/>
    <s v="Servicios de negocio"/>
    <n v="1220"/>
    <s v="G0150"/>
    <s v="Telefonos"/>
    <s v="Estructura"/>
    <n v="682"/>
    <s v="Servicio Local Medido (SLM)."/>
    <s v="CAM CHILE SA.CAM CHILE SA.TELEFONÍA MÓVIL.INFRAESTRUCTURA.TI.SERVICIO LOCAL MEDIDO (SL.GENÉRICO"/>
    <n v="0"/>
    <s v="17-ABR-14"/>
    <s v="Recepción CLP 17-ABR-14"/>
    <s v="Servicios de telefonía corporativo MAR-2014 GTD"/>
    <s v="CLP"/>
    <n v="2042759"/>
    <n v="2042759"/>
    <m/>
    <s v="Ordenes de Compra"/>
    <n v="300311028962"/>
    <n v="96721280"/>
    <s v="GTD TELESAT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16-ABR-14"/>
    <s v="Recepción CLP 16-ABR-14"/>
    <s v="BAM del plan corporativo CAM"/>
    <s v="CLP"/>
    <n v="18479"/>
    <n v="18479"/>
    <m/>
    <s v="Ordenes de Compra"/>
    <n v="300311028871"/>
    <n v="87845500"/>
    <s v="TELEFÓNICA MÓVILES CHILE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14-ABR-14"/>
    <s v="Recepción CLP 14-ABR-14"/>
    <s v="Simcards celulares del plan corporativo CAM"/>
    <s v="CLP"/>
    <n v="43589"/>
    <n v="43589"/>
    <m/>
    <s v="Ordenes de Compra"/>
    <n v="300311028792"/>
    <n v="87845500"/>
    <s v="TELEFÓNICA MÓVILES CHILE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9-ABR-14"/>
    <s v="Asiento N°05 ABRIL 2014"/>
    <s v="Traspaso celular  Abril 2014"/>
    <s v="CLP"/>
    <n v="-5072943"/>
    <m/>
    <n v="5072943"/>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9-ABR-14"/>
    <s v="Recepción CLP 29-ABR-14"/>
    <s v="BAM del plan corporativo CAM"/>
    <s v="CLP"/>
    <n v="22146"/>
    <n v="22146"/>
    <m/>
    <s v="Ordenes de Compra"/>
    <n v="300311029228"/>
    <n v="87845500"/>
    <s v="TELEFÓNICA MÓVILES CHILE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Simcards celulares del plan corporativo CAM"/>
    <s v="CLP"/>
    <n v="-51870"/>
    <m/>
    <n v="51870"/>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Traspaso Celular Enero 2014/Miguel Salas"/>
    <s v="CLP"/>
    <n v="-4192997"/>
    <m/>
    <n v="4192997"/>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Telefonia Fija Abril 2014/Miguel Salas"/>
    <s v="CLP"/>
    <n v="-1792256"/>
    <m/>
    <n v="1792256"/>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Telefonia Fija Marzo 2014/Miguel Salas"/>
    <s v="CLP"/>
    <n v="-1880695"/>
    <m/>
    <n v="1880695"/>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Telefonia Fija Febrero 2014/Miguel Salas"/>
    <s v="CLP"/>
    <n v="-2025979"/>
    <m/>
    <n v="2025979"/>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1-ABR-14"/>
    <s v="Asiento N°02 ABRIL 2014"/>
    <s v="Telefonia Fija Enero 2014/Miguel Salas"/>
    <s v="CLP"/>
    <n v="-2035927"/>
    <m/>
    <n v="2035927"/>
    <m/>
    <m/>
    <m/>
    <m/>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17-ABR-14"/>
    <s v="Facturas Compra CLP 17-ABR-14"/>
    <s v="Simcards celulares del plan corporativo CAM"/>
    <s v="CLP"/>
    <n v="-2"/>
    <m/>
    <n v="2"/>
    <s v="Facturas AP"/>
    <n v="36670774"/>
    <n v="87845500"/>
    <s v="TELEFÓNICA MÓVILES CHILE S.A."/>
    <m/>
    <m/>
    <n v="300311028871"/>
    <m/>
  </r>
  <r>
    <x v="3"/>
    <n v="30031"/>
    <s v="G. GENERALES"/>
    <x v="19"/>
    <s v="COMUNICACIONES"/>
    <s v="TELEFONÍA MÓVIL"/>
    <n v="100"/>
    <s v="Servicios de negocio"/>
    <n v="1220"/>
    <s v="G0150"/>
    <s v="Telefonos"/>
    <s v="Estructura"/>
    <n v="1015"/>
    <s v="Gastos Varios"/>
    <s v="CAM CHILE SA.CAM CHILE SA.TELEFONÍA MÓVIL.INFRAESTRUCTURA.TI.GASTOS VARIOS.GENÉRICO"/>
    <n v="-4116454"/>
    <s v="16-ABR-14"/>
    <s v="Recepción CLP 16-ABR-14"/>
    <s v="Simcards celulares del plan corporativo CAM"/>
    <s v="CLP"/>
    <n v="5141488"/>
    <n v="5141488"/>
    <m/>
    <s v="Ordenes de Compra"/>
    <n v="300311028871"/>
    <n v="87845500"/>
    <s v="TELEFÓNICA MÓVILES CHILE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9-ABR-14"/>
    <s v="Recepción CLP 29-ABR-14"/>
    <s v="Simcards celulares del plan corporativo CAM"/>
    <s v="CLP"/>
    <n v="5063862"/>
    <n v="5063862"/>
    <m/>
    <s v="Ordenes de Compra"/>
    <n v="300311029228"/>
    <n v="87845500"/>
    <s v="TELEFÓNICA MÓVILES CHILE S.A."/>
    <m/>
    <m/>
    <m/>
    <m/>
  </r>
  <r>
    <x v="3"/>
    <n v="30031"/>
    <s v="G. GENERALES"/>
    <x v="19"/>
    <s v="COMUNICACIONES"/>
    <s v="TELEFONÍA MÓVIL"/>
    <n v="100"/>
    <s v="Servicios de negocio"/>
    <n v="1220"/>
    <s v="G0150"/>
    <s v="Telefonos"/>
    <s v="Estructura"/>
    <n v="1015"/>
    <s v="Gastos Varios"/>
    <s v="CAM CHILE SA.CAM CHILE SA.TELEFONÍA MÓVIL.INFRAESTRUCTURA.TI.GASTOS VARIOS.GENÉRICO"/>
    <n v="-4116454"/>
    <s v="25-ABR-14"/>
    <s v="Asiento N°03 ABRIL 2014"/>
    <s v="Simcards Celulares Del Plan Corporativo Cam"/>
    <s v="CLP"/>
    <n v="-51871"/>
    <m/>
    <n v="51871"/>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1-ABR-14"/>
    <s v="Asiento N°02 ABRIL 2014"/>
    <s v="Reversa Telefonia Fija Febrero 2013"/>
    <s v="CLP"/>
    <n v="-35027"/>
    <m/>
    <n v="35027"/>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1-ABR-14"/>
    <s v="Asiento N°02 ABRIL 2014"/>
    <s v="Reversa Telefonia Fija Enero 2013"/>
    <s v="CLP"/>
    <n v="-35027"/>
    <m/>
    <n v="35027"/>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5-ABR-14"/>
    <s v="Asiento N°03 ABRIL 2014"/>
    <s v="Renovación a MOTO G/Ramon Herrera"/>
    <s v="CLP"/>
    <n v="40986"/>
    <n v="40986"/>
    <m/>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5-ABR-14"/>
    <s v="Asiento N°03 ABRIL 2014"/>
    <s v="Renovación a MOTO G/Ramon Herrera"/>
    <s v="CLP"/>
    <n v="40987"/>
    <n v="40987"/>
    <m/>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9-ABR-14"/>
    <s v="Asiento N°05 ABRIL 2014"/>
    <s v="Traspaso celular  Abril 2014/Miguel Salas"/>
    <s v="CLP"/>
    <n v="97250"/>
    <n v="97250"/>
    <m/>
    <m/>
    <m/>
    <m/>
    <m/>
    <m/>
    <m/>
    <m/>
    <m/>
  </r>
  <r>
    <x v="3"/>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400336"/>
    <s v="21-ABR-14"/>
    <s v="Asiento N°02 ABRIL 2014"/>
    <s v="Traspaso Celular Enero 2014/Miguel Salas"/>
    <s v="CLP"/>
    <n v="118493"/>
    <n v="118493"/>
    <m/>
    <m/>
    <m/>
    <m/>
    <m/>
    <m/>
    <m/>
    <m/>
    <m/>
  </r>
  <r>
    <x v="3"/>
    <n v="30031"/>
    <s v="G. GENERALES"/>
    <x v="20"/>
    <s v="DESARROLLO HUMANO"/>
    <s v="OTROS GASTOS DEL PERSONAL"/>
    <n v="100"/>
    <s v="Servicios de negocio"/>
    <n v="1220"/>
    <s v="G0225"/>
    <s v="Remuneración"/>
    <s v="Estructura"/>
    <n v="910"/>
    <s v="Remuneración"/>
    <s v="CAM CHILE SA.CAM CHILE SA.Otros gastos del personal.INFRAESTRUCTURA.TI.REMUNERACIÓN.GENÉRICO"/>
    <n v="11703"/>
    <s v="23-ABR-14"/>
    <s v="Recepción CLP 23-ABR-14"/>
    <s v="Campaña Vacunación 2014"/>
    <s v="CLP"/>
    <n v="8000"/>
    <n v="8000"/>
    <m/>
    <s v="Ordenes de Compra"/>
    <n v="300311028405"/>
    <n v="76055804"/>
    <s v="INVERSIONES PHARMAVISAN S. A    ."/>
    <m/>
    <m/>
    <m/>
    <m/>
  </r>
  <r>
    <x v="3"/>
    <n v="30031"/>
    <s v="G. GENERALES"/>
    <x v="34"/>
    <s v="GASTOS DE VIAJES POR NEGOCIO"/>
    <s v="ALOJAMIENTO "/>
    <n v="100"/>
    <s v="Servicios de negocio"/>
    <n v="1220"/>
    <s v="G0151"/>
    <s v="Sistemas Informaticos"/>
    <s v="Estructura"/>
    <n v="691"/>
    <s v="Insumos informática"/>
    <s v="CAM CHILE SA.CAM CHILE SA.ALOJAMIENTO.INFRAESTRUCTURA.TI.INSUMOS INFORMÁTICA.GENÉRICO"/>
    <n v="0"/>
    <s v="17-ABR-14"/>
    <s v="Recepción CLP 17-ABR-14"/>
    <s v="ALOJAMIENTO Srta. Gisselle invitada TI"/>
    <s v="CLP"/>
    <n v="117000"/>
    <n v="117000"/>
    <m/>
    <s v="Ordenes de Compra"/>
    <n v="300311028824"/>
    <n v="96511350"/>
    <s v="HOTELERIA Y TURISMO S.A."/>
    <m/>
    <m/>
    <m/>
    <m/>
  </r>
  <r>
    <x v="3"/>
    <n v="30031"/>
    <s v="G. GENERALES"/>
    <x v="34"/>
    <s v="GASTOS DE VIAJES POR NEGOCIO"/>
    <s v="ALOJAMIENTO "/>
    <n v="100"/>
    <s v="Servicios de negocio"/>
    <n v="1220"/>
    <s v="G0151"/>
    <s v="Sistemas Informaticos"/>
    <s v="Estructura"/>
    <n v="691"/>
    <s v="Insumos informática"/>
    <s v="CAM CHILE SA.CAM CHILE SA.ALOJAMIENTO.INFRAESTRUCTURA.TI.INSUMOS INFORMÁTICA.GENÉRICO"/>
    <n v="0"/>
    <s v="17-ABR-14"/>
    <s v="Recepción CLP 17-ABR-14"/>
    <s v="FRIGOBAR"/>
    <s v="CLP"/>
    <n v="2184"/>
    <n v="2184"/>
    <m/>
    <s v="Ordenes de Compra"/>
    <n v="300311028824"/>
    <n v="96511350"/>
    <s v="HOTELERIA Y TURISMO S.A."/>
    <m/>
    <m/>
    <m/>
    <m/>
  </r>
  <r>
    <x v="3"/>
    <n v="30031"/>
    <s v="G. GENERALES"/>
    <x v="34"/>
    <s v="GASTOS DE VIAJES POR NEGOCIO"/>
    <s v="ALOJAMIENTO "/>
    <n v="100"/>
    <s v="Servicios de negocio"/>
    <n v="1220"/>
    <s v="G0151"/>
    <s v="Sistemas Informaticos"/>
    <s v="Estructura"/>
    <n v="691"/>
    <s v="Insumos informática"/>
    <s v="CAM CHILE SA.CAM CHILE SA.ALOJAMIENTO.INFRAESTRUCTURA.TI.INSUMOS INFORMÁTICA.GENÉRICO"/>
    <n v="0"/>
    <s v="16-ABR-14"/>
    <s v="Recepción CLP 16-ABR-14"/>
    <s v="ALOJAMIENTO SR. DARWIN HAYA"/>
    <s v="CLP"/>
    <n v="234000"/>
    <n v="234000"/>
    <m/>
    <s v="Ordenes de Compra"/>
    <n v="300311028887"/>
    <n v="96511350"/>
    <s v="HOTELERIA Y TURISMO S.A."/>
    <m/>
    <m/>
    <m/>
    <m/>
  </r>
  <r>
    <x v="3"/>
    <n v="30031"/>
    <s v="G. GENERALES"/>
    <x v="21"/>
    <s v="GASTOS DE VIAJES POR NEGOCIO"/>
    <s v="ALIMENTACIÓN "/>
    <n v="100"/>
    <s v="Servicios de negocio"/>
    <n v="1220"/>
    <s v="G0151"/>
    <s v="Sistemas Informaticos"/>
    <s v="Estructura"/>
    <n v="691"/>
    <s v="Insumos informática"/>
    <s v="CAM CHILE SA.CAM CHILE SA.ALIMENTACIÓN.INFRAESTRUCTURA.TI.INSUMOS INFORMÁTICA.GENÉRICO"/>
    <n v="0"/>
    <s v="16-ABR-14"/>
    <s v="Recepción CLP 16-ABR-14"/>
    <s v="FRIGOBAR"/>
    <s v="CLP"/>
    <n v="5042"/>
    <n v="5042"/>
    <m/>
    <s v="Ordenes de Compra"/>
    <n v="300311028887"/>
    <n v="96511350"/>
    <s v="HOTELERIA Y TURISMO S.A."/>
    <m/>
    <m/>
    <m/>
    <m/>
  </r>
  <r>
    <x v="4"/>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344348"/>
    <n v="41790"/>
    <s v="Reasignación depreciación mes de Mayo.2014 a LLNN."/>
    <s v="Reasignación depreciación mes de Mayo.2014 a LLNN."/>
    <s v="CLP"/>
    <n v="86087"/>
    <n v="86087"/>
    <n v="0"/>
    <s v="Transacciones Varias"/>
    <m/>
    <m/>
    <m/>
    <m/>
    <m/>
    <m/>
    <m/>
  </r>
  <r>
    <x v="4"/>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645484"/>
    <n v="41790"/>
    <s v="Reasignación depreciación mes de Mayo.2014 a LLNN."/>
    <s v="Reasignación depreciación mes de Mayo.2014 a LLNN."/>
    <s v="CLP"/>
    <n v="154311"/>
    <n v="154311"/>
    <n v="0"/>
    <s v="Transacciones Varias"/>
    <m/>
    <m/>
    <m/>
    <m/>
    <m/>
    <m/>
    <m/>
  </r>
  <r>
    <x v="4"/>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645484"/>
    <n v="41790"/>
    <s v="Reasignación depreciación mes de Mayo.2014 a LLNN."/>
    <s v="Reasignación depreciación mes de Mayo.2014 a LLNN."/>
    <s v="CLP"/>
    <n v="7060"/>
    <n v="7060"/>
    <n v="0"/>
    <s v="Transacciones Varias"/>
    <m/>
    <m/>
    <m/>
    <m/>
    <m/>
    <m/>
    <m/>
  </r>
  <r>
    <x v="4"/>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387020"/>
    <n v="41790"/>
    <s v="Reasignación depreciación mes de Mayo.2014 a LLNN."/>
    <s v="Reasignación depreciación mes de Mayo.2014 a LLNN."/>
    <s v="CLP"/>
    <n v="96755"/>
    <n v="96755"/>
    <n v="0"/>
    <s v="Transacciones Varias"/>
    <m/>
    <m/>
    <m/>
    <m/>
    <m/>
    <m/>
    <m/>
  </r>
  <r>
    <x v="4"/>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541008"/>
    <n v="41790"/>
    <s v="Reasignación depreciación mes de Mayo.2014 a LLNN."/>
    <s v="Reasignación depreciación mes de Mayo.2014 a LLNN."/>
    <s v="CLP"/>
    <n v="135252"/>
    <n v="135252"/>
    <n v="0"/>
    <s v="Transacciones Varias"/>
    <m/>
    <m/>
    <m/>
    <m/>
    <m/>
    <m/>
    <m/>
  </r>
  <r>
    <x v="4"/>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22600"/>
    <n v="41790"/>
    <s v="Reasignación depreciación mes de Mayo.2014 a LLNN."/>
    <s v="Reasignación depreciación mes de Mayo.2014 a LLNN."/>
    <s v="CLP"/>
    <n v="5650"/>
    <n v="5650"/>
    <n v="0"/>
    <s v="Transacciones Varias"/>
    <m/>
    <m/>
    <m/>
    <m/>
    <m/>
    <m/>
    <m/>
  </r>
  <r>
    <x v="4"/>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3769964"/>
    <n v="41790"/>
    <s v="Reasignación depreciación mes de Mayo.2014 a LLNN."/>
    <s v="Reasignación depreciación mes de Mayo.2014 a LLNN."/>
    <s v="CLP"/>
    <n v="307555"/>
    <n v="307555"/>
    <n v="0"/>
    <s v="Transacciones Varias"/>
    <m/>
    <m/>
    <m/>
    <m/>
    <m/>
    <m/>
    <m/>
  </r>
  <r>
    <x v="4"/>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3769964"/>
    <n v="41790"/>
    <s v="Reasignación depreciación mes de Mayo.2014 a LLNN."/>
    <s v="Reasignación depreciación mes de Mayo.2014 a LLNN."/>
    <s v="CLP"/>
    <n v="634936"/>
    <n v="634936"/>
    <n v="0"/>
    <s v="Transacciones Varias"/>
    <m/>
    <m/>
    <m/>
    <m/>
    <m/>
    <m/>
    <m/>
  </r>
  <r>
    <x v="4"/>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10115592"/>
    <n v="41790"/>
    <s v="Reasignación depreciación mes de Mayo.2014 a LLNN."/>
    <s v="Reasignación depreciación mes de Mayo.2014 a LLNN."/>
    <s v="CLP"/>
    <n v="2528898"/>
    <n v="2528898"/>
    <n v="0"/>
    <s v="Transacciones Varias"/>
    <m/>
    <m/>
    <m/>
    <m/>
    <m/>
    <m/>
    <m/>
  </r>
  <r>
    <x v="4"/>
    <n v="30031"/>
    <s v="REMU"/>
    <x v="4"/>
    <s v="COSTO DE PERSONAL"/>
    <s v="SUELDOS"/>
    <n v="100"/>
    <s v="Servicios de negocio"/>
    <n v="1220"/>
    <s v="G0225"/>
    <s v="Remuneración"/>
    <s v="Estructura"/>
    <n v="910"/>
    <s v="Remuneración"/>
    <s v="CAM CHILE SA.CAM CHILE SA.SUELDOS.INFRAESTRUCTURA.TI.REMUNERACIÓN.GENÉRICO"/>
    <n v="13457425"/>
    <n v="41789"/>
    <s v="Centralizacion Remuneraciones Mayo 2014"/>
    <s v="Sueldo base"/>
    <s v="CLP"/>
    <n v="2531305"/>
    <n v="2531305"/>
    <n v="0"/>
    <s v="Contabilización"/>
    <m/>
    <m/>
    <m/>
    <m/>
    <m/>
    <m/>
    <m/>
  </r>
  <r>
    <x v="4"/>
    <n v="30031"/>
    <s v="REMU"/>
    <x v="4"/>
    <s v="COSTO DE PERSONAL"/>
    <s v="SUELDOS"/>
    <n v="100"/>
    <s v="Servicios de negocio"/>
    <n v="1220"/>
    <s v="G0225"/>
    <s v="Remuneración"/>
    <s v="Estructura"/>
    <n v="910"/>
    <s v="Remuneración"/>
    <s v="CAM CHILE SA.CAM CHILE SA.SUELDOS.INFRAESTRUCTURA.TI.REMUNERACIÓN.GENÉRICO"/>
    <n v="13457425"/>
    <n v="41789"/>
    <s v="Centralizacion Remuneraciones Mayo 2014"/>
    <s v="Gratificación"/>
    <s v="CLP"/>
    <n v="1265653"/>
    <n v="1265653"/>
    <n v="0"/>
    <s v="Contabilización"/>
    <m/>
    <m/>
    <m/>
    <m/>
    <m/>
    <m/>
    <m/>
  </r>
  <r>
    <x v="4"/>
    <n v="30031"/>
    <s v="REMU"/>
    <x v="5"/>
    <s v="COSTO DE PERSONAL"/>
    <s v="BONOS"/>
    <n v="100"/>
    <s v="Servicios de negocio"/>
    <n v="1220"/>
    <s v="G0225"/>
    <s v="Remuneración"/>
    <s v="Estructura"/>
    <n v="910"/>
    <s v="Remuneración"/>
    <s v="CAM CHILE SA.CAM CHILE SA.BONOS.INFRAESTRUCTURA.TI.REMUNERACIÓN.GENÉRICO"/>
    <n v="1016335"/>
    <n v="41789"/>
    <s v=" Contabilización CLP"/>
    <s v="Provision Aguinaldo Navidad Mayo 2014"/>
    <s v="CLP"/>
    <n v="66620"/>
    <n v="66620"/>
    <n v="0"/>
    <s v="Contabilización"/>
    <m/>
    <m/>
    <m/>
    <m/>
    <m/>
    <m/>
    <m/>
  </r>
  <r>
    <x v="4"/>
    <n v="30031"/>
    <s v="REMU"/>
    <x v="5"/>
    <s v="COSTO DE PERSONAL"/>
    <s v="BONOS"/>
    <n v="100"/>
    <s v="Servicios de negocio"/>
    <n v="1220"/>
    <s v="G0225"/>
    <s v="Remuneración"/>
    <s v="Estructura"/>
    <n v="910"/>
    <s v="Remuneración"/>
    <s v="CAM CHILE SA.CAM CHILE SA.BONOS.INFRAESTRUCTURA.TI.REMUNERACIÓN.GENÉRICO"/>
    <n v="1016335"/>
    <n v="41789"/>
    <s v=" Contabilización CLP"/>
    <s v="Provision Aguinaldo Fiestas Patrias Mayo 2014"/>
    <s v="CLP"/>
    <n v="79914"/>
    <n v="79914"/>
    <n v="0"/>
    <s v="Contabilización"/>
    <m/>
    <m/>
    <m/>
    <m/>
    <m/>
    <m/>
    <m/>
  </r>
  <r>
    <x v="4"/>
    <n v="30031"/>
    <s v="REMU"/>
    <x v="5"/>
    <s v="COSTO DE PERSONAL"/>
    <s v="BONOS"/>
    <n v="100"/>
    <s v="Servicios de negocio"/>
    <n v="1220"/>
    <s v="G0225"/>
    <s v="Remuneración"/>
    <s v="Estructura"/>
    <n v="910"/>
    <s v="Remuneración"/>
    <s v="CAM CHILE SA.CAM CHILE SA.BONOS.INFRAESTRUCTURA.TI.REMUNERACIÓN.GENÉRICO"/>
    <n v="1016335"/>
    <n v="41789"/>
    <s v="Centralizacion Remuneraciones Mayo 2014"/>
    <s v="Bono especial"/>
    <s v="CLP"/>
    <n v="126806"/>
    <n v="126806"/>
    <n v="0"/>
    <s v="Contabilización"/>
    <m/>
    <m/>
    <m/>
    <m/>
    <m/>
    <m/>
    <m/>
  </r>
  <r>
    <x v="4"/>
    <n v="30031"/>
    <s v="REMU"/>
    <x v="5"/>
    <s v="COSTO DE PERSONAL"/>
    <s v="BONOS"/>
    <n v="100"/>
    <s v="Servicios de negocio"/>
    <n v="1220"/>
    <s v="G0225"/>
    <s v="Remuneración"/>
    <s v="Estructura"/>
    <n v="910"/>
    <s v="Remuneración"/>
    <s v="CAM CHILE SA.CAM CHILE SA.BONOS.INFRAESTRUCTURA.TI.REMUNERACIÓN.GENÉRICO"/>
    <n v="1016335"/>
    <n v="41789"/>
    <s v=" Contabilización CLP"/>
    <s v="Provision Bono Vacaciones Mayo 2014"/>
    <s v="CLP"/>
    <n v="23607"/>
    <n v="23607"/>
    <n v="0"/>
    <s v="Contabilización"/>
    <m/>
    <m/>
    <m/>
    <m/>
    <m/>
    <m/>
    <m/>
  </r>
  <r>
    <x v="4"/>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2470676"/>
    <n v="41789"/>
    <s v=" Contabilización CLP"/>
    <s v="Provision Bono Gestion Mayo 2014"/>
    <s v="CLP"/>
    <n v="819690"/>
    <n v="819690"/>
    <n v="0"/>
    <s v="Contabilización"/>
    <m/>
    <m/>
    <m/>
    <m/>
    <m/>
    <m/>
    <m/>
  </r>
  <r>
    <x v="4"/>
    <n v="30031"/>
    <s v="REMU"/>
    <x v="7"/>
    <s v="COSTO DE PERSONAL"/>
    <s v="Alimentación principal"/>
    <n v="100"/>
    <s v="Servicios de negocio"/>
    <n v="1220"/>
    <s v="G0225"/>
    <s v="Remuneración"/>
    <s v="Estructura"/>
    <n v="910"/>
    <s v="Remuneración"/>
    <s v="CAM CHILE SA.CAM CHILE SA.ALIMENTACION PRINCIPAL.INFRAESTRUCTURA.TI.REMUNERACIÓN.GENÉRICO"/>
    <n v="800396"/>
    <n v="41789"/>
    <s v="Centralizacion Remuneraciones Mayo 2014"/>
    <s v="Asignación Colación"/>
    <s v="CLP"/>
    <n v="217302"/>
    <n v="217302"/>
    <n v="0"/>
    <s v="Contabilización"/>
    <m/>
    <m/>
    <m/>
    <m/>
    <m/>
    <m/>
    <m/>
  </r>
  <r>
    <x v="4"/>
    <n v="30031"/>
    <s v="REMU"/>
    <x v="8"/>
    <s v="COSTO DE PERSONAL"/>
    <s v="Asignación de movilización"/>
    <n v="100"/>
    <s v="Servicios de negocio"/>
    <n v="1220"/>
    <s v="G0225"/>
    <s v="Remuneración"/>
    <s v="Estructura"/>
    <n v="910"/>
    <s v="Remuneración"/>
    <s v="CAM CHILE SA.CAM CHILE SA.ASIGNACIÓN DE MOVILIZACIÓ.INFRAESTRUCTURA.TI.REMUNERACIÓN.GENÉRICO"/>
    <n v="457360"/>
    <n v="41789"/>
    <s v="Centralizacion Remuneraciones Mayo 2014"/>
    <s v="Asignación Movilización"/>
    <s v="CLP"/>
    <n v="124170"/>
    <n v="124170"/>
    <n v="0"/>
    <s v="Contabilización"/>
    <m/>
    <m/>
    <m/>
    <m/>
    <m/>
    <m/>
    <m/>
  </r>
  <r>
    <x v="4"/>
    <n v="30031"/>
    <s v="REMU"/>
    <x v="26"/>
    <s v="COSTO DE PERSONAL"/>
    <s v="Provisión de Vacaciones"/>
    <n v="100"/>
    <s v="Servicios de negocio"/>
    <n v="1220"/>
    <s v="G0225"/>
    <s v="Remuneración"/>
    <s v="Estructura"/>
    <n v="910"/>
    <s v="Remuneración"/>
    <s v="CAM CHILE SA.CAM CHILE SA.PROVISIÓN DE VACACIONES.INFRAESTRUCTURA.TI.REMUNERACIÓN.GENÉRICO"/>
    <n v="1126409"/>
    <n v="41789"/>
    <s v=" Contabilización CLP"/>
    <s v="Provision Mes Vacaciones Mayo 2014"/>
    <s v="CLP"/>
    <n v="241408"/>
    <n v="241408"/>
    <n v="0"/>
    <s v="Contabilización"/>
    <m/>
    <m/>
    <m/>
    <m/>
    <m/>
    <m/>
    <m/>
  </r>
  <r>
    <x v="4"/>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326237"/>
    <n v="41779"/>
    <s v="Asiento N°02 MAYO 2014"/>
    <s v="Poliza Salud, Dental, Vida Y Catastrófico Abril  2014 (N°280830)"/>
    <s v="CLP"/>
    <n v="4494"/>
    <n v="4494"/>
    <n v="0"/>
    <s v="Contabilización"/>
    <m/>
    <m/>
    <m/>
    <m/>
    <m/>
    <m/>
    <m/>
  </r>
  <r>
    <x v="4"/>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326237"/>
    <n v="41779"/>
    <s v="Asiento N°02 MAYO 2014"/>
    <s v="Poliza Salud, Dental, Vida Y Catastrófico Abril  2014 (N°280830)"/>
    <s v="CLP"/>
    <n v="70905"/>
    <n v="70905"/>
    <n v="0"/>
    <s v="Contabilización"/>
    <m/>
    <m/>
    <m/>
    <m/>
    <m/>
    <m/>
    <m/>
  </r>
  <r>
    <x v="4"/>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326237"/>
    <n v="41789"/>
    <s v="Centralizacion Remuneraciones Mayo 2014"/>
    <s v="Descuento Seguros"/>
    <s v="CLP"/>
    <n v="-75605"/>
    <n v="0"/>
    <n v="75605"/>
    <s v="Contabilización"/>
    <m/>
    <m/>
    <m/>
    <m/>
    <m/>
    <m/>
    <m/>
  </r>
  <r>
    <x v="4"/>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326237"/>
    <n v="41789"/>
    <s v="Centralizacion Remuneraciones Mayo 2014"/>
    <s v="Seguros Rol General"/>
    <s v="CLP"/>
    <n v="87538"/>
    <n v="87538"/>
    <n v="0"/>
    <s v="Contabilización"/>
    <m/>
    <m/>
    <m/>
    <m/>
    <m/>
    <m/>
    <m/>
  </r>
  <r>
    <x v="4"/>
    <n v="30031"/>
    <s v="REMU"/>
    <x v="11"/>
    <s v="COSTO DE PERSONAL"/>
    <s v="Pagos por accidente de trabajo"/>
    <n v="100"/>
    <s v="Servicios de negocio"/>
    <n v="1220"/>
    <s v="G0225"/>
    <s v="Remuneración"/>
    <s v="Estructura"/>
    <n v="910"/>
    <s v="Remuneración"/>
    <s v="CAM CHILE SA.CAM CHILE SA.PAGOS POR ACCIDENTE DE TR.INFRAESTRUCTURA.TI.REMUNERACIÓN.GENÉRICO"/>
    <n v="503486"/>
    <n v="41789"/>
    <s v="Centralizacion Remuneraciones Mayo 2014"/>
    <s v="Seguro de Invalidez y Sobreviv"/>
    <s v="CLP"/>
    <n v="37248"/>
    <n v="37248"/>
    <n v="0"/>
    <s v="Contabilización"/>
    <m/>
    <m/>
    <m/>
    <m/>
    <m/>
    <m/>
    <m/>
  </r>
  <r>
    <x v="4"/>
    <n v="30031"/>
    <s v="REMU"/>
    <x v="11"/>
    <s v="COSTO DE PERSONAL"/>
    <s v="Pagos por accidente de trabajo"/>
    <n v="100"/>
    <s v="Servicios de negocio"/>
    <n v="1220"/>
    <s v="G0225"/>
    <s v="Remuneración"/>
    <s v="Estructura"/>
    <n v="910"/>
    <s v="Remuneración"/>
    <s v="CAM CHILE SA.CAM CHILE SA.PAGOS POR ACCIDENTE DE TR.INFRAESTRUCTURA.TI.REMUNERACIÓN.GENÉRICO"/>
    <n v="503486"/>
    <n v="41789"/>
    <s v="Centralizacion Remuneraciones Mayo 2014"/>
    <s v="Mutual"/>
    <s v="CLP"/>
    <n v="38135"/>
    <n v="38135"/>
    <n v="0"/>
    <s v="Contabilización"/>
    <m/>
    <m/>
    <m/>
    <m/>
    <m/>
    <m/>
    <m/>
  </r>
  <r>
    <x v="4"/>
    <n v="30031"/>
    <s v="REMU"/>
    <x v="11"/>
    <s v="COSTO DE PERSONAL"/>
    <s v="Pagos por accidente de trabajo"/>
    <n v="100"/>
    <s v="Servicios de negocio"/>
    <n v="1220"/>
    <s v="G0225"/>
    <s v="Remuneración"/>
    <s v="Estructura"/>
    <n v="910"/>
    <s v="Remuneración"/>
    <s v="CAM CHILE SA.CAM CHILE SA.PAGOS POR ACCIDENTE DE TR.INFRAESTRUCTURA.TI.REMUNERACIÓN.GENÉRICO"/>
    <n v="503486"/>
    <n v="41789"/>
    <s v="Centralizacion Remuneraciones Mayo 2014"/>
    <s v="Seguro de Cesantía Aporte Emp"/>
    <s v="CLP"/>
    <n v="30581"/>
    <n v="30581"/>
    <n v="0"/>
    <s v="Contabilización"/>
    <m/>
    <m/>
    <m/>
    <m/>
    <m/>
    <m/>
    <m/>
  </r>
  <r>
    <x v="4"/>
    <n v="30031"/>
    <s v="REMU"/>
    <x v="11"/>
    <s v="COSTO DE PERSONAL"/>
    <s v="Pagos por accidente de trabajo"/>
    <n v="100"/>
    <s v="Servicios de negocio"/>
    <n v="1220"/>
    <s v="G0225"/>
    <s v="Remuneración"/>
    <s v="Estructura"/>
    <n v="910"/>
    <s v="Remuneración"/>
    <s v="CAM CHILE SA.CAM CHILE SA.PAGOS POR ACCIDENTE DE TR.INFRAESTRUCTURA.TI.REMUNERACIÓN.GENÉRICO"/>
    <n v="503486"/>
    <n v="41789"/>
    <s v="Centralizacion Remuneraciones Mayo 2014"/>
    <s v="Seguro de Cesantía Aporte FI"/>
    <s v="CLP"/>
    <n v="61161"/>
    <n v="61161"/>
    <n v="0"/>
    <s v="Contabilización"/>
    <m/>
    <m/>
    <m/>
    <m/>
    <m/>
    <m/>
    <m/>
  </r>
  <r>
    <x v="4"/>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183940"/>
    <n v="41789"/>
    <s v="Provision por Servicios e Intereses laborales Mayo 2014"/>
    <s v="Prov. Costo de Servicios Cte. Mayo 2014"/>
    <s v="CLP"/>
    <n v="26855"/>
    <n v="26855"/>
    <n v="0"/>
    <s v="Contabilización"/>
    <m/>
    <m/>
    <m/>
    <m/>
    <m/>
    <m/>
    <m/>
  </r>
  <r>
    <x v="4"/>
    <n v="30031"/>
    <s v="G. GENERALES"/>
    <x v="23"/>
    <s v="COSTO DE OFICINA"/>
    <s v="LOCALES"/>
    <n v="100"/>
    <s v="Servicios de negocio"/>
    <n v="1220"/>
    <s v="G0150"/>
    <s v="Telefonos"/>
    <s v="Estructura"/>
    <n v="1015"/>
    <s v="Gastos Varios"/>
    <s v="CAM CHILE SA.CAM CHILE SA.LOCALES.INFRAESTRUCTURA.TI.GASTOS VARIOS.GENÉRICO"/>
    <n v="102700"/>
    <n v="41790"/>
    <s v="Asiento N°08 MAYO 2014"/>
    <s v="Reversa Provisión De Arriendo Tarapaca Feb-14/Deborah Elguetta"/>
    <s v="CLP"/>
    <n v="-213917"/>
    <n v="0"/>
    <n v="213917"/>
    <s v="Contabilización"/>
    <m/>
    <m/>
    <m/>
    <m/>
    <m/>
    <m/>
    <m/>
  </r>
  <r>
    <x v="4"/>
    <n v="30031"/>
    <s v="G. GENERALES"/>
    <x v="28"/>
    <s v="COSTO DE OFICINA"/>
    <s v="ESTACIONAMIENTO"/>
    <n v="100"/>
    <s v="Servicios de negocio"/>
    <n v="1220"/>
    <s v="G0150"/>
    <s v="Telefonos"/>
    <s v="Estructura"/>
    <n v="1015"/>
    <s v="Gastos Varios"/>
    <s v="CAM CHILE SA.CAM CHILE SA.ESTACIONAMIENTO.INFRAESTRUCTURA.TI.GASTOS VARIOS.GENÉRICO"/>
    <n v="95000"/>
    <n v="41790"/>
    <s v="Asiento N°06 MAYO 2014"/>
    <s v="Reversa Provision Luis Miguel Salas/Andres Santibañez"/>
    <s v="CLP"/>
    <n v="-95000"/>
    <n v="0"/>
    <n v="95000"/>
    <s v="Contabilización"/>
    <m/>
    <m/>
    <m/>
    <m/>
    <m/>
    <m/>
    <m/>
  </r>
  <r>
    <x v="4"/>
    <n v="30031"/>
    <s v="G. GENERALES"/>
    <x v="28"/>
    <s v="COSTO DE OFICINA"/>
    <s v="ESTACIONAMIENTO"/>
    <n v="100"/>
    <s v="Servicios de negocio"/>
    <n v="1220"/>
    <s v="G0150"/>
    <s v="Telefonos"/>
    <s v="Estructura"/>
    <n v="1015"/>
    <s v="Gastos Varios"/>
    <s v="CAM CHILE SA.CAM CHILE SA.ESTACIONAMIENTO.INFRAESTRUCTURA.TI.GASTOS VARIOS.GENÉRICO"/>
    <n v="95000"/>
    <n v="41790"/>
    <s v="Asiento N°06 MAYO 2014"/>
    <s v="Provisión Estacionamiento Luis Miguel Salas/Andres Santibañez"/>
    <s v="CLP"/>
    <n v="95000"/>
    <n v="95000"/>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Mantención Aire Acondicionado May-14/Deborah Elguetta"/>
    <s v="CLP"/>
    <n v="8921"/>
    <n v="8921"/>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Provisión Desratización Y Odorización May-14/Deborah Elguetta"/>
    <s v="CLP"/>
    <n v="4593"/>
    <n v="4593"/>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Reclasificacion De Gasto Mantencion De Edificios Abr-May-14/Deborah Elguetta"/>
    <s v="CLP"/>
    <n v="96403"/>
    <n v="96403"/>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versar Provisión De Mantención De Edificios Abr-14/Deborah Elguetta"/>
    <s v="CLP"/>
    <n v="-60928"/>
    <n v="0"/>
    <n v="60928"/>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versar Provisión De Aseo Abr-14/Deborah Elguetta"/>
    <s v="CLP"/>
    <n v="-49483"/>
    <n v="0"/>
    <n v="49483"/>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versar Provisión Aseo Mar-14 Tarapaca/Deborah Elguetta"/>
    <s v="CLP"/>
    <n v="-48231"/>
    <n v="0"/>
    <n v="48231"/>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Servicio De Mensajeria Interna May-14/Deborah Elguetta"/>
    <s v="CLP"/>
    <n v="11162"/>
    <n v="11162"/>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versar Provisión Servicio De Mantención De Aire Acondicionado Abr-14/Deborah Elguetta"/>
    <s v="CLP"/>
    <n v="-8909"/>
    <n v="0"/>
    <n v="8909"/>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clasificacion Servicio De Mensajeria Interna May-14/Deborah Elguetta"/>
    <s v="CLP"/>
    <n v="11162"/>
    <n v="11162"/>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Reversar Provisión Gastos De Mantención Edificios Mar-14/Deborah Elguetta"/>
    <s v="CLP"/>
    <n v="-60928"/>
    <n v="0"/>
    <n v="60928"/>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Provisión Aseo May-14/Deborah Elguetta"/>
    <s v="CLP"/>
    <n v="49898"/>
    <n v="49898"/>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Reclasificación Gasto De Aseo Abr-14/Deborah Elguetta"/>
    <s v="CLP"/>
    <n v="49483"/>
    <n v="49483"/>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8 MAYO 2014"/>
    <s v="Provisión Mantención De Edificios May-14/Deborah Elguetta"/>
    <s v="CLP"/>
    <n v="48231"/>
    <n v="48231"/>
    <n v="0"/>
    <s v="Contabilización"/>
    <m/>
    <m/>
    <m/>
    <m/>
    <m/>
    <m/>
    <m/>
  </r>
  <r>
    <x v="4"/>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373860"/>
    <n v="41790"/>
    <s v="Asiento N°09 MAYO 2014"/>
    <s v="Servicio De Mensajeria Interna May-14/Deborah Elguetta"/>
    <s v="CLP"/>
    <n v="-11162"/>
    <n v="0"/>
    <n v="11162"/>
    <s v="Contabilización"/>
    <m/>
    <m/>
    <m/>
    <m/>
    <m/>
    <m/>
    <m/>
  </r>
  <r>
    <x v="4"/>
    <n v="30031"/>
    <s v="G. GENERALES"/>
    <x v="12"/>
    <s v="COSTO DE OFICINA"/>
    <s v="SERVICIOS DE SEGURIDAD"/>
    <n v="100"/>
    <s v="Servicios de negocio"/>
    <n v="1220"/>
    <s v="G0150"/>
    <s v="Telefonos"/>
    <s v="Estructura"/>
    <n v="1015"/>
    <s v="Gastos Varios"/>
    <s v="CAM CHILE SA.CAM CHILE SA.SERVICIOS DE SEGURIDAD.INFRAESTRUCTURA.TI.GASTOS VARIOS.GENÉRICO"/>
    <n v="118079"/>
    <n v="41790"/>
    <s v="Asiento N°08 MAYO 2014"/>
    <s v="Provisión Seguridad Tarapaca May-14/Deborah Elguetta"/>
    <s v="CLP"/>
    <n v="29520"/>
    <n v="29520"/>
    <n v="0"/>
    <s v="Contabilización"/>
    <m/>
    <m/>
    <m/>
    <m/>
    <m/>
    <m/>
    <m/>
  </r>
  <r>
    <x v="4"/>
    <n v="30031"/>
    <s v="G. GENERALES"/>
    <x v="12"/>
    <s v="COSTO DE OFICINA"/>
    <s v="SERVICIOS DE SEGURIDAD"/>
    <n v="100"/>
    <s v="Servicios de negocio"/>
    <n v="1220"/>
    <s v="G0150"/>
    <s v="Telefonos"/>
    <s v="Estructura"/>
    <n v="1015"/>
    <s v="Gastos Varios"/>
    <s v="CAM CHILE SA.CAM CHILE SA.SERVICIOS DE SEGURIDAD.INFRAESTRUCTURA.TI.GASTOS VARIOS.GENÉRICO"/>
    <n v="118079"/>
    <n v="41790"/>
    <s v="Asiento N°09 MAYO 2014"/>
    <s v="Reversar Provisión Gasto De Seguridad Tarapaca Mar-14/Deborah Elguetta"/>
    <s v="CLP"/>
    <n v="-29520"/>
    <n v="0"/>
    <n v="29520"/>
    <s v="Contabilización"/>
    <m/>
    <m/>
    <m/>
    <m/>
    <m/>
    <m/>
    <m/>
  </r>
  <r>
    <x v="4"/>
    <n v="30031"/>
    <s v="G. GENERALES"/>
    <x v="12"/>
    <s v="COSTO DE OFICINA"/>
    <s v="SERVICIOS DE SEGURIDAD"/>
    <n v="100"/>
    <s v="Servicios de negocio"/>
    <n v="1220"/>
    <s v="G0150"/>
    <s v="Telefonos"/>
    <s v="Estructura"/>
    <n v="1015"/>
    <s v="Gastos Varios"/>
    <s v="CAM CHILE SA.CAM CHILE SA.SERVICIOS DE SEGURIDAD.INFRAESTRUCTURA.TI.GASTOS VARIOS.GENÉRICO"/>
    <n v="118079"/>
    <n v="41790"/>
    <s v="Asiento N°09 MAYO 2014"/>
    <s v="Reversar Provisión De Seguridad Abr-14/Deborah Elguetta"/>
    <s v="CLP"/>
    <n v="-29520"/>
    <n v="0"/>
    <n v="29520"/>
    <s v="Contabilización"/>
    <m/>
    <m/>
    <m/>
    <m/>
    <m/>
    <m/>
    <m/>
  </r>
  <r>
    <x v="4"/>
    <n v="30031"/>
    <s v="G. GENERALES"/>
    <x v="13"/>
    <s v="COSTO DE OFICINA"/>
    <s v="OFICINAS Y OPERADORES"/>
    <n v="100"/>
    <s v="Servicios de negocio"/>
    <n v="1220"/>
    <s v="G0150"/>
    <s v="Telefonos"/>
    <s v="Estructura"/>
    <n v="1015"/>
    <s v="Gastos Varios"/>
    <s v="CAM CHILE SA.CAM CHILE SA.OFICINAS Y OPERADORES.INFRAESTRUCTURA.TI.GASTOS VARIOS.GENÉRICO"/>
    <n v="1374144"/>
    <n v="41790"/>
    <s v="Asiento N°08 MAYO 2014"/>
    <s v="Reversa Provisión De Arriendo Tarapaca Abr-14/Deborah Elguetta"/>
    <s v="CLP"/>
    <n v="-215170"/>
    <n v="0"/>
    <n v="215170"/>
    <s v="Contabilización"/>
    <m/>
    <m/>
    <m/>
    <m/>
    <m/>
    <m/>
    <m/>
  </r>
  <r>
    <x v="4"/>
    <n v="30031"/>
    <s v="G. GENERALES"/>
    <x v="13"/>
    <s v="COSTO DE OFICINA"/>
    <s v="OFICINAS Y OPERADORES"/>
    <n v="100"/>
    <s v="Servicios de negocio"/>
    <n v="1220"/>
    <s v="G0150"/>
    <s v="Telefonos"/>
    <s v="Estructura"/>
    <n v="1015"/>
    <s v="Gastos Varios"/>
    <s v="CAM CHILE SA.CAM CHILE SA.OFICINAS Y OPERADORES.INFRAESTRUCTURA.TI.GASTOS VARIOS.GENÉRICO"/>
    <n v="1374144"/>
    <n v="41790"/>
    <s v="Asiento N°08 MAYO 2014"/>
    <s v="Reversa Provisión De Arriendo Tarapaca Mar-14/Deborah Elguetta"/>
    <s v="CLP"/>
    <n v="-215098"/>
    <n v="0"/>
    <n v="215098"/>
    <s v="Contabilización"/>
    <m/>
    <m/>
    <m/>
    <m/>
    <m/>
    <m/>
    <m/>
  </r>
  <r>
    <x v="4"/>
    <n v="30031"/>
    <s v="G. GENERALES"/>
    <x v="13"/>
    <s v="COSTO DE OFICINA"/>
    <s v="OFICINAS Y OPERADORES"/>
    <n v="100"/>
    <s v="Servicios de negocio"/>
    <n v="1220"/>
    <s v="G0150"/>
    <s v="Telefonos"/>
    <s v="Estructura"/>
    <n v="1015"/>
    <s v="Gastos Varios"/>
    <s v="CAM CHILE SA.CAM CHILE SA.OFICINAS Y OPERADORES.INFRAESTRUCTURA.TI.GASTOS VARIOS.GENÉRICO"/>
    <n v="1374144"/>
    <n v="41790"/>
    <s v="Asiento N°08 MAYO 2014"/>
    <s v="Arriendo Tarapaca Feb-Mar-Abr-14/Deborah Elguetta"/>
    <s v="CLP"/>
    <n v="642809"/>
    <n v="642809"/>
    <n v="0"/>
    <s v="Contabilización"/>
    <m/>
    <m/>
    <m/>
    <m/>
    <m/>
    <m/>
    <m/>
  </r>
  <r>
    <x v="4"/>
    <n v="30031"/>
    <s v="G. GENERALES"/>
    <x v="13"/>
    <s v="COSTO DE OFICINA"/>
    <s v="OFICINAS Y OPERADORES"/>
    <n v="100"/>
    <s v="Servicios de negocio"/>
    <n v="1220"/>
    <s v="G0150"/>
    <s v="Telefonos"/>
    <s v="Estructura"/>
    <n v="1015"/>
    <s v="Gastos Varios"/>
    <s v="CAM CHILE SA.CAM CHILE SA.OFICINAS Y OPERADORES.INFRAESTRUCTURA.TI.GASTOS VARIOS.GENÉRICO"/>
    <n v="1374144"/>
    <n v="41790"/>
    <s v="Asiento N°08 MAYO 2014"/>
    <s v="Arriendo Tarapaca May-14/Deborah Elguetta"/>
    <s v="CLP"/>
    <n v="216323"/>
    <n v="216323"/>
    <n v="0"/>
    <s v="Contabilización"/>
    <m/>
    <m/>
    <m/>
    <m/>
    <m/>
    <m/>
    <m/>
  </r>
  <r>
    <x v="4"/>
    <n v="30031"/>
    <s v="G. GENERALES"/>
    <x v="15"/>
    <s v="COSTO DE OFICINA"/>
    <s v="AGUA"/>
    <n v="100"/>
    <s v="Servicios de negocio"/>
    <n v="1220"/>
    <s v="G0150"/>
    <s v="Telefonos"/>
    <s v="Estructura"/>
    <n v="1015"/>
    <s v="Gastos Varios"/>
    <s v="CAM CHILE SA.CAM CHILE SA.AGUA.INFRAESTRUCTURA.TI.GASTOS VARIOS.GENÉRICO"/>
    <n v="16248"/>
    <n v="41790"/>
    <s v="Asiento N°08 MAYO 2014"/>
    <s v="Provisión Agua May-14/Deborah Elguetta"/>
    <s v="CLP"/>
    <n v="3605"/>
    <n v="3605"/>
    <n v="0"/>
    <s v="Contabilización"/>
    <m/>
    <m/>
    <m/>
    <m/>
    <m/>
    <m/>
    <m/>
  </r>
  <r>
    <x v="4"/>
    <n v="30031"/>
    <s v="G. GENERALES"/>
    <x v="31"/>
    <s v="COSTO DE OFICINA"/>
    <s v="IMPRESIONES"/>
    <n v="100"/>
    <s v="Servicios de negocio"/>
    <n v="1220"/>
    <s v="G0150"/>
    <s v="Telefonos"/>
    <s v="Estructura"/>
    <n v="1015"/>
    <s v="Gastos Varios"/>
    <s v="CAM CHILE SA.CAM CHILE SA.IMPRESIONES.INFRAESTRUCTURA.TI.GASTOS VARIOS.GENÉRICO"/>
    <n v="36909"/>
    <n v="41790"/>
    <s v="Asiento N°08 MAYO 2014"/>
    <s v="Provisión De Fotocopiadoras May-14/Deborah Elguetta"/>
    <s v="CLP"/>
    <n v="12248"/>
    <n v="12248"/>
    <n v="0"/>
    <s v="Contabilización"/>
    <m/>
    <m/>
    <m/>
    <m/>
    <m/>
    <m/>
    <m/>
  </r>
  <r>
    <x v="4"/>
    <n v="30031"/>
    <s v="G. GENERALES"/>
    <x v="32"/>
    <s v="COSTO DE OFICINA"/>
    <s v="REFRIGERIOS"/>
    <n v="100"/>
    <s v="Servicios de negocio"/>
    <n v="1220"/>
    <s v="G0150"/>
    <s v="Telefonos"/>
    <s v="Estructura"/>
    <n v="1015"/>
    <s v="Gastos Varios"/>
    <s v="CAM CHILE SA.CAM CHILE SA.REFRIGERIOS.INFRAESTRUCTURA.TI.GASTOS VARIOS.GENÉRICO"/>
    <n v="48099"/>
    <n v="41790"/>
    <s v="Asiento N°08 MAYO 2014"/>
    <s v="Reclasificación Gastos De Cafeteria May-14/Deborah Elguetta"/>
    <s v="CLP"/>
    <n v="12255"/>
    <n v="12255"/>
    <n v="0"/>
    <s v="Contabilización"/>
    <m/>
    <m/>
    <m/>
    <m/>
    <m/>
    <m/>
    <m/>
  </r>
  <r>
    <x v="4"/>
    <n v="30031"/>
    <s v="G. GENERALES"/>
    <x v="33"/>
    <s v="COSTO DE OFICINA"/>
    <s v="MENSAJERIA"/>
    <n v="100"/>
    <s v="Servicios de negocio"/>
    <n v="1220"/>
    <s v="G0150"/>
    <s v="Telefonos"/>
    <s v="Estructura"/>
    <n v="1015"/>
    <s v="Gastos Varios"/>
    <s v="CAM CHILE SA.CAM CHILE SA.MENSAJERIA.INFRAESTRUCTURA.TI.GASTOS VARIOS.GENÉRICO"/>
    <n v="11162"/>
    <n v="41790"/>
    <s v="Asiento N°09 MAYO 2014"/>
    <s v="Reversar Provisión Servicio De Mensajeria Interna/Deborah Elguetta"/>
    <s v="CLP"/>
    <n v="-11162"/>
    <n v="0"/>
    <n v="11162"/>
    <s v="Contabilización"/>
    <m/>
    <m/>
    <m/>
    <m/>
    <m/>
    <m/>
    <m/>
  </r>
  <r>
    <x v="4"/>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0950135"/>
    <n v="41790"/>
    <s v="MAY-2014 Facturas Compra USD"/>
    <s v="P-FACTURA MAY-2014  20100154057  G Y M S.A.   2674  PROVISION SOFWARE ORACLE MES DE MAYO  1"/>
    <s v="USD"/>
    <n v="2807264"/>
    <n v="2807264"/>
    <n v="0"/>
    <s v="Facturas Compra"/>
    <s v="P-FACTURA MAY-2014"/>
    <n v="20100154057"/>
    <s v="G Y M S.A."/>
    <m/>
    <m/>
    <m/>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MAY-2014 Recepción CLF 3"/>
    <s v="300311029541  Servicio Flujos CAM Quality  VEPTOR CHILE ASESORIAS TECNOLOGICAS FINANCIERAS SPA"/>
    <s v="CLF"/>
    <n v="372255"/>
    <n v="372255"/>
    <n v="0"/>
    <s v="Recepción"/>
    <n v="239227"/>
    <s v="76224152-8"/>
    <s v="VEPTOR CHILE ASESORIAS TECNOLOGICAS FINANCIERAS SPA"/>
    <m/>
    <m/>
    <n v="300311029541"/>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Revierte &quot;MAY-2014 Recepción CLP&quot;06-JUN-14 11:02:36"/>
    <s v="300311029611  Consultoría Gestión de Requisitos de Software  BC TIC S.P.A.,"/>
    <s v="CLP"/>
    <n v="-985000"/>
    <n v="0"/>
    <n v="985000"/>
    <s v="Cancelación"/>
    <m/>
    <m/>
    <m/>
    <m/>
    <m/>
    <m/>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8"/>
    <s v="MAY-2014 Facturas Compra CLF"/>
    <s v="16  76224152-8  VEPTOR CHILE ASESORIAS TECNOLOGICAS FINANCIERAS SPA  300311029541  2503  Servicio Flujos CAM Quality  1"/>
    <s v="CLF"/>
    <n v="216"/>
    <n v="216"/>
    <n v="0"/>
    <s v="Facturas Compra"/>
    <n v="16"/>
    <s v="76224152-8"/>
    <s v="VEPTOR CHILE ASESORIAS TECNOLOGICAS FINANCIERAS SPA"/>
    <m/>
    <m/>
    <n v="300311029541"/>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Revierte &quot;MAY-2014 Recepción CLF 2&quot;06-JUN-14 11:02:07"/>
    <s v="300311029541  Servicio Flujos CAM Quality  VEPTOR CHILE ASESORIAS TECNOLOGICAS FINANCIERAS SPA"/>
    <s v="CLF"/>
    <n v="-442984"/>
    <n v="0"/>
    <n v="442984"/>
    <s v="Cancelación"/>
    <m/>
    <m/>
    <m/>
    <m/>
    <m/>
    <m/>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MAY-2014 Recepción CLP"/>
    <s v="300311029611  Consultoría Gestión de Requisitos de Software  BC TIC S.P.A.,"/>
    <s v="CLP"/>
    <n v="985000"/>
    <n v="985000"/>
    <n v="0"/>
    <s v="Cancelación"/>
    <n v="241265"/>
    <s v="76604340-2"/>
    <s v="BC TIC S.P.A.,"/>
    <m/>
    <m/>
    <n v="300311029611"/>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MAY-2014 Recepción CLP"/>
    <s v="300311029611  Consultoría Gestión de Requisitos de Software  BC TIC S.P.A.,"/>
    <s v="CLP"/>
    <n v="985000"/>
    <n v="985000"/>
    <n v="0"/>
    <s v="Recepción"/>
    <n v="241265"/>
    <s v="76604340-2"/>
    <s v="BC TIC S.P.A.,"/>
    <m/>
    <m/>
    <n v="300311029611"/>
    <m/>
  </r>
  <r>
    <x v="4"/>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2569831"/>
    <n v="41781"/>
    <s v="MAY-2014 Recepción CLF 2"/>
    <s v="300311029541  Servicio Flujos CAM Quality  VEPTOR CHILE ASESORIAS TECNOLOGICAS FINANCIERAS SPA"/>
    <s v="CLF"/>
    <n v="442984"/>
    <n v="442984"/>
    <n v="0"/>
    <s v="Cancelación"/>
    <n v="239227"/>
    <s v="76224152-8"/>
    <s v="VEPTOR CHILE ASESORIAS TECNOLOGICAS FINANCIERAS SPA"/>
    <m/>
    <m/>
    <n v="300311029541"/>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Servidores Virtualizado - TIC  TELEFONICA EMPRESAS CHILE S.A."/>
    <s v="CLP"/>
    <n v="1517694"/>
    <n v="1517694"/>
    <n v="0"/>
    <s v="Recepción"/>
    <n v="210755"/>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Servidores Virtualizado - TIC  TELEFONICA EMPRESAS CHILE S.A."/>
    <s v="CLP"/>
    <n v="1806056"/>
    <n v="1806056"/>
    <n v="0"/>
    <s v="Cancelación"/>
    <n v="210755"/>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Red WAN - Chile  TELEFONICA EMPRESAS CHILE S.A."/>
    <s v="CLP"/>
    <n v="1076166"/>
    <n v="1076166"/>
    <n v="0"/>
    <s v="Cancelación"/>
    <n v="210753"/>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VPN IP MPLS backbone Internacional - Perú  TELEFONICA EMPRESAS CHILE S.A."/>
    <s v="CLP"/>
    <n v="1290039"/>
    <n v="1290039"/>
    <n v="0"/>
    <s v="Recepción"/>
    <n v="210751"/>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VPN IP MPLS backbone Internacional - Perú  TELEFONICA EMPRESAS CHILE S.A."/>
    <s v="CLP"/>
    <n v="1535146"/>
    <n v="1535146"/>
    <n v="0"/>
    <s v="Cancelación"/>
    <n v="210751"/>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Aumento de 600 Gigas en servidores  TELEFONICA EMPRESAS CHILE S.A."/>
    <s v="CLP"/>
    <n v="128376"/>
    <n v="128376"/>
    <n v="0"/>
    <s v="Recepción"/>
    <n v="210769"/>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Aumento de 600 Gigas en servidores  TELEFONICA EMPRESAS CHILE S.A."/>
    <s v="CLP"/>
    <n v="152767"/>
    <n v="152767"/>
    <n v="0"/>
    <s v="Cancelación"/>
    <n v="210769"/>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MAY-2014 Recepción CLP"/>
    <s v="300311029300  Red WAN - Chile  TELEFONICA EMPRESAS CHILE S.A."/>
    <s v="CLP"/>
    <n v="904341"/>
    <n v="904341"/>
    <n v="0"/>
    <s v="Recepción"/>
    <n v="210753"/>
    <s v="78703410-1"/>
    <s v="TELEFONICA EMPRESAS CHILE S.A."/>
    <m/>
    <m/>
    <n v="300311029300"/>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Revierte &quot;MAY-2014 Recepción CLP&quot;06-JUN-14 10:59:35"/>
    <s v="300311029300  Aumento de 600 Gigas en servidores  TELEFONICA EMPRESAS CHILE S.A."/>
    <s v="CLP"/>
    <n v="-152767"/>
    <n v="0"/>
    <n v="152767"/>
    <s v="Cancelación"/>
    <m/>
    <m/>
    <m/>
    <m/>
    <m/>
    <m/>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Revierte &quot;MAY-2014 Recepción CLP&quot;06-JUN-14 10:59:35"/>
    <s v="300311029300  VPN IP MPLS backbone Internacional - Perú  TELEFONICA EMPRESAS CHILE S.A."/>
    <s v="CLP"/>
    <n v="-1535146"/>
    <n v="0"/>
    <n v="1535146"/>
    <s v="Cancelación"/>
    <m/>
    <m/>
    <m/>
    <m/>
    <m/>
    <m/>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Revierte &quot;MAY-2014 Recepción CLP&quot;06-JUN-14 10:59:35"/>
    <s v="300311029300  Servidores Virtualizado - TIC  TELEFONICA EMPRESAS CHILE S.A."/>
    <s v="CLP"/>
    <n v="-1806056"/>
    <n v="0"/>
    <n v="1806056"/>
    <s v="Cancelación"/>
    <m/>
    <m/>
    <m/>
    <m/>
    <m/>
    <m/>
    <m/>
  </r>
  <r>
    <x v="4"/>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3039112"/>
    <n v="41772"/>
    <s v="Revierte &quot;MAY-2014 Recepción CLP&quot;06-JUN-14 10:59:35"/>
    <s v="300311029300  Red WAN - Chile  TELEFONICA EMPRESAS CHILE S.A."/>
    <s v="CLP"/>
    <n v="-1076166"/>
    <n v="0"/>
    <n v="1076166"/>
    <s v="Cancelación"/>
    <m/>
    <m/>
    <m/>
    <m/>
    <m/>
    <m/>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2"/>
    <s v="MAY-2014 Recepción CLP"/>
    <s v="300311029303  Servicios de telefonía corporativo ABR-2014 GTD  GTD TELESAT  S.A."/>
    <s v="CLP"/>
    <n v="2075810"/>
    <n v="2075810"/>
    <n v="0"/>
    <s v="Recepción"/>
    <n v="210825"/>
    <s v="96721280-6"/>
    <s v="GTD TELESAT  S.A."/>
    <m/>
    <m/>
    <n v="300311029303"/>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2"/>
    <s v="MAY-2014 Recepción CLP"/>
    <s v="300311029303  Servicios de telefonía corporativo ABR-2014 GTD  GTD TELESAT  S.A."/>
    <s v="CLP"/>
    <n v="2470214"/>
    <n v="2470214"/>
    <n v="0"/>
    <s v="Cancelación"/>
    <n v="210825"/>
    <s v="96721280-6"/>
    <s v="GTD TELESAT  S.A."/>
    <m/>
    <m/>
    <n v="300311029303"/>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3"/>
    <s v="MAY-2014 Recepción CLP"/>
    <s v="300311029374  Cobro LDI CAM ABR-2014  TELEFONICA LARGA DISTANCIA S. A."/>
    <s v="CLP"/>
    <n v="158031"/>
    <n v="158031"/>
    <n v="0"/>
    <s v="Cancelación"/>
    <n v="215033"/>
    <s v="96672160-K"/>
    <s v="TELEFONICA LARGA DISTANCIA S. A."/>
    <m/>
    <m/>
    <n v="300311029374"/>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3"/>
    <s v="MAY-2014 Recepción CLP"/>
    <s v="300311029374  Cobro LDI CAM ABR-2014  TELEFONICA LARGA DISTANCIA S. A."/>
    <s v="CLP"/>
    <n v="132799"/>
    <n v="132799"/>
    <n v="0"/>
    <s v="Recepción"/>
    <n v="215033"/>
    <s v="96672160-K"/>
    <s v="TELEFONICA LARGA DISTANCIA S. A."/>
    <m/>
    <m/>
    <n v="300311029374"/>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2"/>
    <s v="Revierte &quot;MAY-2014 Recepción CLP&quot;06-JUN-14 10:59:35"/>
    <s v="300311029374  Cobro LDI CAM ABR-2014  TELEFONICA LARGA DISTANCIA S. A."/>
    <s v="CLP"/>
    <n v="-158031"/>
    <n v="0"/>
    <n v="158031"/>
    <s v="Cancelación"/>
    <m/>
    <m/>
    <m/>
    <m/>
    <m/>
    <m/>
    <m/>
  </r>
  <r>
    <x v="4"/>
    <n v="30031"/>
    <s v="G. GENERALES"/>
    <x v="18"/>
    <s v="COMUNICACIONES"/>
    <s v="TELEFONÍA FIJA"/>
    <n v="100"/>
    <s v="Servicios de negocio"/>
    <n v="1220"/>
    <s v="G0150"/>
    <s v="Telefonos"/>
    <s v="Estructura"/>
    <n v="682"/>
    <s v="Servicio Local Medido (SLM)."/>
    <s v="CAM CHILE SA.CAM CHILE SA.TELEFONÍA FIJA.INFRAESTRUCTURA.TI.SERVICIO LOCAL MEDIDO (SL.GENÉRICO"/>
    <n v="7920255"/>
    <n v="41772"/>
    <s v="Revierte &quot;MAY-2014 Recepción CLP&quot;06-JUN-14 10:59:35"/>
    <s v="300311029303  Servicios de telefonía corporativo ABR-2014 GTD  GTD TELESAT  S.A."/>
    <s v="CLP"/>
    <n v="-2470214"/>
    <n v="0"/>
    <n v="2470214"/>
    <s v="Cancelación"/>
    <m/>
    <m/>
    <m/>
    <m/>
    <m/>
    <m/>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90"/>
    <s v="Asiento N°09 MAYO 2014"/>
    <s v="Traspaso Celular  Mayo  2014/Miguel Salas"/>
    <s v="CLP"/>
    <n v="-4859885"/>
    <n v="0"/>
    <n v="4859885"/>
    <s v="Contabilización"/>
    <m/>
    <m/>
    <m/>
    <m/>
    <m/>
    <m/>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72"/>
    <s v="MAY-2014 Facturas Compra CLP"/>
    <s v="36824570  87845500-2  TELEFÓNICA MÓVILES CHILE S.A.  300311029228-R  1517  SERVICIOS  2"/>
    <s v="CLP"/>
    <n v="-962134"/>
    <n v="0"/>
    <n v="962134"/>
    <s v="Facturas Compra"/>
    <n v="36824570"/>
    <s v="87845500-2"/>
    <s v="TELEFÓNICA MÓVILES CHILE S.A."/>
    <m/>
    <m/>
    <s v="300311029228-R"/>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72"/>
    <s v="MAY-2014 Facturas Compra CLP"/>
    <s v="36824570  87845500-2  TELEFÓNICA MÓVILES CHILE S.A.  300311029228-R  1517  SERVICIOS  2"/>
    <s v="CLP"/>
    <n v="962134"/>
    <n v="962134"/>
    <n v="0"/>
    <s v="Facturas Compra"/>
    <n v="36824570"/>
    <s v="87845500-2"/>
    <s v="TELEFÓNICA MÓVILES CHILE S.A."/>
    <m/>
    <m/>
    <s v="300311029228-R"/>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78"/>
    <s v="MAY-2014 Facturas Compra CLP"/>
    <s v="036825684  87845500-2  TELEFÓNICA MÓVILES CHILE S.A.  300311029228-R  1853  SERVICIOS  7"/>
    <s v="CLP"/>
    <n v="-4208"/>
    <n v="0"/>
    <n v="4208"/>
    <s v="Facturas Compra"/>
    <n v="36825684"/>
    <s v="87845500-2"/>
    <s v="TELEFÓNICA MÓVILES CHILE S.A."/>
    <m/>
    <m/>
    <s v="300311029228-R"/>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78"/>
    <s v="MAY-2014 Facturas Compra CLP"/>
    <s v="036825684  87845500-2  TELEFÓNICA MÓVILES CHILE S.A.   1853  SERVICIOS  4"/>
    <s v="CLP"/>
    <n v="-3667"/>
    <n v="0"/>
    <n v="3667"/>
    <s v="Facturas Compra"/>
    <n v="36825684"/>
    <s v="87845500-2"/>
    <s v="TELEFÓNICA MÓVILES CHILE S.A."/>
    <m/>
    <m/>
    <m/>
    <m/>
  </r>
  <r>
    <x v="4"/>
    <n v="30031"/>
    <s v="G. GENERALES"/>
    <x v="19"/>
    <s v="COMUNICACIONES"/>
    <s v="TELEFONÍA MÓVIL"/>
    <n v="100"/>
    <s v="Servicios de negocio"/>
    <n v="1220"/>
    <s v="G0150"/>
    <s v="Telefonos"/>
    <s v="Estructura"/>
    <n v="1015"/>
    <s v="Gastos Varios"/>
    <s v="CAM CHILE SA.CAM CHILE SA.TELEFONÍA MÓVIL.INFRAESTRUCTURA.TI.GASTOS VARIOS.GENÉRICO"/>
    <n v="-10931430"/>
    <n v="41778"/>
    <s v="MAY-2014 Facturas Compra CLP"/>
    <s v="036825684  87845500-2  TELEFÓNICA MÓVILES CHILE S.A.  300311029228-R  1853  SERVICIOS  7"/>
    <s v="CLP"/>
    <n v="4208"/>
    <n v="4208"/>
    <n v="0"/>
    <s v="Facturas Compra"/>
    <n v="36825684"/>
    <s v="87845500-2"/>
    <s v="TELEFÓNICA MÓVILES CHILE S.A."/>
    <m/>
    <m/>
    <s v="300311029228-R"/>
    <m/>
  </r>
  <r>
    <x v="4"/>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627998"/>
    <n v="41790"/>
    <s v="Asiento N°09 MAYO 2014"/>
    <s v="Traspaso Celular  Mayo  2014/Miguel Salas"/>
    <s v="CLP"/>
    <n v="102617"/>
    <n v="102617"/>
    <n v="0"/>
    <s v="Contabilización"/>
    <m/>
    <m/>
    <m/>
    <m/>
    <m/>
    <m/>
    <m/>
  </r>
  <r>
    <x v="4"/>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353184"/>
    <n v="41785"/>
    <s v="MAY-2014 Recepción CLP"/>
    <s v="300311029637  ESTADIA DE D.HAYA Y C.VILLENA  HOTELERIA Y TURISMO S.A."/>
    <s v="CLP"/>
    <n v="448000"/>
    <n v="448000"/>
    <n v="0"/>
    <s v="Recepción"/>
    <n v="250333"/>
    <s v="96511350-9"/>
    <s v="HOTELERIA Y TURISMO S.A."/>
    <m/>
    <m/>
    <n v="300311029637"/>
    <m/>
  </r>
  <r>
    <x v="4"/>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353184"/>
    <n v="41781"/>
    <s v="Revierte &quot;MAY-2014 Recepción CLP&quot;06-JUN-14 11:02:36"/>
    <s v="300311029637  ESTADIA DE D.HAYA Y C.VILLENA  HOTELERIA Y TURISMO S.A."/>
    <s v="CLP"/>
    <n v="-448000"/>
    <n v="0"/>
    <n v="448000"/>
    <s v="Cancelación"/>
    <m/>
    <m/>
    <m/>
    <m/>
    <m/>
    <m/>
    <m/>
  </r>
  <r>
    <x v="4"/>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353184"/>
    <n v="41785"/>
    <s v="MAY-2014 Recepción CLP"/>
    <s v="300311029637  ESTADIA DE D.HAYA Y C.VILLENA  HOTELERIA Y TURISMO S.A."/>
    <s v="CLP"/>
    <n v="448000"/>
    <n v="448000"/>
    <n v="0"/>
    <s v="Cancelación"/>
    <n v="250333"/>
    <s v="96511350-9"/>
    <s v="HOTELERIA Y TURISMO S.A."/>
    <m/>
    <m/>
    <n v="300311029637"/>
    <m/>
  </r>
  <r>
    <x v="4"/>
    <n v="30031"/>
    <s v="G. GENERALES"/>
    <x v="21"/>
    <s v="GASTOS DE VIAJES POR NEGOCIO"/>
    <s v="ALIMENTACIÓN "/>
    <n v="100"/>
    <s v="Servicios de negocio"/>
    <n v="1220"/>
    <s v="G0151"/>
    <s v="Sistemas Informaticos"/>
    <s v="Estructura"/>
    <n v="691"/>
    <s v="Insumos informática"/>
    <s v="CAM CHILE SA.CAM CHILE SA.ALIMENTACIÓN.INFRAESTRUCTURA.TI.INSUMOS INFORMÁTICA.GENÉRICO"/>
    <n v="5042"/>
    <n v="41775"/>
    <s v="MAY-2014 Recepción CLP"/>
    <s v="300311029498  TRASLADOS  EMPRESAS DE TRANSPORTE TRANSVIP S P A"/>
    <s v="CLP"/>
    <n v="16200"/>
    <n v="16200"/>
    <n v="0"/>
    <s v="Recepción"/>
    <n v="220770"/>
    <s v="76102176-1"/>
    <s v="EMPRESAS DE TRANSPORTE TRANSVIP S P A"/>
    <m/>
    <m/>
    <n v="300311029498"/>
    <m/>
  </r>
  <r>
    <x v="4"/>
    <n v="30031"/>
    <s v="G. GENERALES"/>
    <x v="21"/>
    <s v="GASTOS DE VIAJES POR NEGOCIO"/>
    <s v="ALIMENTACIÓN "/>
    <n v="100"/>
    <s v="Servicios de negocio"/>
    <n v="1220"/>
    <s v="G0151"/>
    <s v="Sistemas Informaticos"/>
    <s v="Estructura"/>
    <n v="691"/>
    <s v="Insumos informática"/>
    <s v="CAM CHILE SA.CAM CHILE SA.ALIMENTACIÓN.INFRAESTRUCTURA.TI.INSUMOS INFORMÁTICA.GENÉRICO"/>
    <n v="5042"/>
    <n v="41772"/>
    <s v="Revierte &quot;MAY-2014 Recepción CLP&quot;06-JUN-14 10:59:35"/>
    <s v="300311029498  TRASLADOS  EMPRESAS DE TRANSPORTE TRANSVIP S P A"/>
    <s v="CLP"/>
    <n v="-19278"/>
    <n v="0"/>
    <n v="19278"/>
    <s v="Cancelación"/>
    <m/>
    <m/>
    <m/>
    <m/>
    <m/>
    <m/>
    <m/>
  </r>
  <r>
    <x v="4"/>
    <n v="30031"/>
    <s v="G. GENERALES"/>
    <x v="21"/>
    <s v="GASTOS DE VIAJES POR NEGOCIO"/>
    <s v="ALIMENTACIÓN "/>
    <n v="100"/>
    <s v="Servicios de negocio"/>
    <n v="1220"/>
    <s v="G0151"/>
    <s v="Sistemas Informaticos"/>
    <s v="Estructura"/>
    <n v="691"/>
    <s v="Insumos informática"/>
    <s v="CAM CHILE SA.CAM CHILE SA.ALIMENTACIÓN.INFRAESTRUCTURA.TI.INSUMOS INFORMÁTICA.GENÉRICO"/>
    <n v="5042"/>
    <n v="41775"/>
    <s v="MAY-2014 Recepción CLP"/>
    <s v="300311029498  TRASLADOS  EMPRESAS DE TRANSPORTE TRANSVIP S P A"/>
    <s v="CLP"/>
    <n v="19278"/>
    <n v="19278"/>
    <n v="0"/>
    <s v="Cancelación"/>
    <n v="220770"/>
    <s v="76102176-1"/>
    <s v="EMPRESAS DE TRANSPORTE TRANSVIP S P A"/>
    <m/>
    <m/>
    <n v="300311029498"/>
    <m/>
  </r>
  <r>
    <x v="5"/>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430435"/>
    <n v="41820"/>
    <s v=" Transacciones Varias CLP"/>
    <s v="Reasignación depreciación mes de Junio.2014 a LLNN."/>
    <s v="CLP"/>
    <n v="86087"/>
    <n v="86087"/>
    <n v="0"/>
    <s v="Transacciones Varias"/>
    <m/>
    <m/>
    <m/>
    <m/>
    <m/>
    <m/>
    <m/>
  </r>
  <r>
    <x v="5"/>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806855"/>
    <n v="41820"/>
    <s v=" Transacciones Varias CLP"/>
    <s v="Reasignación depreciación mes de Junio.2014 a LLNN."/>
    <s v="CLP"/>
    <n v="7060"/>
    <n v="7060"/>
    <n v="0"/>
    <s v="Transacciones Varias"/>
    <m/>
    <m/>
    <m/>
    <m/>
    <m/>
    <m/>
    <m/>
  </r>
  <r>
    <x v="5"/>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806855"/>
    <n v="41820"/>
    <s v=" Transacciones Varias CLP"/>
    <s v="Reasignación depreciación mes de Junio.2014 a LLNN."/>
    <s v="CLP"/>
    <n v="154104"/>
    <n v="154104"/>
    <n v="0"/>
    <s v="Transacciones Varias"/>
    <m/>
    <m/>
    <m/>
    <m/>
    <m/>
    <m/>
    <m/>
  </r>
  <r>
    <x v="5"/>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483775"/>
    <n v="41820"/>
    <s v=" Transacciones Varias CLP"/>
    <s v="Reasignación depreciación mes de Junio.2014 a LLNN."/>
    <s v="CLP"/>
    <n v="96755"/>
    <n v="96755"/>
    <n v="0"/>
    <s v="Transacciones Varias"/>
    <m/>
    <m/>
    <m/>
    <m/>
    <m/>
    <m/>
    <m/>
  </r>
  <r>
    <x v="5"/>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676260"/>
    <n v="41820"/>
    <s v=" Transacciones Varias CLP"/>
    <s v="Reasignación depreciación mes de Junio.2014 a LLNN."/>
    <s v="CLP"/>
    <n v="135252"/>
    <n v="135252"/>
    <n v="0"/>
    <s v="Transacciones Varias"/>
    <m/>
    <m/>
    <m/>
    <m/>
    <m/>
    <m/>
    <m/>
  </r>
  <r>
    <x v="5"/>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28250"/>
    <n v="41820"/>
    <s v=" Transacciones Varias CLP"/>
    <s v="Reasignación depreciación mes de Junio.2014 a LLNN."/>
    <s v="CLP"/>
    <n v="5650"/>
    <n v="5650"/>
    <n v="0"/>
    <s v="Transacciones Varias"/>
    <m/>
    <m/>
    <m/>
    <m/>
    <m/>
    <m/>
    <m/>
  </r>
  <r>
    <x v="5"/>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4712455"/>
    <n v="41820"/>
    <s v=" Transacciones Varias CLP"/>
    <s v="Reasignación depreciación mes de Junio.2014 a LLNN."/>
    <s v="CLP"/>
    <n v="307555"/>
    <n v="307555"/>
    <n v="0"/>
    <s v="Transacciones Varias"/>
    <m/>
    <m/>
    <m/>
    <m/>
    <m/>
    <m/>
    <m/>
  </r>
  <r>
    <x v="5"/>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4712455"/>
    <n v="41820"/>
    <s v=" Transacciones Varias CLP"/>
    <s v="Reasignación depreciación mes de Junio.2014 a LLNN."/>
    <s v="CLP"/>
    <n v="634936"/>
    <n v="634936"/>
    <n v="0"/>
    <s v="Transacciones Varias"/>
    <m/>
    <m/>
    <m/>
    <m/>
    <m/>
    <m/>
    <m/>
  </r>
  <r>
    <x v="5"/>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12644490"/>
    <n v="41820"/>
    <s v=" Transacciones Varias CLP"/>
    <s v="Reasignación depreciación mes de Junio.2014 a LLNN."/>
    <s v="CLP"/>
    <n v="2528898"/>
    <n v="2528898"/>
    <n v="0"/>
    <s v="Transacciones Varias"/>
    <m/>
    <m/>
    <m/>
    <m/>
    <m/>
    <m/>
    <m/>
  </r>
  <r>
    <x v="5"/>
    <n v="30031"/>
    <s v="REMU"/>
    <x v="4"/>
    <s v="COSTO DE PERSONAL"/>
    <s v="SUELDOS"/>
    <n v="100"/>
    <s v="Servicios de negocio"/>
    <n v="1220"/>
    <s v="G0225"/>
    <s v="Remuneración"/>
    <s v="Estructura"/>
    <n v="910"/>
    <s v="Remuneración"/>
    <s v="CAM CHILE SA.CAM CHILE SA.SUELDOS.INFRAESTRUCTURA.TI.REMUNERACIÓN.GENÉRICO"/>
    <n v="17254383"/>
    <n v="41820"/>
    <s v="Centralizacion Remuneraciones Junio 2014"/>
    <s v="SUELDOS"/>
    <s v="CLP"/>
    <n v="1088197"/>
    <n v="1088197"/>
    <n v="0"/>
    <s v="Contabilización"/>
    <m/>
    <m/>
    <m/>
    <m/>
    <m/>
    <m/>
    <m/>
  </r>
  <r>
    <x v="5"/>
    <n v="30031"/>
    <s v="REMU"/>
    <x v="4"/>
    <s v="COSTO DE PERSONAL"/>
    <s v="SUELDOS"/>
    <n v="100"/>
    <s v="Servicios de negocio"/>
    <n v="1220"/>
    <s v="G0225"/>
    <s v="Remuneración"/>
    <s v="Estructura"/>
    <n v="910"/>
    <s v="Remuneración"/>
    <s v="CAM CHILE SA.CAM CHILE SA.SUELDOS.INFRAESTRUCTURA.TI.REMUNERACIÓN.GENÉRICO"/>
    <n v="17254383"/>
    <n v="41820"/>
    <s v="Centralizacion Remuneraciones Junio 2014"/>
    <s v="SUELDOS"/>
    <s v="CLP"/>
    <n v="2176394"/>
    <n v="2176394"/>
    <n v="0"/>
    <s v="Contabilización"/>
    <m/>
    <m/>
    <m/>
    <m/>
    <m/>
    <m/>
    <m/>
  </r>
  <r>
    <x v="5"/>
    <n v="30031"/>
    <s v="REMU"/>
    <x v="5"/>
    <s v="COSTO DE PERSONAL"/>
    <s v="BONOS"/>
    <n v="100"/>
    <s v="Servicios de negocio"/>
    <n v="1220"/>
    <s v="G0225"/>
    <s v="Remuneración"/>
    <s v="Estructura"/>
    <n v="910"/>
    <s v="Remuneración"/>
    <s v="CAM CHILE SA.CAM CHILE SA.BONOS.INFRAESTRUCTURA.TI.REMUNERACIÓN.GENÉRICO"/>
    <n v="1313282"/>
    <n v="41820"/>
    <s v="Centralizacion Remuneraciones Junio 2014"/>
    <s v="BONOS"/>
    <s v="CLP"/>
    <n v="126806"/>
    <n v="126806"/>
    <n v="0"/>
    <s v="Contabilización"/>
    <m/>
    <m/>
    <m/>
    <m/>
    <m/>
    <m/>
    <m/>
  </r>
  <r>
    <x v="5"/>
    <n v="30031"/>
    <s v="REMU"/>
    <x v="5"/>
    <s v="COSTO DE PERSONAL"/>
    <s v="BONOS"/>
    <n v="100"/>
    <s v="Servicios de negocio"/>
    <n v="1220"/>
    <s v="G0225"/>
    <s v="Remuneración"/>
    <s v="Estructura"/>
    <n v="910"/>
    <s v="Remuneración"/>
    <s v="CAM CHILE SA.CAM CHILE SA.BONOS.INFRAESTRUCTURA.TI.REMUNERACIÓN.GENÉRICO"/>
    <n v="1313282"/>
    <n v="41820"/>
    <s v="Provision RR.HH. 06-2014"/>
    <s v="Provision Aguinaldo Fiestas Patrias Junio 2014"/>
    <s v="CLP"/>
    <n v="79914"/>
    <n v="79914"/>
    <n v="0"/>
    <s v="Contabilización"/>
    <m/>
    <m/>
    <m/>
    <m/>
    <m/>
    <m/>
    <m/>
  </r>
  <r>
    <x v="5"/>
    <n v="30031"/>
    <s v="REMU"/>
    <x v="5"/>
    <s v="COSTO DE PERSONAL"/>
    <s v="BONOS"/>
    <n v="100"/>
    <s v="Servicios de negocio"/>
    <n v="1220"/>
    <s v="G0225"/>
    <s v="Remuneración"/>
    <s v="Estructura"/>
    <n v="910"/>
    <s v="Remuneración"/>
    <s v="CAM CHILE SA.CAM CHILE SA.BONOS.INFRAESTRUCTURA.TI.REMUNERACIÓN.GENÉRICO"/>
    <n v="1313282"/>
    <n v="41820"/>
    <s v="Provision RR.HH. 06-2014"/>
    <s v="Provision Bono Vacaciones Junio 2014"/>
    <s v="CLP"/>
    <n v="23607"/>
    <n v="23607"/>
    <n v="0"/>
    <s v="Contabilización"/>
    <m/>
    <m/>
    <m/>
    <m/>
    <m/>
    <m/>
    <m/>
  </r>
  <r>
    <x v="5"/>
    <n v="30031"/>
    <s v="REMU"/>
    <x v="5"/>
    <s v="COSTO DE PERSONAL"/>
    <s v="BONOS"/>
    <n v="100"/>
    <s v="Servicios de negocio"/>
    <n v="1220"/>
    <s v="G0225"/>
    <s v="Remuneración"/>
    <s v="Estructura"/>
    <n v="910"/>
    <s v="Remuneración"/>
    <s v="CAM CHILE SA.CAM CHILE SA.BONOS.INFRAESTRUCTURA.TI.REMUNERACIÓN.GENÉRICO"/>
    <n v="1313282"/>
    <n v="41820"/>
    <s v="Provision RR.HH. 06-2014"/>
    <s v="Provision Aguinaldo Navidad Junio 2014"/>
    <s v="CLP"/>
    <n v="66620"/>
    <n v="66620"/>
    <n v="0"/>
    <s v="Contabilización"/>
    <m/>
    <m/>
    <m/>
    <m/>
    <m/>
    <m/>
    <m/>
  </r>
  <r>
    <x v="5"/>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3290366"/>
    <n v="41820"/>
    <s v="Provision RR.HH. 06-2014"/>
    <s v="Provision Bono Gestion Junio 2014"/>
    <s v="CLP"/>
    <n v="819690"/>
    <n v="819690"/>
    <n v="0"/>
    <s v="Contabilización"/>
    <m/>
    <m/>
    <m/>
    <m/>
    <m/>
    <m/>
    <m/>
  </r>
  <r>
    <x v="5"/>
    <n v="30031"/>
    <s v="REMU"/>
    <x v="7"/>
    <s v="COSTO DE PERSONAL"/>
    <s v="Alimentación principal"/>
    <n v="100"/>
    <s v="Servicios de negocio"/>
    <n v="1220"/>
    <s v="G0225"/>
    <s v="Remuneración"/>
    <s v="Estructura"/>
    <n v="910"/>
    <s v="Remuneración"/>
    <s v="CAM CHILE SA.CAM CHILE SA.ALIMENTACION PRINCIPAL.INFRAESTRUCTURA.TI.REMUNERACIÓN.GENÉRICO"/>
    <n v="1017698"/>
    <n v="41820"/>
    <s v="Centralizacion Remuneraciones Junio 2014"/>
    <s v="Alimentación principal"/>
    <s v="CLP"/>
    <n v="162977"/>
    <n v="162977"/>
    <n v="0"/>
    <s v="Contabilización"/>
    <m/>
    <m/>
    <m/>
    <m/>
    <m/>
    <m/>
    <m/>
  </r>
  <r>
    <x v="5"/>
    <n v="30031"/>
    <s v="REMU"/>
    <x v="8"/>
    <s v="COSTO DE PERSONAL"/>
    <s v="Asignación de movilización"/>
    <n v="100"/>
    <s v="Servicios de negocio"/>
    <n v="1220"/>
    <s v="G0225"/>
    <s v="Remuneración"/>
    <s v="Estructura"/>
    <n v="910"/>
    <s v="Remuneración"/>
    <s v="CAM CHILE SA.CAM CHILE SA.ASIGNACIÓN DE MOVILIZACIÓ.INFRAESTRUCTURA.TI.REMUNERACIÓN.GENÉRICO"/>
    <n v="581530"/>
    <n v="41820"/>
    <s v="Centralizacion Remuneraciones Junio 2014"/>
    <s v="Asignación de movilización"/>
    <s v="CLP"/>
    <n v="93128"/>
    <n v="93128"/>
    <n v="0"/>
    <s v="Contabilización"/>
    <m/>
    <m/>
    <m/>
    <m/>
    <m/>
    <m/>
    <m/>
  </r>
  <r>
    <x v="5"/>
    <n v="30031"/>
    <s v="REMU"/>
    <x v="26"/>
    <s v="COSTO DE PERSONAL"/>
    <s v="Provisión de Vacaciones"/>
    <n v="100"/>
    <s v="Servicios de negocio"/>
    <n v="1220"/>
    <s v="G0225"/>
    <s v="Remuneración"/>
    <s v="Estructura"/>
    <n v="910"/>
    <s v="Remuneración"/>
    <s v="CAM CHILE SA.CAM CHILE SA.PROVISIÓN DE VACACIONES.INFRAESTRUCTURA.TI.REMUNERACIÓN.GENÉRICO"/>
    <n v="1367817"/>
    <n v="41820"/>
    <s v="Provision RR.HH. 06-2014"/>
    <s v="Provision Vacaciones junio 2014"/>
    <s v="CLP"/>
    <n v="241411"/>
    <n v="241411"/>
    <n v="0"/>
    <s v="Contabilización"/>
    <m/>
    <m/>
    <m/>
    <m/>
    <m/>
    <m/>
    <m/>
  </r>
  <r>
    <x v="5"/>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13569"/>
    <n v="41820"/>
    <s v="Centralizacion Remuneraciones Junio 2014"/>
    <s v="SEGUROS PARTICULARES DE PRESTACIONES DE SALUD  SCTR SALUD"/>
    <s v="CLP"/>
    <n v="-75895"/>
    <n v="0"/>
    <n v="75895"/>
    <s v="Contabilización"/>
    <m/>
    <m/>
    <m/>
    <m/>
    <m/>
    <m/>
    <m/>
  </r>
  <r>
    <x v="5"/>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13569"/>
    <n v="41820"/>
    <s v="Centralizacion Remuneraciones Junio 2014"/>
    <s v="SEGUROS PARTICULARES DE PRESTACIONES DE SALUD  SCTR SALUD"/>
    <s v="CLP"/>
    <n v="86491"/>
    <n v="86491"/>
    <n v="0"/>
    <s v="Contabilización"/>
    <m/>
    <m/>
    <m/>
    <m/>
    <m/>
    <m/>
    <m/>
  </r>
  <r>
    <x v="5"/>
    <n v="30031"/>
    <s v="REMU"/>
    <x v="11"/>
    <s v="COSTO DE PERSONAL"/>
    <s v="Pagos por accidente de trabajo"/>
    <n v="100"/>
    <s v="Servicios de negocio"/>
    <n v="1220"/>
    <s v="G0225"/>
    <s v="Remuneración"/>
    <s v="Estructura"/>
    <n v="910"/>
    <s v="Remuneración"/>
    <s v="CAM CHILE SA.CAM CHILE SA.PAGOS POR ACCIDENTE DE TR.INFRAESTRUCTURA.TI.REMUNERACIÓN.GENÉRICO"/>
    <n v="670611"/>
    <n v="41820"/>
    <s v="Centralizacion Remuneraciones Junio 2014"/>
    <s v="PAGOS POR ACCIDENTE DE TRABAJO"/>
    <s v="CLP"/>
    <n v="62590"/>
    <n v="62590"/>
    <n v="0"/>
    <s v="Contabilización"/>
    <m/>
    <m/>
    <m/>
    <m/>
    <m/>
    <m/>
    <m/>
  </r>
  <r>
    <x v="5"/>
    <n v="30031"/>
    <s v="REMU"/>
    <x v="11"/>
    <s v="COSTO DE PERSONAL"/>
    <s v="Pagos por accidente de trabajo"/>
    <n v="100"/>
    <s v="Servicios de negocio"/>
    <n v="1220"/>
    <s v="G0225"/>
    <s v="Remuneración"/>
    <s v="Estructura"/>
    <n v="910"/>
    <s v="Remuneración"/>
    <s v="CAM CHILE SA.CAM CHILE SA.PAGOS POR ACCIDENTE DE TR.INFRAESTRUCTURA.TI.REMUNERACIÓN.GENÉRICO"/>
    <n v="670611"/>
    <n v="41820"/>
    <s v="Centralizacion Remuneraciones Junio 2014"/>
    <s v="PAGOS POR ACCIDENTE DE TRABAJO"/>
    <s v="CLP"/>
    <n v="38332"/>
    <n v="38332"/>
    <n v="0"/>
    <s v="Contabilización"/>
    <m/>
    <m/>
    <m/>
    <m/>
    <m/>
    <m/>
    <m/>
  </r>
  <r>
    <x v="5"/>
    <n v="30031"/>
    <s v="REMU"/>
    <x v="11"/>
    <s v="COSTO DE PERSONAL"/>
    <s v="Pagos por accidente de trabajo"/>
    <n v="100"/>
    <s v="Servicios de negocio"/>
    <n v="1220"/>
    <s v="G0225"/>
    <s v="Remuneración"/>
    <s v="Estructura"/>
    <n v="910"/>
    <s v="Remuneración"/>
    <s v="CAM CHILE SA.CAM CHILE SA.PAGOS POR ACCIDENTE DE TR.INFRAESTRUCTURA.TI.REMUNERACIÓN.GENÉRICO"/>
    <n v="670611"/>
    <n v="41820"/>
    <s v="Centralizacion Remuneraciones Junio 2014"/>
    <s v="PAGOS POR ACCIDENTE DE TRABAJO"/>
    <s v="CLP"/>
    <n v="31337"/>
    <n v="31337"/>
    <n v="0"/>
    <s v="Contabilización"/>
    <m/>
    <m/>
    <m/>
    <m/>
    <m/>
    <m/>
    <m/>
  </r>
  <r>
    <x v="5"/>
    <n v="30031"/>
    <s v="REMU"/>
    <x v="11"/>
    <s v="COSTO DE PERSONAL"/>
    <s v="Pagos por accidente de trabajo"/>
    <n v="100"/>
    <s v="Servicios de negocio"/>
    <n v="1220"/>
    <s v="G0225"/>
    <s v="Remuneración"/>
    <s v="Estructura"/>
    <n v="910"/>
    <s v="Remuneración"/>
    <s v="CAM CHILE SA.CAM CHILE SA.PAGOS POR ACCIDENTE DE TR.INFRAESTRUCTURA.TI.REMUNERACIÓN.GENÉRICO"/>
    <n v="670611"/>
    <n v="41820"/>
    <s v="Centralizacion Remuneraciones Junio 2014"/>
    <s v="PAGOS POR ACCIDENTE DE TRABAJO"/>
    <s v="CLP"/>
    <n v="31295"/>
    <n v="31295"/>
    <n v="0"/>
    <s v="Contabilización"/>
    <m/>
    <m/>
    <m/>
    <m/>
    <m/>
    <m/>
    <m/>
  </r>
  <r>
    <x v="5"/>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210795"/>
    <n v="41820"/>
    <s v="Provision por Servicios e Intereses laborales Junio 2014"/>
    <s v="Prov. Costo de Servicios Cte. Junio 2014"/>
    <s v="CLP"/>
    <n v="26855"/>
    <n v="26855"/>
    <n v="0"/>
    <s v="Contabilización"/>
    <m/>
    <m/>
    <m/>
    <m/>
    <m/>
    <m/>
    <m/>
  </r>
  <r>
    <x v="5"/>
    <n v="30031"/>
    <s v="G. GENERALES"/>
    <x v="28"/>
    <s v="COSTO DE OFICINA"/>
    <s v="ESTACIONAMIENTO"/>
    <n v="100"/>
    <s v="Servicios de negocio"/>
    <n v="1220"/>
    <s v="G0150"/>
    <s v="Telefonos"/>
    <s v="Estructura"/>
    <n v="1015"/>
    <s v="Gastos Varios"/>
    <s v="CAM CHILE SA.CAM CHILE SA.ESTACIONAMIENTO.INFRAESTRUCTURA.TI.GASTOS VARIOS.GENÉRICO"/>
    <n v="95000"/>
    <n v="41820"/>
    <s v="Asiento N°13 JUNIO 2014 UNIDAD DE GESTION"/>
    <s v="Reclasificación Estacionamiento Luis Miguel Salas/ Andres Santibañez"/>
    <s v="CLP"/>
    <n v="95000"/>
    <n v="95000"/>
    <n v="0"/>
    <s v="Contabilización"/>
    <m/>
    <m/>
    <m/>
    <m/>
    <m/>
    <m/>
    <m/>
  </r>
  <r>
    <x v="5"/>
    <n v="30031"/>
    <s v="G. GENERALES"/>
    <x v="28"/>
    <s v="COSTO DE OFICINA"/>
    <s v="ESTACIONAMIENTO"/>
    <n v="100"/>
    <s v="Servicios de negocio"/>
    <n v="1220"/>
    <s v="G0150"/>
    <s v="Telefonos"/>
    <s v="Estructura"/>
    <n v="1015"/>
    <s v="Gastos Varios"/>
    <s v="CAM CHILE SA.CAM CHILE SA.ESTACIONAMIENTO.INFRAESTRUCTURA.TI.GASTOS VARIOS.GENÉRICO"/>
    <n v="95000"/>
    <n v="41820"/>
    <s v="Asiento N°13 JUNIO 2014 UNIDAD DE GESTION"/>
    <s v="Reclasificación Estacionamiento Luis Miguel Salas/ Andres Santibañez"/>
    <s v="CLP"/>
    <n v="95000"/>
    <n v="95000"/>
    <n v="0"/>
    <s v="Contabilización"/>
    <m/>
    <m/>
    <m/>
    <m/>
    <m/>
    <m/>
    <m/>
  </r>
  <r>
    <x v="5"/>
    <n v="30031"/>
    <s v="G. GENERALES"/>
    <x v="28"/>
    <s v="COSTO DE OFICINA"/>
    <s v="ESTACIONAMIENTO"/>
    <n v="100"/>
    <s v="Servicios de negocio"/>
    <n v="1220"/>
    <s v="G0150"/>
    <s v="Telefonos"/>
    <s v="Estructura"/>
    <n v="1015"/>
    <s v="Gastos Varios"/>
    <s v="CAM CHILE SA.CAM CHILE SA.ESTACIONAMIENTO.INFRAESTRUCTURA.TI.GASTOS VARIOS.GENÉRICO"/>
    <n v="95000"/>
    <n v="41820"/>
    <s v="Asiento N°08 JUNIO 2014 UNIDAD DE GESTION"/>
    <s v="Reversa Provisión Estacionamiento Luis Miguel Salas"/>
    <s v="CLP"/>
    <n v="-95000"/>
    <n v="0"/>
    <n v="95000"/>
    <s v="Contabilización"/>
    <m/>
    <m/>
    <m/>
    <m/>
    <m/>
    <m/>
    <m/>
  </r>
  <r>
    <x v="5"/>
    <n v="30031"/>
    <s v="G. GENERALES"/>
    <x v="28"/>
    <s v="COSTO DE OFICINA"/>
    <s v="ESTACIONAMIENTO"/>
    <n v="100"/>
    <s v="Servicios de negocio"/>
    <n v="1220"/>
    <s v="G0150"/>
    <s v="Telefonos"/>
    <s v="Estructura"/>
    <n v="1015"/>
    <s v="Gastos Varios"/>
    <s v="CAM CHILE SA.CAM CHILE SA.ESTACIONAMIENTO.INFRAESTRUCTURA.TI.GASTOS VARIOS.GENÉRICO"/>
    <n v="95000"/>
    <n v="41820"/>
    <s v="Asiento N°08 JUNIO 2014 UNIDAD DE GESTION"/>
    <s v="Reclasificación Estacionamiento Luis Miguel Salas/Andres Santibañez"/>
    <s v="CLP"/>
    <n v="95000"/>
    <n v="95000"/>
    <n v="0"/>
    <s v="Contabilización"/>
    <m/>
    <m/>
    <m/>
    <m/>
    <m/>
    <m/>
    <m/>
  </r>
  <r>
    <x v="5"/>
    <n v="30031"/>
    <s v="G. GENERALES"/>
    <x v="28"/>
    <s v="COSTO DE OFICINA"/>
    <s v="ESTACIONAMIENTO"/>
    <n v="100"/>
    <s v="Servicios de negocio"/>
    <n v="1220"/>
    <s v="G0150"/>
    <s v="Telefonos"/>
    <s v="Estructura"/>
    <n v="1015"/>
    <s v="Gastos Varios"/>
    <s v="CAM CHILE SA.CAM CHILE SA.ESTACIONAMIENTO.INFRAESTRUCTURA.TI.GASTOS VARIOS.GENÉRICO"/>
    <n v="95000"/>
    <n v="41820"/>
    <s v="Asiento N°08 JUNIO 2014 UNIDAD DE GESTION"/>
    <s v="Provisión Estacionamiento Luis Miguel Salas/Andres Santibañez"/>
    <s v="CLP"/>
    <n v="95000"/>
    <n v="95000"/>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08 JUNIO 2014 UNIDAD DE GESTION"/>
    <s v="Servicio De Mantención De Edificios Jun-14/Deborah Elguetta"/>
    <s v="CLP"/>
    <n v="48839"/>
    <n v="48839"/>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08 JUNIO 2014 UNIDAD DE GESTION"/>
    <s v="Servicios Especial De Aseo Jun-14/Deborah Elguetta"/>
    <s v="CLP"/>
    <n v="20257"/>
    <n v="20257"/>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08 JUNIO 2014 UNIDAD DE GESTION"/>
    <s v="Provisión Aseo Edificios Corporativos Jun-14/Deborah Elguetta"/>
    <s v="CLP"/>
    <n v="50382"/>
    <n v="50382"/>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13 JUNIO 2014 UNIDAD DE GESTION"/>
    <s v="Reclasificación Gasto De Aseo/ Deborah Elguetta"/>
    <s v="CLP"/>
    <n v="42056"/>
    <n v="42056"/>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13 JUNIO 2014 UNIDAD DE GESTION"/>
    <s v="Reclasificación De Gastos De Traslado/ Deborah Elguetta"/>
    <s v="CLP"/>
    <n v="102839"/>
    <n v="102839"/>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08 JUNIO 2014 UNIDAD DE GESTION"/>
    <s v="Gasto Comunes Edif. Corporativo/Deborah Elguetta"/>
    <s v="CLP"/>
    <n v="270766"/>
    <n v="270766"/>
    <n v="0"/>
    <s v="Contabilización"/>
    <m/>
    <m/>
    <m/>
    <m/>
    <m/>
    <m/>
    <m/>
  </r>
  <r>
    <x v="5"/>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414072"/>
    <n v="41820"/>
    <s v="Asiento N°08 JUNIO 2014 UNIDAD DE GESTION"/>
    <s v="Servicio De Mantención De Aire Acondicionado Jun-14/Deborah Elguetta"/>
    <s v="CLP"/>
    <n v="48839"/>
    <n v="48839"/>
    <n v="0"/>
    <s v="Contabilización"/>
    <m/>
    <m/>
    <m/>
    <m/>
    <m/>
    <m/>
    <m/>
  </r>
  <r>
    <x v="5"/>
    <n v="30031"/>
    <s v="G. GENERALES"/>
    <x v="12"/>
    <s v="COSTO DE OFICINA"/>
    <s v="SERVICIOS DE SEGURIDAD"/>
    <n v="100"/>
    <s v="Servicios de negocio"/>
    <n v="1220"/>
    <s v="G0150"/>
    <s v="Telefonos"/>
    <s v="Estructura"/>
    <n v="1015"/>
    <s v="Gastos Varios"/>
    <s v="CAM CHILE SA.CAM CHILE SA.SERVICIOS DE SEGURIDAD.INFRAESTRUCTURA.TI.GASTOS VARIOS.GENÉRICO"/>
    <n v="88559"/>
    <n v="41820"/>
    <s v="Asiento N°08 JUNIO 2014 UNIDAD DE GESTION"/>
    <s v="Provisión Seguridad Jun-14/Deborah Elguetta"/>
    <s v="CLP"/>
    <n v="66432"/>
    <n v="66432"/>
    <n v="0"/>
    <s v="Contabilización"/>
    <m/>
    <m/>
    <m/>
    <m/>
    <m/>
    <m/>
    <m/>
  </r>
  <r>
    <x v="5"/>
    <n v="30031"/>
    <s v="G. GENERALES"/>
    <x v="12"/>
    <s v="COSTO DE OFICINA"/>
    <s v="SERVICIOS DE SEGURIDAD"/>
    <n v="100"/>
    <s v="Servicios de negocio"/>
    <n v="1220"/>
    <s v="G0150"/>
    <s v="Telefonos"/>
    <s v="Estructura"/>
    <n v="1015"/>
    <s v="Gastos Varios"/>
    <s v="CAM CHILE SA.CAM CHILE SA.SERVICIOS DE SEGURIDAD.INFRAESTRUCTURA.TI.GASTOS VARIOS.GENÉRICO"/>
    <n v="88559"/>
    <n v="41820"/>
    <s v="Asiento N°09 JUNIO 2014 UNIDAD DE GESTION"/>
    <s v="Reclasificación Gasto De Seguridad Tarapaca/Deborah Elguetta"/>
    <s v="CLP"/>
    <n v="64648"/>
    <n v="64648"/>
    <n v="0"/>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08 JUNIO 2014 UNIDAD DE GESTION"/>
    <s v="Reclasificación Gasto De Arriendo Mar-14 Según Oc 300311028184 /Deborah Elguetta"/>
    <s v="CLP"/>
    <n v="104027"/>
    <n v="104027"/>
    <n v="0"/>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08 JUNIO 2014 UNIDAD DE GESTION"/>
    <s v="Provisión Arriendo Puente Suecia Jun-14/Deborah Elguetta"/>
    <s v="CLP"/>
    <n v="334479"/>
    <n v="334479"/>
    <n v="0"/>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17JUNIO 2014 UNIDAD DE GESTION"/>
    <s v="Reclasifica Gasto De Arriendo El Cortijo 85 Abr=14 Oc 300311029059 /Deborah Elguetta"/>
    <s v="CLP"/>
    <n v="-104509"/>
    <n v="0"/>
    <n v="104509"/>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17JUNIO 2014 UNIDAD DE GESTION"/>
    <s v="Reclasificación Gasto De Arriendo Mar-14 Según Oc 300311028184 /Deborah Elguetta"/>
    <s v="CLP"/>
    <n v="-104027"/>
    <n v="0"/>
    <n v="104027"/>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17JUNIO 2014 UNIDAD DE GESTION"/>
    <s v="Reclasificación Gasto De Arriendo Mar-14 Según Oc 300311028184 /Deborah Elguetta"/>
    <s v="CLP"/>
    <n v="-104027"/>
    <n v="0"/>
    <n v="104027"/>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17JUNIO 2014 UNIDAD DE GESTION"/>
    <s v="Reclasifica Gasto De Arriendo El Cortijo 85 Abr=14 Oc 300311029059 /Deborah Elguetta"/>
    <s v="CLP"/>
    <n v="-104509"/>
    <n v="0"/>
    <n v="104509"/>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08 JUNIO 2014 UNIDAD DE GESTION"/>
    <s v="Reclasifica Gasto De Arriendo El Cortijo 85 Abr=14 Oc 300311029059 /Deborah Elguetta"/>
    <s v="CLP"/>
    <n v="104509"/>
    <n v="104509"/>
    <n v="0"/>
    <s v="Contabilización"/>
    <m/>
    <m/>
    <m/>
    <m/>
    <m/>
    <m/>
    <m/>
  </r>
  <r>
    <x v="5"/>
    <n v="30031"/>
    <s v="G. GENERALES"/>
    <x v="13"/>
    <s v="COSTO DE OFICINA"/>
    <s v="OFICINAS Y OPERADORES"/>
    <n v="100"/>
    <s v="Servicios de negocio"/>
    <n v="1220"/>
    <s v="G0150"/>
    <s v="Telefonos"/>
    <s v="Estructura"/>
    <n v="1015"/>
    <s v="Gastos Varios"/>
    <s v="CAM CHILE SA.CAM CHILE SA.OFICINAS Y OPERADORES.INFRAESTRUCTURA.TI.GASTOS VARIOS.GENÉRICO"/>
    <n v="1803008"/>
    <n v="41820"/>
    <s v="Asiento N°08 JUNIO 2014 UNIDAD DE GESTION"/>
    <s v="Provisió Arriendo Tarapaca Jun-14/Deborah Elguetta"/>
    <s v="CLP"/>
    <n v="216323"/>
    <n v="216323"/>
    <n v="0"/>
    <s v="Contabilización"/>
    <m/>
    <m/>
    <m/>
    <m/>
    <m/>
    <m/>
    <m/>
  </r>
  <r>
    <x v="5"/>
    <n v="30031"/>
    <s v="G. GENERALES"/>
    <x v="14"/>
    <s v="COSTO DE OFICINA"/>
    <s v="ENERGÍA ELECTRICA"/>
    <n v="100"/>
    <s v="Servicios de negocio"/>
    <n v="1220"/>
    <s v="G0150"/>
    <s v="Telefonos"/>
    <s v="Estructura"/>
    <n v="1015"/>
    <s v="Gastos Varios"/>
    <s v="CAM CHILE SA.CAM CHILE SA.ENERGÍA ELECTRICA.INFRAESTRUCTURA.TI.GASTOS VARIOS.GENÉRICO"/>
    <n v="244571"/>
    <n v="41820"/>
    <s v="Asiento N°09 JUNIO 2014 UNIDAD DE GESTION"/>
    <s v="Reclasificació Gasto De Electricidad/Deborah Elguetta"/>
    <s v="CLP"/>
    <n v="42159"/>
    <n v="42159"/>
    <n v="0"/>
    <s v="Contabilización"/>
    <m/>
    <m/>
    <m/>
    <m/>
    <m/>
    <m/>
    <m/>
  </r>
  <r>
    <x v="5"/>
    <n v="30031"/>
    <s v="G. GENERALES"/>
    <x v="14"/>
    <s v="COSTO DE OFICINA"/>
    <s v="ENERGÍA ELECTRICA"/>
    <n v="100"/>
    <s v="Servicios de negocio"/>
    <n v="1220"/>
    <s v="G0150"/>
    <s v="Telefonos"/>
    <s v="Estructura"/>
    <n v="1015"/>
    <s v="Gastos Varios"/>
    <s v="CAM CHILE SA.CAM CHILE SA.ENERGÍA ELECTRICA.INFRAESTRUCTURA.TI.GASTOS VARIOS.GENÉRICO"/>
    <n v="244571"/>
    <n v="41820"/>
    <s v="Asiento N°08 JUNIO 2014 UNIDAD DE GESTION"/>
    <s v="Provisión Energia Electrica Tarapaca 12243250/Deborah Elguetta"/>
    <s v="CLP"/>
    <n v="49504"/>
    <n v="49504"/>
    <n v="0"/>
    <s v="Contabilización"/>
    <m/>
    <m/>
    <m/>
    <m/>
    <m/>
    <m/>
    <m/>
  </r>
  <r>
    <x v="5"/>
    <n v="30031"/>
    <s v="G. GENERALES"/>
    <x v="14"/>
    <s v="COSTO DE OFICINA"/>
    <s v="ENERGÍA ELECTRICA"/>
    <n v="100"/>
    <s v="Servicios de negocio"/>
    <n v="1220"/>
    <s v="G0150"/>
    <s v="Telefonos"/>
    <s v="Estructura"/>
    <n v="1015"/>
    <s v="Gastos Varios"/>
    <s v="CAM CHILE SA.CAM CHILE SA.ENERGÍA ELECTRICA.INFRAESTRUCTURA.TI.GASTOS VARIOS.GENÉRICO"/>
    <n v="244571"/>
    <n v="41820"/>
    <s v="Asiento N°09 JUNIO 2014 UNIDAD DE GESTION"/>
    <s v="Reversa Provisión De Gasto Electricidad Csv/Debora Elgueta"/>
    <s v="CLP"/>
    <n v="-42159"/>
    <n v="0"/>
    <n v="42159"/>
    <s v="Contabilización"/>
    <m/>
    <m/>
    <m/>
    <m/>
    <m/>
    <m/>
    <m/>
  </r>
  <r>
    <x v="5"/>
    <n v="30031"/>
    <s v="G. GENERALES"/>
    <x v="15"/>
    <s v="COSTO DE OFICINA"/>
    <s v="AGUA"/>
    <n v="100"/>
    <s v="Servicios de negocio"/>
    <n v="1220"/>
    <s v="G0150"/>
    <s v="Telefonos"/>
    <s v="Estructura"/>
    <n v="1015"/>
    <s v="Gastos Varios"/>
    <s v="CAM CHILE SA.CAM CHILE SA.AGUA.INFRAESTRUCTURA.TI.GASTOS VARIOS.GENÉRICO"/>
    <n v="19853"/>
    <n v="41820"/>
    <s v="Asiento N°09 JUNIO 2014 UNIDAD DE GESTION"/>
    <s v="Reversa Provisión De Gasto Electricidad Csv/Debora Elgueta"/>
    <s v="CLP"/>
    <n v="-3605"/>
    <n v="0"/>
    <n v="3605"/>
    <s v="Contabilización"/>
    <m/>
    <m/>
    <m/>
    <m/>
    <m/>
    <m/>
    <m/>
  </r>
  <r>
    <x v="5"/>
    <n v="30031"/>
    <s v="G. GENERALES"/>
    <x v="15"/>
    <s v="COSTO DE OFICINA"/>
    <s v="AGUA"/>
    <n v="100"/>
    <s v="Servicios de negocio"/>
    <n v="1220"/>
    <s v="G0150"/>
    <s v="Telefonos"/>
    <s v="Estructura"/>
    <n v="1015"/>
    <s v="Gastos Varios"/>
    <s v="CAM CHILE SA.CAM CHILE SA.AGUA.INFRAESTRUCTURA.TI.GASTOS VARIOS.GENÉRICO"/>
    <n v="19853"/>
    <n v="41820"/>
    <s v="Asiento N°09 JUNIO 2014 UNIDAD DE GESTION"/>
    <s v="Reclasificación Gasto Agua/Deborah Elguetta"/>
    <s v="CLP"/>
    <n v="4483"/>
    <n v="4483"/>
    <n v="0"/>
    <s v="Contabilización"/>
    <m/>
    <m/>
    <m/>
    <m/>
    <m/>
    <m/>
    <m/>
  </r>
  <r>
    <x v="5"/>
    <n v="30031"/>
    <s v="G. GENERALES"/>
    <x v="15"/>
    <s v="COSTO DE OFICINA"/>
    <s v="AGUA"/>
    <n v="100"/>
    <s v="Servicios de negocio"/>
    <n v="1220"/>
    <s v="G0150"/>
    <s v="Telefonos"/>
    <s v="Estructura"/>
    <n v="1015"/>
    <s v="Gastos Varios"/>
    <s v="CAM CHILE SA.CAM CHILE SA.AGUA.INFRAESTRUCTURA.TI.GASTOS VARIOS.GENÉRICO"/>
    <n v="19853"/>
    <n v="41820"/>
    <s v="Asiento N°08 JUNIO 2014 UNIDAD DE GESTION"/>
    <s v="Servicio De Agua Fact./Deborah Elguetta"/>
    <s v="CLP"/>
    <n v="4134"/>
    <n v="4134"/>
    <n v="0"/>
    <s v="Contabilización"/>
    <m/>
    <m/>
    <m/>
    <m/>
    <m/>
    <m/>
    <m/>
  </r>
  <r>
    <x v="5"/>
    <n v="30031"/>
    <s v="G. GENERALES"/>
    <x v="15"/>
    <s v="COSTO DE OFICINA"/>
    <s v="AGUA"/>
    <n v="100"/>
    <s v="Servicios de negocio"/>
    <n v="1220"/>
    <s v="G0150"/>
    <s v="Telefonos"/>
    <s v="Estructura"/>
    <n v="1015"/>
    <s v="Gastos Varios"/>
    <s v="CAM CHILE SA.CAM CHILE SA.AGUA.INFRAESTRUCTURA.TI.GASTOS VARIOS.GENÉRICO"/>
    <n v="19853"/>
    <n v="41820"/>
    <s v="Asiento N°09 JUNIO 2014 UNIDAD DE GESTION"/>
    <s v="Reclasificación Gasto Agua/Deborah Elguetta"/>
    <s v="CLP"/>
    <n v="3605"/>
    <n v="3605"/>
    <n v="0"/>
    <s v="Contabilización"/>
    <m/>
    <m/>
    <m/>
    <m/>
    <m/>
    <m/>
    <m/>
  </r>
  <r>
    <x v="5"/>
    <n v="30031"/>
    <s v="G. GENERALES"/>
    <x v="15"/>
    <s v="COSTO DE OFICINA"/>
    <s v="AGUA"/>
    <n v="100"/>
    <s v="Servicios de negocio"/>
    <n v="1220"/>
    <s v="G0150"/>
    <s v="Telefonos"/>
    <s v="Estructura"/>
    <n v="1015"/>
    <s v="Gastos Varios"/>
    <s v="CAM CHILE SA.CAM CHILE SA.AGUA.INFRAESTRUCTURA.TI.GASTOS VARIOS.GENÉRICO"/>
    <n v="19853"/>
    <n v="41820"/>
    <s v="Asiento N°09 JUNIO 2014 UNIDAD DE GESTION"/>
    <s v="Reversa Provisión De Gasto Electricidad Csv/Debora Elgueta"/>
    <s v="CLP"/>
    <n v="-5335"/>
    <n v="0"/>
    <n v="5335"/>
    <s v="Contabilización"/>
    <m/>
    <m/>
    <m/>
    <m/>
    <m/>
    <m/>
    <m/>
  </r>
  <r>
    <x v="5"/>
    <n v="30031"/>
    <s v="G. GENERALES"/>
    <x v="31"/>
    <s v="COSTO DE OFICINA"/>
    <s v="IMPRESIONES"/>
    <n v="100"/>
    <s v="Servicios de negocio"/>
    <n v="1220"/>
    <s v="G0150"/>
    <s v="Telefonos"/>
    <s v="Estructura"/>
    <n v="1015"/>
    <s v="Gastos Varios"/>
    <s v="CAM CHILE SA.CAM CHILE SA.IMPRESIONES.INFRAESTRUCTURA.TI.GASTOS VARIOS.GENÉRICO"/>
    <n v="49157"/>
    <n v="41820"/>
    <s v="Asiento N°13 JUNIO 2014 UNIDAD DE GESTION"/>
    <s v="Recalsificación Gasto De Impresoras Feb-Mar-Abr/ Deborah Elguetta"/>
    <s v="CLP"/>
    <n v="29944"/>
    <n v="29944"/>
    <n v="0"/>
    <s v="Contabilización"/>
    <m/>
    <m/>
    <m/>
    <m/>
    <m/>
    <m/>
    <m/>
  </r>
  <r>
    <x v="5"/>
    <n v="30031"/>
    <s v="G. GENERALES"/>
    <x v="31"/>
    <s v="COSTO DE OFICINA"/>
    <s v="IMPRESIONES"/>
    <n v="100"/>
    <s v="Servicios de negocio"/>
    <n v="1220"/>
    <s v="G0150"/>
    <s v="Telefonos"/>
    <s v="Estructura"/>
    <n v="1015"/>
    <s v="Gastos Varios"/>
    <s v="CAM CHILE SA.CAM CHILE SA.IMPRESIONES.INFRAESTRUCTURA.TI.GASTOS VARIOS.GENÉRICO"/>
    <n v="49157"/>
    <n v="41820"/>
    <s v="Asiento N°13 JUNIO 2014 UNIDAD DE GESTION"/>
    <s v="Reversa Provisión Impresoras Abr-14/Deborah Elguetta"/>
    <s v="CLP"/>
    <n v="-9227"/>
    <n v="0"/>
    <n v="9227"/>
    <s v="Contabilización"/>
    <m/>
    <m/>
    <m/>
    <m/>
    <m/>
    <m/>
    <m/>
  </r>
  <r>
    <x v="5"/>
    <n v="30031"/>
    <s v="G. GENERALES"/>
    <x v="31"/>
    <s v="COSTO DE OFICINA"/>
    <s v="IMPRESIONES"/>
    <n v="100"/>
    <s v="Servicios de negocio"/>
    <n v="1220"/>
    <s v="G0150"/>
    <s v="Telefonos"/>
    <s v="Estructura"/>
    <n v="1015"/>
    <s v="Gastos Varios"/>
    <s v="CAM CHILE SA.CAM CHILE SA.IMPRESIONES.INFRAESTRUCTURA.TI.GASTOS VARIOS.GENÉRICO"/>
    <n v="49157"/>
    <n v="41820"/>
    <s v="Asiento N°13 JUNIO 2014 UNIDAD DE GESTION"/>
    <s v="Reversa Provisión Gasto De Impresoras Feb-Mar-14/Deborah Elguetta"/>
    <s v="CLP"/>
    <n v="-18455"/>
    <n v="0"/>
    <n v="18455"/>
    <s v="Contabilización"/>
    <m/>
    <m/>
    <m/>
    <m/>
    <m/>
    <m/>
    <m/>
  </r>
  <r>
    <x v="5"/>
    <n v="30031"/>
    <s v="G. GENERALES"/>
    <x v="31"/>
    <s v="COSTO DE OFICINA"/>
    <s v="IMPRESIONES"/>
    <n v="100"/>
    <s v="Servicios de negocio"/>
    <n v="1220"/>
    <s v="G0150"/>
    <s v="Telefonos"/>
    <s v="Estructura"/>
    <n v="1015"/>
    <s v="Gastos Varios"/>
    <s v="CAM CHILE SA.CAM CHILE SA.IMPRESIONES.INFRAESTRUCTURA.TI.GASTOS VARIOS.GENÉRICO"/>
    <n v="49157"/>
    <n v="41820"/>
    <s v="Asiento N°08 JUNIO 2014 UNIDAD DE GESTION"/>
    <s v="Servicio De Ricoch Jun-14/Deborah Elguetta"/>
    <s v="CLP"/>
    <n v="12248"/>
    <n v="12248"/>
    <n v="0"/>
    <s v="Contabilización"/>
    <m/>
    <m/>
    <m/>
    <m/>
    <m/>
    <m/>
    <m/>
  </r>
  <r>
    <x v="5"/>
    <n v="30031"/>
    <s v="G. GENERALES"/>
    <x v="35"/>
    <s v="COSTO DE OFICINA"/>
    <s v="OTROS SEGUROS"/>
    <n v="100"/>
    <s v="Servicios de negocio"/>
    <n v="1220"/>
    <s v="G0150"/>
    <s v="Telefonos"/>
    <s v="Estructura"/>
    <n v="1015"/>
    <s v="Gastos Varios"/>
    <s v="CAM CHILE SA.CAM CHILE SA.OTROS SEGUROS.INFRAESTRUCTURA.TI.GASTOS VARIOS.GENÉRICO"/>
    <n v="0"/>
    <n v="41820"/>
    <s v="Asiento N°13 JUNIO 2014 UNIDAD DE GESTION"/>
    <s v="Reclasificación Gastos De Seguros Jun-14/Deborah Elguetta"/>
    <s v="CLP"/>
    <n v="84440"/>
    <n v="84440"/>
    <n v="0"/>
    <s v="Contabilización"/>
    <m/>
    <m/>
    <m/>
    <m/>
    <m/>
    <m/>
    <m/>
  </r>
  <r>
    <x v="5"/>
    <n v="30031"/>
    <s v="G. GENERALES"/>
    <x v="32"/>
    <s v="COSTO DE OFICINA"/>
    <s v="REFRIGERIOS"/>
    <n v="100"/>
    <s v="Servicios de negocio"/>
    <n v="1220"/>
    <s v="G0150"/>
    <s v="Telefonos"/>
    <s v="Estructura"/>
    <n v="1015"/>
    <s v="Gastos Varios"/>
    <s v="CAM CHILE SA.CAM CHILE SA.REFRIGERIOS.INFRAESTRUCTURA.TI.GASTOS VARIOS.GENÉRICO"/>
    <n v="60354"/>
    <n v="41820"/>
    <s v="Asiento N°13 JUNIO 2014 UNIDAD DE GESTION"/>
    <s v="Reclasificación Gasto Subsidio Casino/ Deborah Elguetta"/>
    <s v="CLP"/>
    <n v="42319"/>
    <n v="42319"/>
    <n v="0"/>
    <s v="Contabilización"/>
    <m/>
    <m/>
    <m/>
    <m/>
    <m/>
    <m/>
    <m/>
  </r>
  <r>
    <x v="5"/>
    <n v="30031"/>
    <s v="G. GENERALES"/>
    <x v="32"/>
    <s v="COSTO DE OFICINA"/>
    <s v="REFRIGERIOS"/>
    <n v="100"/>
    <s v="Servicios de negocio"/>
    <n v="1220"/>
    <s v="G0150"/>
    <s v="Telefonos"/>
    <s v="Estructura"/>
    <n v="1015"/>
    <s v="Gastos Varios"/>
    <s v="CAM CHILE SA.CAM CHILE SA.REFRIGERIOS.INFRAESTRUCTURA.TI.GASTOS VARIOS.GENÉRICO"/>
    <n v="60354"/>
    <n v="41820"/>
    <s v="Asiento N°08 JUNIO 2014 UNIDAD DE GESTION"/>
    <s v="Servicios De Dispensadores Y Odorización Jun-14/Deborah Elguetta"/>
    <s v="CLP"/>
    <n v="8268"/>
    <n v="8268"/>
    <n v="0"/>
    <s v="Contabilización"/>
    <m/>
    <m/>
    <m/>
    <m/>
    <m/>
    <m/>
    <m/>
  </r>
  <r>
    <x v="5"/>
    <n v="30031"/>
    <s v="G. GENERALES"/>
    <x v="33"/>
    <s v="COSTO DE OFICINA"/>
    <s v="MENSAJERIA"/>
    <n v="100"/>
    <s v="Servicios de negocio"/>
    <n v="1220"/>
    <s v="G0150"/>
    <s v="Telefonos"/>
    <s v="Estructura"/>
    <n v="1015"/>
    <s v="Gastos Varios"/>
    <s v="CAM CHILE SA.CAM CHILE SA.MENSAJERIA.INFRAESTRUCTURA.TI.GASTOS VARIOS.GENÉRICO"/>
    <n v="0"/>
    <n v="41820"/>
    <s v="Asiento N°08 JUNIO 2014 UNIDAD DE GESTION"/>
    <s v="Servicio De Mensajería Jun-14/Deborah Elguetta"/>
    <s v="CLP"/>
    <n v="12265"/>
    <n v="12265"/>
    <n v="0"/>
    <s v="Contabilización"/>
    <m/>
    <m/>
    <m/>
    <m/>
    <m/>
    <m/>
    <m/>
  </r>
  <r>
    <x v="5"/>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3757399"/>
    <n v="41820"/>
    <s v="JUN-2014 Facturas Compra USD 2"/>
    <s v="¿P-FACTURA JUN-2014¿  20100154057  G Y M S.A.   4269  SOFWERE ORACLE MES DE JUNIO 2014  1"/>
    <s v="USD"/>
    <n v="2820377"/>
    <n v="2820377"/>
    <n v="0"/>
    <s v="Facturas Compra"/>
    <s v="¿P-FACTURA JUN-2014¿"/>
    <n v="20100154057"/>
    <s v="G Y M S.A."/>
    <m/>
    <m/>
    <m/>
    <m/>
  </r>
  <r>
    <x v="5"/>
    <n v="30031"/>
    <s v="G. GENERALES"/>
    <x v="17"/>
    <s v="SOPORTE INFORMÁTICO"/>
    <s v="SERVICIOS INFORMATICOS"/>
    <n v="100"/>
    <s v="Servicios de negocio"/>
    <n v="1220"/>
    <s v="G0150"/>
    <s v="Telefonos"/>
    <s v="Estructura"/>
    <n v="682"/>
    <s v="Servicio Local Medido (SLM)."/>
    <s v="CAM CHILE SA.CAM CHILE SA.SERVICIOS INFORMATICOS.INFRAESTRUCTURA.TI.SERVICIO LOCAL MEDIDO (SL.GENÉRICO"/>
    <n v="0"/>
    <n v="41800"/>
    <s v="JUN-2014 Recepción CLP"/>
    <s v="300311030073  Soporte centrales Asterisk MAY-2014  LOGARITMO TECNOLOGIAS DE INFORMACION SPA"/>
    <s v="CLP"/>
    <n v="311350"/>
    <n v="311350"/>
    <n v="0"/>
    <s v="Recepción"/>
    <n v="296814"/>
    <s v="76280904-4"/>
    <s v="LOGARITMO TECNOLOGIAS DE INFORMACION SPA"/>
    <m/>
    <m/>
    <n v="300311030073"/>
    <m/>
  </r>
  <r>
    <x v="5"/>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3927302"/>
    <n v="41801"/>
    <s v="JUN-2014 Recepción CLP"/>
    <s v="300311029644  CABLE MINI DISPLAY A HDMI / ENCA-MDH  EDAPI S.A."/>
    <s v="CLP"/>
    <n v="31500"/>
    <n v="31500"/>
    <n v="0"/>
    <s v="Recepción"/>
    <n v="300387"/>
    <s v="85541900-9"/>
    <s v="EDAPI S.A."/>
    <m/>
    <m/>
    <n v="300311029644"/>
    <m/>
  </r>
  <r>
    <x v="5"/>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3927302"/>
    <n v="41801"/>
    <s v="JUN-2014 Recepción CLP"/>
    <s v="300311030054  SW Gigabit Puente Suecia  PETA CL SPA"/>
    <s v="CLP"/>
    <n v="927360"/>
    <n v="927360"/>
    <n v="0"/>
    <s v="Recepción"/>
    <n v="300605"/>
    <s v="76124329-2"/>
    <s v="PETA CL SPA"/>
    <m/>
    <m/>
    <n v="300311030054"/>
    <m/>
  </r>
  <r>
    <x v="5"/>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3927302"/>
    <n v="41816"/>
    <s v="JUN-2014 Recepción CLP"/>
    <s v="300311030449  CABLES DE PODER  ELECTRONICA CASA ROYAL LTDA"/>
    <s v="CLP"/>
    <n v="22689"/>
    <n v="22689"/>
    <n v="0"/>
    <s v="Recepción"/>
    <n v="346138"/>
    <s v="83030600-5"/>
    <s v="ELECTRONICA CASA ROYAL LTDA"/>
    <m/>
    <m/>
    <n v="300311030449"/>
    <m/>
  </r>
  <r>
    <x v="5"/>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3927302"/>
    <n v="41801"/>
    <s v="JUN-2014 Recepción CLP"/>
    <s v="300311029644  FORZA CABLE HDMI STANDAR 3MT FAV-HD10AS VIDEO AUDI  EDAPI S.A."/>
    <s v="CLP"/>
    <n v="63200"/>
    <n v="63200"/>
    <n v="0"/>
    <s v="Recepción"/>
    <n v="300385"/>
    <s v="85541900-9"/>
    <s v="EDAPI S.A."/>
    <m/>
    <m/>
    <n v="300311029644"/>
    <m/>
  </r>
  <r>
    <x v="5"/>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3927302"/>
    <n v="41801"/>
    <s v="JUN-2014 Recepción CLP"/>
    <s v="300311029666  SPEKTRA® LECTOR DISCO DURO 2.5&quot; AND 3.5&quot; HD SATA /  EDAPI S.A."/>
    <s v="CLP"/>
    <n v="139500"/>
    <n v="139500"/>
    <n v="0"/>
    <s v="Recepción"/>
    <n v="300403"/>
    <s v="85541900-9"/>
    <s v="EDAPI S.A."/>
    <m/>
    <m/>
    <n v="300311029666"/>
    <m/>
  </r>
  <r>
    <x v="5"/>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6879562"/>
    <n v="41813"/>
    <s v="JUN-2014 Recepción CLP"/>
    <s v="300311030393  Aumento de 600 Gigas en servidores  TELEFONICA EMPRESAS CHILE S.A."/>
    <s v="CLP"/>
    <n v="129231"/>
    <n v="129231"/>
    <n v="0"/>
    <s v="Recepción"/>
    <n v="332968"/>
    <s v="78703410-1"/>
    <s v="TELEFONICA EMPRESAS CHILE S.A."/>
    <m/>
    <m/>
    <n v="300311030393"/>
    <m/>
  </r>
  <r>
    <x v="5"/>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6879562"/>
    <n v="41813"/>
    <s v="JUN-2014 Recepción CLP"/>
    <s v="300311030393  VPN IP MPLS backbone Internacional - Perú  TELEFONICA EMPRESAS CHILE S.A."/>
    <s v="CLP"/>
    <n v="1277062"/>
    <n v="1277062"/>
    <n v="0"/>
    <s v="Recepción"/>
    <n v="332948"/>
    <s v="78703410-1"/>
    <s v="TELEFONICA EMPRESAS CHILE S.A."/>
    <m/>
    <m/>
    <n v="300311030393"/>
    <m/>
  </r>
  <r>
    <x v="5"/>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6879562"/>
    <n v="41813"/>
    <s v="JUN-2014 Recepción CLP"/>
    <s v="300311030393  Red WAN - Chile  TELEFONICA EMPRESAS CHILE S.A."/>
    <s v="CLP"/>
    <n v="910361"/>
    <n v="910361"/>
    <n v="0"/>
    <s v="Recepción"/>
    <n v="332950"/>
    <s v="78703410-1"/>
    <s v="TELEFONICA EMPRESAS CHILE S.A."/>
    <m/>
    <m/>
    <n v="300311030393"/>
    <m/>
  </r>
  <r>
    <x v="5"/>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26879562"/>
    <n v="41813"/>
    <s v="JUN-2014 Recepción CLP"/>
    <s v="300311030393  Servidores Virtualizado - TIC  TELEFONICA EMPRESAS CHILE S.A."/>
    <s v="CLP"/>
    <n v="1527799"/>
    <n v="1527799"/>
    <n v="0"/>
    <s v="Recepción"/>
    <n v="332952"/>
    <s v="78703410-1"/>
    <s v="TELEFONICA EMPRESAS CHILE S.A."/>
    <m/>
    <m/>
    <n v="300311030393"/>
    <m/>
  </r>
  <r>
    <x v="5"/>
    <n v="30031"/>
    <s v="G. GENERALES"/>
    <x v="17"/>
    <s v="SOPORTE INFORMÁTICO"/>
    <s v="SERVICIOS INFORMATICOS"/>
    <n v="100"/>
    <s v="Servicios de negocio"/>
    <n v="1220"/>
    <s v="G0150"/>
    <s v="Telefonos"/>
    <s v="Estructura"/>
    <n v="1015"/>
    <s v="Gastos Varios"/>
    <s v="CAM CHILE SA.CAM CHILE SA.SERVICIOS INFORMATICOS.INFRAESTRUCTURA.TI.GASTOS VARIOS.GENÉRICO"/>
    <n v="4335745"/>
    <n v="41820"/>
    <s v="Asiento N°13 JUNIO 2014 UNIDAD DE GESTION"/>
    <s v="Reclasificación De Gastos De Traslado/ Deborah Elguetta"/>
    <s v="CLP"/>
    <n v="119273"/>
    <n v="119273"/>
    <n v="0"/>
    <s v="Contabilización"/>
    <m/>
    <m/>
    <m/>
    <m/>
    <m/>
    <m/>
    <m/>
  </r>
  <r>
    <x v="5"/>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8646349"/>
    <n v="41807"/>
    <s v="JUN-2014 Recepción CLP"/>
    <s v="300311029463  Pago soporte mesa de ayuda IT Trust 04/2014  IT TRUST S.p.A"/>
    <s v="CLP"/>
    <n v="4453900"/>
    <n v="4453900"/>
    <n v="0"/>
    <s v="Recepción"/>
    <n v="317353"/>
    <s v="76063216-3"/>
    <s v="IT TRUST S.p.A"/>
    <m/>
    <m/>
    <n v="300311029463"/>
    <m/>
  </r>
  <r>
    <x v="5"/>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8646349"/>
    <n v="41800"/>
    <s v="JUN-2014 Recepción CLP"/>
    <s v="300311030072  Pago soporte mesa de ayuda IT Trust 05/2014  IT TRUST S.p.A"/>
    <s v="CLP"/>
    <n v="4447818"/>
    <n v="4447818"/>
    <n v="0"/>
    <s v="Recepción"/>
    <n v="297475"/>
    <s v="76063216-3"/>
    <s v="IT TRUST S.p.A"/>
    <m/>
    <m/>
    <n v="300311030072"/>
    <m/>
  </r>
  <r>
    <x v="5"/>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8646349"/>
    <n v="41807"/>
    <s v="JUN-2014 Recepción CLP"/>
    <s v="300311029463  Pago soporte mesa de ayuda IT Trust 03/2014  IT TRUST S.p.A"/>
    <s v="CLP"/>
    <n v="4096636"/>
    <n v="4096636"/>
    <n v="0"/>
    <s v="Recepción"/>
    <n v="317351"/>
    <s v="76063216-3"/>
    <s v="IT TRUST S.p.A"/>
    <m/>
    <m/>
    <n v="300311029463"/>
    <m/>
  </r>
  <r>
    <x v="5"/>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8646349"/>
    <n v="41820"/>
    <s v="Asiento N°17JUNIO 2014 UNIDAD DE GESTION"/>
    <s v="ACTIVACIÓN DE GASTOS JUNIO"/>
    <s v="CLP"/>
    <n v="-3120000"/>
    <n v="0"/>
    <n v="3120000"/>
    <s v="Contabilización"/>
    <m/>
    <m/>
    <m/>
    <m/>
    <m/>
    <m/>
    <m/>
  </r>
  <r>
    <x v="5"/>
    <n v="30031"/>
    <s v="G. GENERALES"/>
    <x v="18"/>
    <s v="COMUNICACIONES"/>
    <s v="TELEFONÍA FIJA"/>
    <n v="100"/>
    <s v="Servicios de negocio"/>
    <n v="1220"/>
    <s v="G0150"/>
    <s v="Telefonos"/>
    <s v="Estructura"/>
    <n v="682"/>
    <s v="Servicio Local Medido (SLM)."/>
    <s v="CAM CHILE SA.CAM CHILE SA.TELEFONÍA FIJA.INFRAESTRUCTURA.TI.SERVICIO LOCAL MEDIDO (SL.GENÉRICO"/>
    <n v="10128864"/>
    <n v="41810"/>
    <s v="JUN-2014 Recepción CLP"/>
    <s v="300311030351  Cobro LDI CAM MAY-2014  TELEFONICA LARGA DISTANCIA S. A."/>
    <s v="CLP"/>
    <n v="125564"/>
    <n v="125564"/>
    <n v="0"/>
    <s v="Recepción"/>
    <n v="326606"/>
    <s v="96672160-K"/>
    <s v="TELEFONICA LARGA DISTANCIA S. A."/>
    <m/>
    <m/>
    <n v="300311030351"/>
    <m/>
  </r>
  <r>
    <x v="5"/>
    <n v="30031"/>
    <s v="G. GENERALES"/>
    <x v="19"/>
    <s v="COMUNICACIONES"/>
    <s v="TELEFONÍA MÓVIL"/>
    <n v="100"/>
    <s v="Servicios de negocio"/>
    <n v="1220"/>
    <s v="G0150"/>
    <s v="Telefonos"/>
    <s v="Estructura"/>
    <n v="1015"/>
    <s v="Gastos Varios"/>
    <s v="CAM CHILE SA.CAM CHILE SA.TELEFONÍA MÓVIL.INFRAESTRUCTURA.TI.GASTOS VARIOS.GENÉRICO"/>
    <n v="-15794982"/>
    <n v="41820"/>
    <s v="Asiento N°08 JUNIO 2014 UNIDAD DE GESTION"/>
    <s v="Traspaso Celular Junio 2014/Miguel Salas"/>
    <s v="CLP"/>
    <n v="-5078340"/>
    <n v="0"/>
    <n v="5078340"/>
    <s v="Contabilización"/>
    <m/>
    <m/>
    <m/>
    <m/>
    <m/>
    <m/>
    <m/>
  </r>
  <r>
    <x v="5"/>
    <n v="30031"/>
    <s v="G. GENERALES"/>
    <x v="19"/>
    <s v="COMUNICACIONES"/>
    <s v="TELEFONÍA MÓVIL"/>
    <n v="100"/>
    <s v="Servicios de negocio"/>
    <n v="1220"/>
    <s v="G0150"/>
    <s v="Telefonos"/>
    <s v="Estructura"/>
    <n v="1015"/>
    <s v="Gastos Varios"/>
    <s v="CAM CHILE SA.CAM CHILE SA.TELEFONÍA MÓVIL.INFRAESTRUCTURA.TI.GASTOS VARIOS.GENÉRICO"/>
    <n v="-15794982"/>
    <n v="41796"/>
    <s v="JUN-2014 Recepción CLP"/>
    <s v="300311030013  BAM del plan corporativo CAM  TELEFÓNICA MÓVILES CHILE S.A."/>
    <s v="CLP"/>
    <n v="18479"/>
    <n v="18479"/>
    <n v="0"/>
    <s v="Recepción"/>
    <n v="288755"/>
    <s v="87845500-2"/>
    <s v="TELEFÓNICA MÓVILES CHILE S.A."/>
    <m/>
    <m/>
    <n v="300311030013"/>
    <m/>
  </r>
  <r>
    <x v="5"/>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730615"/>
    <n v="41816"/>
    <s v="Asiento N°04 JUNIO 2014 UNIDAD DE GESTION"/>
    <s v="Reversa Provision Celular  Marzo 2014/Miguel Salas"/>
    <s v="CLP"/>
    <n v="-71201"/>
    <n v="0"/>
    <n v="71201"/>
    <s v="Contabilización"/>
    <m/>
    <m/>
    <m/>
    <m/>
    <m/>
    <m/>
    <m/>
  </r>
  <r>
    <x v="5"/>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730615"/>
    <n v="41820"/>
    <s v="Asiento N°08 JUNIO 2014 UNIDAD DE GESTION"/>
    <s v="Traspaso Celular Junio 2014/Miguel Salas"/>
    <s v="CLP"/>
    <n v="78363"/>
    <n v="78363"/>
    <n v="0"/>
    <s v="Contabilización"/>
    <m/>
    <m/>
    <m/>
    <m/>
    <m/>
    <m/>
    <m/>
  </r>
  <r>
    <x v="5"/>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730615"/>
    <n v="41820"/>
    <s v="Asiento N°08 JUNIO 2014 UNIDAD DE GESTION"/>
    <s v="FACTURA 36980868"/>
    <s v="CLP"/>
    <n v="4862074"/>
    <n v="4862074"/>
    <n v="0"/>
    <s v="Contabilización"/>
    <m/>
    <m/>
    <m/>
    <m/>
    <m/>
    <m/>
    <m/>
  </r>
  <r>
    <x v="5"/>
    <n v="30031"/>
    <s v="G. GENERALES"/>
    <x v="20"/>
    <s v="DESARROLLO HUMANO"/>
    <s v="OTROS GASTOS DEL PERSONAL"/>
    <n v="100"/>
    <s v="Servicios de negocio"/>
    <n v="1220"/>
    <s v="G0225"/>
    <s v="Remuneración"/>
    <s v="Estructura"/>
    <n v="910"/>
    <s v="Remuneración"/>
    <s v="CAM CHILE SA.CAM CHILE SA.DESARROLLO.INFRAESTRUCTURA.TI.REMUNERACIÓN.GENÉRICO"/>
    <n v="19703"/>
    <n v="41820"/>
    <s v="Centralizacion Remuneraciones Junio 2014"/>
    <s v="OTROS GASTOS DEL PERSONAL"/>
    <s v="CLP"/>
    <n v="137642"/>
    <n v="137642"/>
    <n v="0"/>
    <s v="Contabilización"/>
    <m/>
    <m/>
    <m/>
    <m/>
    <m/>
    <m/>
    <m/>
  </r>
  <r>
    <x v="5"/>
    <n v="30031"/>
    <s v="G. GENERALES"/>
    <x v="25"/>
    <s v="MOVILIDAD"/>
    <s v="MOVILIDAD"/>
    <n v="100"/>
    <s v="Servicios de negocio"/>
    <n v="1220"/>
    <s v="G0151"/>
    <s v="Sistemas Informaticos"/>
    <s v="Estructura"/>
    <n v="691"/>
    <s v="Insumos informática"/>
    <s v="CAM CHILE SA.CAM CHILE SA.MOVILIDAD.INFRAESTRUCTURA.TI.INSUMOS INFORMÁTICA.GENÉRICO"/>
    <n v="0"/>
    <n v="41799"/>
    <s v="JUN-2014 Recepción CLP"/>
    <s v="300311030108  TRASLADOS  EMPRESAS DE TRANSPORTE TRANSVIP S P A"/>
    <s v="CLP"/>
    <n v="91260"/>
    <n v="91260"/>
    <n v="0"/>
    <s v="Recepción"/>
    <n v="293751"/>
    <s v="76102176-1"/>
    <s v="EMPRESAS DE TRANSPORTE TRANSVIP S P A"/>
    <m/>
    <m/>
    <n v="300311030108"/>
    <m/>
  </r>
  <r>
    <x v="5"/>
    <n v="30031"/>
    <s v="G. GENERALES"/>
    <x v="36"/>
    <s v="GASTOS DE VIAJES POR NEGOCIO"/>
    <s v="TRANSPORTE  - AEREO"/>
    <n v="100"/>
    <s v="Servicios de negocio"/>
    <n v="1220"/>
    <s v="G0151"/>
    <s v="Sistemas Informaticos"/>
    <s v="Estructura"/>
    <n v="691"/>
    <s v="Insumos informática"/>
    <s v="CAM CHILE SA.CAM CHILE SA.TRANSPORTE  - AEREO.INFRAESTRUCTURA.TI.INSUMOS INFORMÁTICA.GENÉRICO"/>
    <n v="0"/>
    <n v="41801"/>
    <s v="JUN-2014 Recepción CLP"/>
    <s v="300311030121  FEE  TURISMO COCHA S.A."/>
    <s v="CLP"/>
    <n v="22360"/>
    <n v="22360"/>
    <n v="0"/>
    <s v="Recepción"/>
    <n v="302601"/>
    <s v="81821100-7"/>
    <s v="TURISMO COCHA S.A."/>
    <m/>
    <m/>
    <n v="300311030121"/>
    <m/>
  </r>
  <r>
    <x v="5"/>
    <n v="30031"/>
    <s v="G. GENERALES"/>
    <x v="36"/>
    <s v="GASTOS DE VIAJES POR NEGOCIO"/>
    <s v="TRANSPORTE  - AEREO"/>
    <n v="100"/>
    <s v="Servicios de negocio"/>
    <n v="1220"/>
    <s v="G0151"/>
    <s v="Sistemas Informaticos"/>
    <s v="Estructura"/>
    <n v="691"/>
    <s v="Insumos informática"/>
    <s v="CAM CHILE SA.CAM CHILE SA.TRANSPORTE  - AEREO.INFRAESTRUCTURA.TI.INSUMOS INFORMÁTICA.GENÉRICO"/>
    <n v="0"/>
    <n v="41801"/>
    <s v="JUN-2014 Recepción CLP"/>
    <s v="300311030121  TICKET AEREO SR. LUIS SALAS  TURISMO COCHA S.A."/>
    <s v="CLP"/>
    <n v="318485"/>
    <n v="318485"/>
    <n v="0"/>
    <s v="Recepción"/>
    <n v="302599"/>
    <s v="81821100-7"/>
    <s v="TURISMO COCHA S.A."/>
    <m/>
    <m/>
    <n v="300311030121"/>
    <m/>
  </r>
  <r>
    <x v="5"/>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801184"/>
    <n v="41799"/>
    <s v="JUN-2014 Recepción CLP"/>
    <s v="300311030038  alojamiento sr. Celso villena y a.ninacondor  HOTELERIA Y TURISMO S.A."/>
    <s v="CLP"/>
    <n v="1344000"/>
    <n v="1344000"/>
    <n v="0"/>
    <s v="Recepción"/>
    <n v="295223"/>
    <s v="96511350-9"/>
    <s v="HOTELERIA Y TURISMO S.A."/>
    <m/>
    <m/>
    <n v="300311030038"/>
    <m/>
  </r>
  <r>
    <x v="5"/>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801184"/>
    <n v="41813"/>
    <s v="JUN-2014 Recepción CLP"/>
    <s v="300311030334  ALOJAMIENTO SRS. ALEXANDER Y CELSO  ACCOR PDCH LTDA."/>
    <s v="CLP"/>
    <n v="378600"/>
    <n v="378600"/>
    <n v="0"/>
    <s v="Recepción"/>
    <n v="335120"/>
    <s v="76502610-5"/>
    <s v="ACCOR PDCH LTDA."/>
    <m/>
    <m/>
    <n v="300311030334"/>
    <m/>
  </r>
  <r>
    <x v="5"/>
    <n v="30031"/>
    <s v="G. GENERALES"/>
    <x v="21"/>
    <s v="GASTOS DE VIAJES POR NEGOCIO"/>
    <s v="ALIMENTACIÓN "/>
    <n v="100"/>
    <s v="Servicios de negocio"/>
    <n v="1220"/>
    <s v="G0151"/>
    <s v="Sistemas Informaticos"/>
    <s v="Estructura"/>
    <n v="691"/>
    <s v="Insumos informática"/>
    <s v="CAM CHILE SA.CAM CHILE SA.ALIMENTACIÓN.INFRAESTRUCTURA.TI.INSUMOS INFORMÁTICA.GENÉRICO"/>
    <n v="21242"/>
    <n v="41799"/>
    <s v="JUN-2014 Recepción CLP"/>
    <s v="300311030036  TRASLADOS  EMPRESAS DE TRANSPORTE TRANSVIP S P A"/>
    <s v="CLP"/>
    <n v="48600"/>
    <n v="48600"/>
    <n v="0"/>
    <s v="Recepción"/>
    <n v="293625"/>
    <s v="76102176-1"/>
    <s v="EMPRESAS DE TRANSPORTE TRANSVIP S P A"/>
    <m/>
    <m/>
    <n v="300311030036"/>
    <m/>
  </r>
  <r>
    <x v="5"/>
    <n v="30031"/>
    <s v="G. GENERALES"/>
    <x v="37"/>
    <s v="Servicios Externalizados"/>
    <s v="Tercerización de Servicios"/>
    <n v="100"/>
    <s v="Servicios de negocio"/>
    <n v="1220"/>
    <s v="G0151"/>
    <s v="Sistemas Informaticos"/>
    <s v="Estructura"/>
    <n v="691"/>
    <s v="Insumos informática"/>
    <s v="CAM CHILE SA.CAM CHILE SA.TERCERIZACIÓN DE SERVICIO.INFRAESTRUCTURA.TI.INSUMOS INFORMÁTICA.GENÉRICO"/>
    <n v="0"/>
    <n v="41801"/>
    <s v="JUN-2014 Recepción CLP"/>
    <s v="300311029857  DLK SW NO ADM RACK DES-1024D SWITCH SOHO 24 PORT y 10/100 / A PEDIDO 48 HORAS  EDAPI S.A."/>
    <s v="CLP"/>
    <n v="241600"/>
    <n v="241600"/>
    <n v="0"/>
    <s v="Recepción"/>
    <n v="300355"/>
    <s v="85541900-9"/>
    <s v="EDAPI S.A."/>
    <m/>
    <m/>
    <n v="300311029857"/>
    <m/>
  </r>
  <r>
    <x v="6"/>
    <n v="30031"/>
    <s v="DEPRE"/>
    <x v="0"/>
    <s v="Depreciación / Amortización"/>
    <s v="Depreciación de medidores"/>
    <n v="100"/>
    <s v="Servicios de negocio"/>
    <n v="1220"/>
    <s v="G0151"/>
    <s v="Sistemas Informaticos"/>
    <s v="Estructura"/>
    <n v="691"/>
    <s v="Insumos informática"/>
    <s v="CAM CHILE SA.CAM CHILE SA.DEPRECIACIÓN DE MEDIDORES.INFRAESTRUCTURA.TI.INSUMOS INFORMÁTICA.GENÉRICO"/>
    <n v="516522"/>
    <n v="41851"/>
    <s v=" Transacciones Varias CLP"/>
    <s v="Reasignación depreciación mes de Julio.2014 a LLNN."/>
    <s v="CLP"/>
    <n v="86087"/>
    <n v="86087"/>
    <n v="0"/>
    <s v="Transacciones Varias"/>
    <m/>
    <m/>
    <m/>
    <m/>
    <m/>
    <m/>
    <m/>
  </r>
  <r>
    <x v="6"/>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968019"/>
    <n v="41851"/>
    <s v=" Transacciones Varias CLP"/>
    <s v="Reasignación depreciación mes de Julio.2014 a LLNN."/>
    <s v="CLP"/>
    <n v="154104"/>
    <n v="154104"/>
    <n v="0"/>
    <s v="Transacciones Varias"/>
    <m/>
    <m/>
    <m/>
    <m/>
    <m/>
    <m/>
    <m/>
  </r>
  <r>
    <x v="6"/>
    <n v="30031"/>
    <s v="DEPRE"/>
    <x v="1"/>
    <s v="Depreciación / Amortización"/>
    <s v="Depreciación de Equipo Informático"/>
    <n v="100"/>
    <s v="Servicios de negocio"/>
    <n v="1220"/>
    <s v="G0151"/>
    <s v="Sistemas Informaticos"/>
    <s v="Estructura"/>
    <n v="691"/>
    <s v="Insumos informática"/>
    <s v="CAM CHILE SA.CAM CHILE SA.DEPRECIACIÓN DE EQUIPO IN.INFRAESTRUCTURA.TI.INSUMOS INFORMÁTICA.GENÉRICO"/>
    <n v="968019"/>
    <n v="41851"/>
    <s v=" Transacciones Varias CLP"/>
    <s v="Reasignación depreciación mes de Julio.2014 a LLNN."/>
    <s v="CLP"/>
    <n v="7060"/>
    <n v="7060"/>
    <n v="0"/>
    <s v="Transacciones Varias"/>
    <m/>
    <m/>
    <m/>
    <m/>
    <m/>
    <m/>
    <m/>
  </r>
  <r>
    <x v="6"/>
    <n v="30031"/>
    <s v="DEPRE"/>
    <x v="1"/>
    <s v="Depreciación / Amortización"/>
    <s v="Depreciación de Equipo Informático"/>
    <n v="100"/>
    <s v="Servicios de negocio"/>
    <n v="1220"/>
    <s v="G0151"/>
    <s v="Sistemas Informaticos"/>
    <s v="Estructura"/>
    <n v="692"/>
    <s v="Servicios de Microinformatica"/>
    <s v="CAM CHILE SA.CAM CHILE SA.DEPRECIACIÓN DE EQUIPO IN.INFRAESTRUCTURA.TI.SERVICIOS DE MICROINFORMA.GENÉRICO"/>
    <n v="580530"/>
    <n v="41851"/>
    <s v=" Transacciones Varias CLP"/>
    <s v="Reasignación depreciación mes de Julio.2014 a LLNN."/>
    <s v="CLP"/>
    <n v="96755"/>
    <n v="96755"/>
    <n v="0"/>
    <s v="Transacciones Varias"/>
    <m/>
    <m/>
    <m/>
    <m/>
    <m/>
    <m/>
    <m/>
  </r>
  <r>
    <x v="6"/>
    <n v="30031"/>
    <s v="DEPRE"/>
    <x v="1"/>
    <s v="Depreciación / Amortización"/>
    <s v="Depreciación de Equipo Informático"/>
    <n v="100"/>
    <s v="Servicios de negocio"/>
    <n v="1220"/>
    <s v="G0150"/>
    <s v="Telefonos"/>
    <s v="Estructura"/>
    <n v="1425"/>
    <s v="Soporte Informático y Teléfonos"/>
    <s v="CAM CHILE SA.CAM CHILE SA.DEPRECIACIÓN DE EQUIPO IN.INFRAESTRUCTURA.TI.Soporte Informático y Tel.GENÉRICO"/>
    <n v="811512"/>
    <n v="41851"/>
    <s v=" Transacciones Varias CLP"/>
    <s v="Reasignación depreciación mes de Julio.2014 a LLNN."/>
    <s v="CLP"/>
    <n v="135252"/>
    <n v="135252"/>
    <n v="0"/>
    <s v="Transacciones Varias"/>
    <m/>
    <m/>
    <m/>
    <m/>
    <m/>
    <m/>
    <m/>
  </r>
  <r>
    <x v="6"/>
    <n v="30031"/>
    <s v="DEPRE"/>
    <x v="2"/>
    <s v="Depreciación / Amortización"/>
    <s v="Depreciación Mobiliario"/>
    <n v="100"/>
    <s v="Servicios de negocio"/>
    <n v="1220"/>
    <s v="G0151"/>
    <s v="Sistemas Informaticos"/>
    <s v="Estructura"/>
    <n v="692"/>
    <s v="Servicios de Microinformatica"/>
    <s v="CAM CHILE SA.CAM CHILE SA.DEPRECIACIÓN MOBILIARIO.INFRAESTRUCTURA.TI.SERVICIOS DE MICROINFORMA.GENÉRICO"/>
    <n v="33900"/>
    <n v="41851"/>
    <s v=" Transacciones Varias CLP"/>
    <s v="Reasignación depreciación mes de Julio.2014 a LLNN."/>
    <s v="CLP"/>
    <n v="5650"/>
    <n v="5650"/>
    <n v="0"/>
    <s v="Transacciones Varias"/>
    <m/>
    <m/>
    <m/>
    <m/>
    <m/>
    <m/>
    <m/>
  </r>
  <r>
    <x v="6"/>
    <n v="30031"/>
    <s v="DEPRE"/>
    <x v="2"/>
    <s v="Depreciación / Amortización"/>
    <s v="Depreciación Mobiliario"/>
    <n v="100"/>
    <s v="Servicios de negocio"/>
    <n v="1220"/>
    <s v="G0150"/>
    <s v="Telefonos"/>
    <s v="Estructura"/>
    <n v="1015"/>
    <s v="Gastos Varios"/>
    <s v="CAM CHILE SA.CAM CHILE SA.DEPRECIACIÓN MOBILIARIO.INFRAESTRUCTURA.TI.GASTOS VARIOS.GENÉRICO"/>
    <n v="0"/>
    <n v="41851"/>
    <s v=" Transacciones Varias CLP"/>
    <s v="Reclasificación Depreciación Mobiliario Puente Suecia Julio 2014"/>
    <s v="CLP"/>
    <n v="1737"/>
    <n v="1737"/>
    <n v="0"/>
    <s v="Transacciones Varias"/>
    <m/>
    <m/>
    <m/>
    <m/>
    <m/>
    <m/>
    <m/>
  </r>
  <r>
    <x v="6"/>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5654946"/>
    <n v="41851"/>
    <s v=" Transacciones Varias CLP"/>
    <s v="Reasignación depreciación mes de Julio.2014 a LLNN."/>
    <s v="CLP"/>
    <n v="634936"/>
    <n v="634936"/>
    <n v="0"/>
    <s v="Transacciones Varias"/>
    <m/>
    <m/>
    <m/>
    <m/>
    <m/>
    <m/>
    <m/>
  </r>
  <r>
    <x v="6"/>
    <n v="30031"/>
    <s v="DEPRE"/>
    <x v="3"/>
    <s v="Depreciación / Amortización"/>
    <s v="Amortización Sistemas Informáticos"/>
    <n v="100"/>
    <s v="Servicios de negocio"/>
    <n v="1220"/>
    <s v="G0151"/>
    <s v="Sistemas Informaticos"/>
    <s v="Estructura"/>
    <n v="691"/>
    <s v="Insumos informática"/>
    <s v="CAM CHILE SA.CAM CHILE SA.AMORTIZACIÓN SISTEMAS INF.INFRAESTRUCTURA.TI.INSUMOS INFORMÁTICA.GENÉRICO"/>
    <n v="5654946"/>
    <n v="41851"/>
    <s v=" Transacciones Varias CLP"/>
    <s v="Reasignación depreciación mes de Julio.2014 a LLNN."/>
    <s v="CLP"/>
    <n v="307555"/>
    <n v="307555"/>
    <n v="0"/>
    <s v="Transacciones Varias"/>
    <m/>
    <m/>
    <m/>
    <m/>
    <m/>
    <m/>
    <m/>
  </r>
  <r>
    <x v="6"/>
    <n v="30031"/>
    <s v="DEPRE"/>
    <x v="3"/>
    <s v="Depreciación / Amortización"/>
    <s v="Amortización Sistemas Informáticos"/>
    <n v="100"/>
    <s v="Servicios de negocio"/>
    <n v="1220"/>
    <s v="G0151"/>
    <s v="Sistemas Informaticos"/>
    <s v="Estructura"/>
    <n v="692"/>
    <s v="Servicios de Microinformatica"/>
    <s v="CAM CHILE SA.CAM CHILE SA.AMORTIZACIÓN SISTEMAS INF.INFRAESTRUCTURA.TI.SERVICIOS DE MICROINFORMA.GENÉRICO"/>
    <n v="15173388"/>
    <n v="41851"/>
    <s v=" Transacciones Varias CLP"/>
    <s v="Reasignación depreciación mes de Julio.2014 a LLNN."/>
    <s v="CLP"/>
    <n v="2528898"/>
    <n v="2528898"/>
    <n v="0"/>
    <s v="Transacciones Varias"/>
    <m/>
    <m/>
    <m/>
    <m/>
    <m/>
    <m/>
    <m/>
  </r>
  <r>
    <x v="6"/>
    <n v="30031"/>
    <s v="REMU"/>
    <x v="4"/>
    <s v="COSTO DE PERSONAL"/>
    <s v="SUELDOS"/>
    <n v="100"/>
    <s v="Servicios de negocio"/>
    <n v="1220"/>
    <s v="G0225"/>
    <s v="Remuneración"/>
    <s v="Estructura"/>
    <n v="910"/>
    <s v="Remuneración"/>
    <s v="CAM CHILE SA.CAM CHILE SA.SUELDOS.INFRAESTRUCTURA.TI.REMUNERACIÓN.GENÉRICO"/>
    <n v="20518974"/>
    <n v="41851"/>
    <s v="CONTABILIZACION PROVISIONES RR.HH. CAM CHILE JULIO 2014"/>
    <s v="Gratificación"/>
    <s v="CLP"/>
    <n v="1351747"/>
    <n v="1351747"/>
    <n v="0"/>
    <s v="Contabilización"/>
    <m/>
    <m/>
    <m/>
    <m/>
    <m/>
    <m/>
    <m/>
  </r>
  <r>
    <x v="6"/>
    <n v="30031"/>
    <s v="REMU"/>
    <x v="4"/>
    <s v="COSTO DE PERSONAL"/>
    <s v="SUELDOS"/>
    <n v="100"/>
    <s v="Servicios de negocio"/>
    <n v="1220"/>
    <s v="G0225"/>
    <s v="Remuneración"/>
    <s v="Estructura"/>
    <n v="910"/>
    <s v="Remuneración"/>
    <s v="CAM CHILE SA.CAM CHILE SA.SUELDOS.INFRAESTRUCTURA.TI.REMUNERACIÓN.GENÉRICO"/>
    <n v="20518974"/>
    <n v="41851"/>
    <s v="Revierte &quot;Centralización Remuneraciones Julio 2014&quot;06-AGO-14 15:05:53"/>
    <s v="Sueldo base"/>
    <s v="CLP"/>
    <n v="-3318172"/>
    <n v="0"/>
    <n v="3318172"/>
    <s v="Contabilización"/>
    <m/>
    <m/>
    <m/>
    <m/>
    <m/>
    <m/>
    <m/>
  </r>
  <r>
    <x v="6"/>
    <n v="30031"/>
    <s v="REMU"/>
    <x v="4"/>
    <s v="COSTO DE PERSONAL"/>
    <s v="SUELDOS"/>
    <n v="100"/>
    <s v="Servicios de negocio"/>
    <n v="1220"/>
    <s v="G0225"/>
    <s v="Remuneración"/>
    <s v="Estructura"/>
    <n v="910"/>
    <s v="Remuneración"/>
    <s v="CAM CHILE SA.CAM CHILE SA.SUELDOS.INFRAESTRUCTURA.TI.REMUNERACIÓN.GENÉRICO"/>
    <n v="20518974"/>
    <n v="41851"/>
    <s v="CONTABILIZACION PROVISIONES RR.HH. CAM CHILE JULIO 2014"/>
    <s v="Sueldo base"/>
    <s v="CLP"/>
    <n v="3318172"/>
    <n v="3318172"/>
    <n v="0"/>
    <s v="Contabilización"/>
    <m/>
    <m/>
    <m/>
    <m/>
    <m/>
    <m/>
    <m/>
  </r>
  <r>
    <x v="6"/>
    <n v="30031"/>
    <s v="REMU"/>
    <x v="4"/>
    <s v="COSTO DE PERSONAL"/>
    <s v="SUELDOS"/>
    <n v="100"/>
    <s v="Servicios de negocio"/>
    <n v="1220"/>
    <s v="G0225"/>
    <s v="Remuneración"/>
    <s v="Estructura"/>
    <n v="910"/>
    <s v="Remuneración"/>
    <s v="CAM CHILE SA.CAM CHILE SA.SUELDOS.INFRAESTRUCTURA.TI.REMUNERACIÓN.GENÉRICO"/>
    <n v="20518974"/>
    <n v="41851"/>
    <s v="Centralización Remuneraciones Julio 2014"/>
    <s v="Sueldo base"/>
    <s v="CLP"/>
    <n v="3318172"/>
    <n v="3318172"/>
    <n v="0"/>
    <s v="Contabilización"/>
    <m/>
    <m/>
    <m/>
    <m/>
    <m/>
    <m/>
    <m/>
  </r>
  <r>
    <x v="6"/>
    <n v="30031"/>
    <s v="REMU"/>
    <x v="4"/>
    <s v="COSTO DE PERSONAL"/>
    <s v="SUELDOS"/>
    <n v="100"/>
    <s v="Servicios de negocio"/>
    <n v="1220"/>
    <s v="G0225"/>
    <s v="Remuneración"/>
    <s v="Estructura"/>
    <n v="910"/>
    <s v="Remuneración"/>
    <s v="CAM CHILE SA.CAM CHILE SA.SUELDOS.INFRAESTRUCTURA.TI.REMUNERACIÓN.GENÉRICO"/>
    <n v="20518974"/>
    <n v="41851"/>
    <s v="Centralización Remuneraciones Julio 2014"/>
    <s v="Gratificación"/>
    <s v="CLP"/>
    <n v="1351747"/>
    <n v="1351747"/>
    <n v="0"/>
    <s v="Contabilización"/>
    <m/>
    <m/>
    <m/>
    <m/>
    <m/>
    <m/>
    <m/>
  </r>
  <r>
    <x v="6"/>
    <n v="30031"/>
    <s v="REMU"/>
    <x v="4"/>
    <s v="COSTO DE PERSONAL"/>
    <s v="SUELDOS"/>
    <n v="100"/>
    <s v="Servicios de negocio"/>
    <n v="1220"/>
    <s v="G0225"/>
    <s v="Remuneración"/>
    <s v="Estructura"/>
    <n v="910"/>
    <s v="Remuneración"/>
    <s v="CAM CHILE SA.CAM CHILE SA.SUELDOS.INFRAESTRUCTURA.TI.REMUNERACIÓN.GENÉRICO"/>
    <n v="20518974"/>
    <n v="41851"/>
    <s v="Revierte &quot;Centralización Remuneraciones Julio 2014&quot;06-AGO-14 15:05:53"/>
    <s v="Gratificación"/>
    <s v="CLP"/>
    <n v="-1351747"/>
    <n v="0"/>
    <n v="1351747"/>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CONTABILIZACION PROVISIONES RR.HH. CAM CHILE JULIO 2014"/>
    <s v="Provision Aguinaldo Navidad Julio 2014"/>
    <s v="CLP"/>
    <n v="72172"/>
    <n v="72172"/>
    <n v="0"/>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CONTABILIZACION PROVISIONES RR.HH. CAM CHILE JULIO 2014"/>
    <s v="Bono especial"/>
    <s v="CLP"/>
    <n v="126806"/>
    <n v="126806"/>
    <n v="0"/>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CONTABILIZACION PROVISIONES RR.HH. CAM CHILE JULIO 2014"/>
    <s v="Provision Bono Vacaciones Julio 2014"/>
    <s v="CLP"/>
    <n v="23607"/>
    <n v="23607"/>
    <n v="0"/>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CONTABILIZACION PROVISIONES RR.HH. CAM CHILE JULIO 2014"/>
    <s v="Provision Aguinaldo Fiestas Patrias Julio 2014"/>
    <s v="CLP"/>
    <n v="87179"/>
    <n v="87179"/>
    <n v="0"/>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Centralización Remuneraciones Julio 2014"/>
    <s v="Bono especial"/>
    <s v="CLP"/>
    <n v="126806"/>
    <n v="126806"/>
    <n v="0"/>
    <s v="Contabilización"/>
    <m/>
    <m/>
    <m/>
    <m/>
    <m/>
    <m/>
    <m/>
  </r>
  <r>
    <x v="6"/>
    <n v="30031"/>
    <s v="REMU"/>
    <x v="5"/>
    <s v="COSTO DE PERSONAL"/>
    <s v="BONOS"/>
    <n v="100"/>
    <s v="Servicios de negocio"/>
    <n v="1220"/>
    <s v="G0225"/>
    <s v="Remuneración"/>
    <s v="Estructura"/>
    <n v="910"/>
    <s v="Remuneración"/>
    <s v="CAM CHILE SA.CAM CHILE SA.BONOS.INFRAESTRUCTURA.TI.REMUNERACIÓN.GENÉRICO"/>
    <n v="1610229"/>
    <n v="41851"/>
    <s v="Revierte &quot;Centralización Remuneraciones Julio 2014&quot;06-AGO-14 15:05:53"/>
    <s v="Bono especial"/>
    <s v="CLP"/>
    <n v="-126806"/>
    <n v="0"/>
    <n v="126806"/>
    <s v="Contabilización"/>
    <m/>
    <m/>
    <m/>
    <m/>
    <m/>
    <m/>
    <m/>
  </r>
  <r>
    <x v="6"/>
    <n v="30031"/>
    <s v="REMU"/>
    <x v="6"/>
    <s v="COSTO DE PERSONAL"/>
    <s v="Bono por evaluación de desempeño"/>
    <n v="100"/>
    <s v="Servicios de negocio"/>
    <n v="1220"/>
    <s v="G0225"/>
    <s v="Remuneración"/>
    <s v="Estructura"/>
    <n v="910"/>
    <s v="Remuneración"/>
    <s v="CAM CHILE SA.CAM CHILE SA.BONO POR EVALUACIÓN DE DE.INFRAESTRUCTURA.TI.REMUNERACIÓN.GENÉRICO"/>
    <n v="4110056"/>
    <n v="41851"/>
    <s v="Provision Bono Gestion Julio 2014"/>
    <s v="Provision Bono Gestion Julio 2014"/>
    <s v="CLP"/>
    <n v="819690"/>
    <n v="819690"/>
    <n v="0"/>
    <s v="Contabilización"/>
    <m/>
    <m/>
    <m/>
    <m/>
    <m/>
    <m/>
    <m/>
  </r>
  <r>
    <x v="6"/>
    <n v="30031"/>
    <s v="REMU"/>
    <x v="7"/>
    <s v="COSTO DE PERSONAL"/>
    <s v="Alimentación principal"/>
    <n v="100"/>
    <s v="Servicios de negocio"/>
    <n v="1220"/>
    <s v="G0225"/>
    <s v="Remuneración"/>
    <s v="Estructura"/>
    <n v="910"/>
    <s v="Remuneración"/>
    <s v="CAM CHILE SA.CAM CHILE SA.ALIMENTACION PRINCIPAL.INFRAESTRUCTURA.TI.REMUNERACIÓN.GENÉRICO"/>
    <n v="1180675"/>
    <n v="41851"/>
    <s v="Centralización Remuneraciones Julio 2014"/>
    <s v="Asignación Colación"/>
    <s v="CLP"/>
    <n v="268417"/>
    <n v="268417"/>
    <n v="0"/>
    <s v="Contabilización"/>
    <m/>
    <m/>
    <m/>
    <m/>
    <m/>
    <m/>
    <m/>
  </r>
  <r>
    <x v="6"/>
    <n v="30031"/>
    <s v="REMU"/>
    <x v="7"/>
    <s v="COSTO DE PERSONAL"/>
    <s v="Alimentación principal"/>
    <n v="100"/>
    <s v="Servicios de negocio"/>
    <n v="1220"/>
    <s v="G0225"/>
    <s v="Remuneración"/>
    <s v="Estructura"/>
    <n v="910"/>
    <s v="Remuneración"/>
    <s v="CAM CHILE SA.CAM CHILE SA.ALIMENTACION PRINCIPAL.INFRAESTRUCTURA.TI.REMUNERACIÓN.GENÉRICO"/>
    <n v="1180675"/>
    <n v="41851"/>
    <s v="CONTABILIZACION PROVISIONES RR.HH. CAM CHILE JULIO 2014"/>
    <s v="Asignación Colación"/>
    <s v="CLP"/>
    <n v="268417"/>
    <n v="268417"/>
    <n v="0"/>
    <s v="Contabilización"/>
    <m/>
    <m/>
    <m/>
    <m/>
    <m/>
    <m/>
    <m/>
  </r>
  <r>
    <x v="6"/>
    <n v="30031"/>
    <s v="REMU"/>
    <x v="7"/>
    <s v="COSTO DE PERSONAL"/>
    <s v="Alimentación principal"/>
    <n v="100"/>
    <s v="Servicios de negocio"/>
    <n v="1220"/>
    <s v="G0225"/>
    <s v="Remuneración"/>
    <s v="Estructura"/>
    <n v="910"/>
    <s v="Remuneración"/>
    <s v="CAM CHILE SA.CAM CHILE SA.ALIMENTACION PRINCIPAL.INFRAESTRUCTURA.TI.REMUNERACIÓN.GENÉRICO"/>
    <n v="1180675"/>
    <n v="41851"/>
    <s v="Revierte &quot;Centralización Remuneraciones Julio 2014&quot;06-AGO-14 15:05:53"/>
    <s v="Asignación Colación"/>
    <s v="CLP"/>
    <n v="-268417"/>
    <n v="0"/>
    <n v="268417"/>
    <s v="Contabilización"/>
    <m/>
    <m/>
    <m/>
    <m/>
    <m/>
    <m/>
    <m/>
  </r>
  <r>
    <x v="6"/>
    <n v="30031"/>
    <s v="REMU"/>
    <x v="8"/>
    <s v="COSTO DE PERSONAL"/>
    <s v="Asignación de movilización"/>
    <n v="100"/>
    <s v="Servicios de negocio"/>
    <n v="1220"/>
    <s v="G0225"/>
    <s v="Remuneración"/>
    <s v="Estructura"/>
    <n v="910"/>
    <s v="Remuneración"/>
    <s v="CAM CHILE SA.CAM CHILE SA.ASIGNACIÓN DE MOVILIZACIÓ.INFRAESTRUCTURA.TI.REMUNERACIÓN.GENÉRICO"/>
    <n v="674658"/>
    <n v="41851"/>
    <s v="Revierte &quot;Centralización Remuneraciones Julio 2014&quot;06-AGO-14 15:05:53"/>
    <s v="Asignación Movilización"/>
    <s v="CLP"/>
    <n v="-146906"/>
    <n v="0"/>
    <n v="146906"/>
    <s v="Contabilización"/>
    <m/>
    <m/>
    <m/>
    <m/>
    <m/>
    <m/>
    <m/>
  </r>
  <r>
    <x v="6"/>
    <n v="30031"/>
    <s v="REMU"/>
    <x v="8"/>
    <s v="COSTO DE PERSONAL"/>
    <s v="Asignación de movilización"/>
    <n v="100"/>
    <s v="Servicios de negocio"/>
    <n v="1220"/>
    <s v="G0225"/>
    <s v="Remuneración"/>
    <s v="Estructura"/>
    <n v="910"/>
    <s v="Remuneración"/>
    <s v="CAM CHILE SA.CAM CHILE SA.ASIGNACIÓN DE MOVILIZACIÓ.INFRAESTRUCTURA.TI.REMUNERACIÓN.GENÉRICO"/>
    <n v="674658"/>
    <n v="41851"/>
    <s v="CONTABILIZACION PROVISIONES RR.HH. CAM CHILE JULIO 2014"/>
    <s v="Asignación Movilización"/>
    <s v="CLP"/>
    <n v="146906"/>
    <n v="146906"/>
    <n v="0"/>
    <s v="Contabilización"/>
    <m/>
    <m/>
    <m/>
    <m/>
    <m/>
    <m/>
    <m/>
  </r>
  <r>
    <x v="6"/>
    <n v="30031"/>
    <s v="REMU"/>
    <x v="8"/>
    <s v="COSTO DE PERSONAL"/>
    <s v="Asignación de movilización"/>
    <n v="100"/>
    <s v="Servicios de negocio"/>
    <n v="1220"/>
    <s v="G0225"/>
    <s v="Remuneración"/>
    <s v="Estructura"/>
    <n v="910"/>
    <s v="Remuneración"/>
    <s v="CAM CHILE SA.CAM CHILE SA.ASIGNACIÓN DE MOVILIZACIÓ.INFRAESTRUCTURA.TI.REMUNERACIÓN.GENÉRICO"/>
    <n v="674658"/>
    <n v="41851"/>
    <s v="Centralización Remuneraciones Julio 2014"/>
    <s v="Asignación Movilización"/>
    <s v="CLP"/>
    <n v="146906"/>
    <n v="146906"/>
    <n v="0"/>
    <s v="Contabilización"/>
    <m/>
    <m/>
    <m/>
    <m/>
    <m/>
    <m/>
    <m/>
  </r>
  <r>
    <x v="6"/>
    <n v="30031"/>
    <s v="REMU"/>
    <x v="26"/>
    <s v="COSTO DE PERSONAL"/>
    <s v="Provisión de Vacaciones"/>
    <n v="100"/>
    <s v="Servicios de negocio"/>
    <n v="1220"/>
    <s v="G0225"/>
    <s v="Remuneración"/>
    <s v="Estructura"/>
    <n v="910"/>
    <s v="Remuneración"/>
    <s v="CAM CHILE SA.CAM CHILE SA.PROVISIÓN DE VACACIONES.INFRAESTRUCTURA.TI.REMUNERACIÓN.GENÉRICO"/>
    <n v="1609228"/>
    <n v="41851"/>
    <s v="CONTABILIZACION PROVISIONES RR.HH. CAM CHILE JULIO 2014"/>
    <s v="Provision Vacaciones Julio 2014"/>
    <s v="CLP"/>
    <n v="296585"/>
    <n v="296585"/>
    <n v="0"/>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Revierte &quot;Centralización Remuneraciones Julio 2014&quot;06-AGO-14 15:05:53"/>
    <s v="Seguros Rol General"/>
    <s v="CLP"/>
    <n v="-88015"/>
    <n v="0"/>
    <n v="88015"/>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CONTABILIZACION PROVISIONES RR.HH. CAM CHILE JULIO 2014"/>
    <s v="Seguros Rol General"/>
    <s v="CLP"/>
    <n v="88015"/>
    <n v="88015"/>
    <n v="0"/>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Revierte &quot;Centralización Remuneraciones Julio 2014&quot;06-AGO-14 15:05:53"/>
    <s v="Descuento Seguros"/>
    <s v="CLP"/>
    <n v="76018"/>
    <n v="76018"/>
    <n v="0"/>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CONTABILIZACION PROVISIONES RR.HH. CAM CHILE JULIO 2014"/>
    <s v="Descuento Seguros"/>
    <s v="CLP"/>
    <n v="-76018"/>
    <n v="0"/>
    <n v="76018"/>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Centralización Remuneraciones Julio 2014"/>
    <s v="Seguros Rol General"/>
    <s v="CLP"/>
    <n v="88015"/>
    <n v="88015"/>
    <n v="0"/>
    <s v="Contabilización"/>
    <m/>
    <m/>
    <m/>
    <m/>
    <m/>
    <m/>
    <m/>
  </r>
  <r>
    <x v="6"/>
    <n v="30031"/>
    <s v="REMU"/>
    <x v="10"/>
    <s v="COSTO DE PERSONAL"/>
    <s v="SEGUROS PARTICULARES DE PRESTACIONES DE SALUD  SCTR SALUD"/>
    <n v="100"/>
    <s v="Servicios de negocio"/>
    <n v="1220"/>
    <s v="G0225"/>
    <s v="Remuneración"/>
    <s v="Estructura"/>
    <n v="910"/>
    <s v="Remuneración"/>
    <s v="CAM CHILE SA.CAM CHILE SA.SEGUROS PARTICULARES DE P.INFRAESTRUCTURA.TI.REMUNERACIÓN.GENÉRICO"/>
    <n v="424165"/>
    <n v="41851"/>
    <s v="Centralización Remuneraciones Julio 2014"/>
    <s v="Descuento Seguros"/>
    <s v="CLP"/>
    <n v="-76018"/>
    <n v="0"/>
    <n v="76018"/>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Revierte &quot;Centralización Remuneraciones Julio 2014&quot;06-AGO-14 15:05:53"/>
    <s v="Seguro de Invalidez y Sobreviv"/>
    <s v="CLP"/>
    <n v="-44147"/>
    <n v="0"/>
    <n v="44147"/>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ONTABILIZACION PROVISIONES RR.HH. CAM CHILE JULIO 2014"/>
    <s v="Mutual"/>
    <s v="CLP"/>
    <n v="49520"/>
    <n v="49520"/>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ONTABILIZACION PROVISIONES RR.HH. CAM CHILE JULIO 2014"/>
    <s v="Seguro de Invalidez y Sobreviv"/>
    <s v="CLP"/>
    <n v="44147"/>
    <n v="44147"/>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ONTABILIZACION PROVISIONES RR.HH. CAM CHILE JULIO 2014"/>
    <s v="Seguro de Cesantía Aporte Emp"/>
    <s v="CLP"/>
    <n v="32441"/>
    <n v="32441"/>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Revierte &quot;Centralización Remuneraciones Julio 2014&quot;06-AGO-14 15:05:53"/>
    <s v="Seguro de Cesantía Aporte FI"/>
    <s v="CLP"/>
    <n v="-85833"/>
    <n v="0"/>
    <n v="85833"/>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Revierte &quot;Centralización Remuneraciones Julio 2014&quot;06-AGO-14 15:05:53"/>
    <s v="Mutual"/>
    <s v="CLP"/>
    <n v="-49520"/>
    <n v="0"/>
    <n v="4952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ONTABILIZACION PROVISIONES RR.HH. CAM CHILE JULIO 2014"/>
    <s v="Seguro de Cesantía Aporte FI"/>
    <s v="CLP"/>
    <n v="85833"/>
    <n v="85833"/>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Revierte &quot;Centralización Remuneraciones Julio 2014&quot;06-AGO-14 15:05:53"/>
    <s v="Seguro de Cesantía Aporte Emp"/>
    <s v="CLP"/>
    <n v="-32441"/>
    <n v="0"/>
    <n v="32441"/>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entralización Remuneraciones Julio 2014"/>
    <s v="Seguro de Cesantía Aporte FI"/>
    <s v="CLP"/>
    <n v="85833"/>
    <n v="85833"/>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entralización Remuneraciones Julio 2014"/>
    <s v="Mutual"/>
    <s v="CLP"/>
    <n v="49520"/>
    <n v="49520"/>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entralización Remuneraciones Julio 2014"/>
    <s v="Seguro de Cesantía Aporte Emp"/>
    <s v="CLP"/>
    <n v="32441"/>
    <n v="32441"/>
    <n v="0"/>
    <s v="Contabilización"/>
    <m/>
    <m/>
    <m/>
    <m/>
    <m/>
    <m/>
    <m/>
  </r>
  <r>
    <x v="6"/>
    <n v="30031"/>
    <s v="REMU"/>
    <x v="11"/>
    <s v="COSTO DE PERSONAL"/>
    <s v="Pagos por accidente de trabajo"/>
    <n v="100"/>
    <s v="Servicios de negocio"/>
    <n v="1220"/>
    <s v="G0225"/>
    <s v="Remuneración"/>
    <s v="Estructura"/>
    <n v="910"/>
    <s v="Remuneración"/>
    <s v="CAM CHILE SA.CAM CHILE SA.PAGOS POR ACCIDENTE DE TR.INFRAESTRUCTURA.TI.REMUNERACIÓN.GENÉRICO"/>
    <n v="834165"/>
    <n v="41851"/>
    <s v="Centralización Remuneraciones Julio 2014"/>
    <s v="Seguro de Invalidez y Sobreviv"/>
    <s v="CLP"/>
    <n v="44147"/>
    <n v="44147"/>
    <n v="0"/>
    <s v="Contabilización"/>
    <m/>
    <m/>
    <m/>
    <m/>
    <m/>
    <m/>
    <m/>
  </r>
  <r>
    <x v="6"/>
    <n v="30031"/>
    <s v="REMU"/>
    <x v="27"/>
    <s v="COSTO DE PERSONAL"/>
    <s v="Pensión complementaria de personal pasivo"/>
    <n v="100"/>
    <s v="Servicios de negocio"/>
    <n v="1220"/>
    <s v="G0225"/>
    <s v="Remuneración"/>
    <s v="Estructura"/>
    <n v="910"/>
    <s v="Remuneración"/>
    <s v="CAM CHILE SA.CAM CHILE SA.PENSIÓN COMPLEMENTARIA DE.INFRAESTRUCTURA.TI.REMUNERACIÓN.GENÉRICO"/>
    <n v="237650"/>
    <n v="41851"/>
    <s v="Provision por Servicios e Intereses laborales Julio 2014"/>
    <s v="Prov. Costo de Servicios Cte. Julio 2014"/>
    <s v="CLP"/>
    <n v="26855"/>
    <n v="26855"/>
    <n v="0"/>
    <s v="Contabilización"/>
    <m/>
    <m/>
    <m/>
    <m/>
    <m/>
    <m/>
    <m/>
  </r>
  <r>
    <x v="6"/>
    <n v="30031"/>
    <s v="G. GENERALES"/>
    <x v="28"/>
    <s v="COSTO DE OFICINA"/>
    <s v="ESTACIONAMIENTO"/>
    <n v="100"/>
    <s v="Servicios de negocio"/>
    <n v="1220"/>
    <s v="G0150"/>
    <s v="Telefonos"/>
    <s v="Estructura"/>
    <n v="1015"/>
    <s v="Gastos Varios"/>
    <s v="CAM CHILE SA.CAM CHILE SA.ESTACIONAMIENTO.INFRAESTRUCTURA.TI.GASTOS VARIOS.GENÉRICO"/>
    <n v="380000"/>
    <n v="41851"/>
    <s v="Asiento N° 11 JULIO 2014 UNIDAD DE GESTION"/>
    <s v="76175527-2/Provisión/Jul-14/Estacionamiento"/>
    <s v="CLP"/>
    <n v="61418"/>
    <n v="61418"/>
    <n v="0"/>
    <s v="Contabilización"/>
    <m/>
    <m/>
    <m/>
    <m/>
    <m/>
    <m/>
    <m/>
  </r>
  <r>
    <x v="6"/>
    <n v="30031"/>
    <s v="G. GENERALES"/>
    <x v="28"/>
    <s v="COSTO DE OFICINA"/>
    <s v="ESTACIONAMIENTO"/>
    <n v="100"/>
    <s v="Servicios de negocio"/>
    <n v="1220"/>
    <s v="G0150"/>
    <s v="Telefonos"/>
    <s v="Estructura"/>
    <n v="1015"/>
    <s v="Gastos Varios"/>
    <s v="CAM CHILE SA.CAM CHILE SA.ESTACIONAMIENTO.INFRAESTRUCTURA.TI.GASTOS VARIOS.GENÉRICO"/>
    <n v="380000"/>
    <n v="41851"/>
    <s v="Asiento N°09 JULIO 2014 UNIDAD DE GESTION"/>
    <s v="96892250-5 / Reversa / Estacionamiento Junio Luis Miguel Salas"/>
    <s v="CLP"/>
    <n v="-95000"/>
    <n v="0"/>
    <n v="95000"/>
    <s v="Contabilización"/>
    <m/>
    <m/>
    <m/>
    <m/>
    <m/>
    <m/>
    <m/>
  </r>
  <r>
    <x v="6"/>
    <n v="30031"/>
    <s v="G. GENERALES"/>
    <x v="28"/>
    <s v="COSTO DE OFICINA"/>
    <s v="ESTACIONAMIENTO"/>
    <n v="100"/>
    <s v="Servicios de negocio"/>
    <n v="1220"/>
    <s v="G0150"/>
    <s v="Telefonos"/>
    <s v="Estructura"/>
    <n v="1015"/>
    <s v="Gastos Varios"/>
    <s v="CAM CHILE SA.CAM CHILE SA.ESTACIONAMIENTO.INFRAESTRUCTURA.TI.GASTOS VARIOS.GENÉRICO"/>
    <n v="380000"/>
    <n v="41851"/>
    <s v="Asiento N° 16 JULIO 2014 UNIDAD DE GESTION"/>
    <s v="96892250-5 / Reclasificación / Estacionamiento Junio Luis Miguel Salas/Andres Santibañez"/>
    <s v="CLP"/>
    <n v="95000"/>
    <n v="95000"/>
    <n v="0"/>
    <s v="Contabilización"/>
    <m/>
    <m/>
    <m/>
    <m/>
    <m/>
    <m/>
    <m/>
  </r>
  <r>
    <x v="6"/>
    <n v="30031"/>
    <s v="G. GENERALES"/>
    <x v="28"/>
    <s v="COSTO DE OFICINA"/>
    <s v="ESTACIONAMIENTO"/>
    <n v="100"/>
    <s v="Servicios de negocio"/>
    <n v="1220"/>
    <s v="G0150"/>
    <s v="Telefonos"/>
    <s v="Estructura"/>
    <n v="1015"/>
    <s v="Gastos Varios"/>
    <s v="CAM CHILE SA.CAM CHILE SA.ESTACIONAMIENTO.INFRAESTRUCTURA.TI.GASTOS VARIOS.GENÉRICO"/>
    <n v="380000"/>
    <n v="41851"/>
    <s v="Asiento N° 11 JULIO 2014 UNIDAD DE GESTION"/>
    <s v="76175527-2/Provisión/Jul-14/Estacionamiento/Luis Salas"/>
    <s v="CLP"/>
    <n v="144000"/>
    <n v="144000"/>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3 JULIO 2014 UNIDAD DE GESTION"/>
    <s v="99588050-4/Reversa/May-14/Mantención Eaa/Deborah Elguetta"/>
    <s v="CLP"/>
    <n v="-8921"/>
    <n v="0"/>
    <n v="8921"/>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94623000-6/Provisión/Jul-14/ Aseo Puente Suecia"/>
    <s v="CLP"/>
    <n v="185324"/>
    <n v="185324"/>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96550960-7/Provisión/Jul-14/Mantención Edificio"/>
    <s v="CLP"/>
    <n v="49609"/>
    <n v="49609"/>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3 JULIO 2014 UNIDAD DE GESTION"/>
    <s v="76175527-2/Reversa/Ene-May-14/Gastos Comunes Puente Suecia/Deborah Elguetta"/>
    <s v="CLP"/>
    <n v="-214270"/>
    <n v="0"/>
    <n v="21427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99588050-4/Reclasificar/May-Jun-14/Mantención Eaa Tarapaca/Deborah Elguetta"/>
    <s v="CLP"/>
    <n v="17964"/>
    <n v="17964"/>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94623000-6/Reclasificación/Jul-14/Aseo Especial Puente Suecia/Deborah Elguetta"/>
    <s v="CLP"/>
    <n v="12605"/>
    <n v="12605"/>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69070100-6/Reclasificación/Mar-14 A Jul-14/Gasto De Aseo Municipal/Deborah Elguetta"/>
    <s v="CLP"/>
    <n v="10249"/>
    <n v="10249"/>
    <n v="0"/>
    <s v="Contabilización"/>
    <m/>
    <m/>
    <m/>
    <m/>
    <m/>
    <m/>
    <m/>
  </r>
  <r>
    <x v="6"/>
    <n v="30031"/>
    <s v="G. GENERALES"/>
    <x v="24"/>
    <s v="COSTO DE OFICINA"/>
    <s v="MANTENIMIENTO LOCALES DE LA EMPRESA"/>
    <n v="100"/>
    <s v="Servicios de negocio"/>
    <n v="1220"/>
    <s v="G0150"/>
    <s v="Telefonos"/>
    <s v="Estructura"/>
    <n v="1015"/>
    <s v="Gastos Varios"/>
    <s v="CAM CHILE SA.CAM CHILE SA.MANTENIMIENTO LOCALES DE .INFRAESTRUCTURA.TI.GASTOS VARIOS.GENÉRICO"/>
    <n v="998050"/>
    <n v="41851"/>
    <s v="Asiento N° 11 JULIO 2014 UNIDAD DE GESTION"/>
    <s v="94623000-6/Provisión/Jul-14/ Aseo Tarapaca"/>
    <s v="CLP"/>
    <n v="25494"/>
    <n v="25494"/>
    <n v="0"/>
    <s v="Contabilización"/>
    <m/>
    <m/>
    <m/>
    <m/>
    <m/>
    <m/>
    <m/>
  </r>
  <r>
    <x v="6"/>
    <n v="30031"/>
    <s v="G. GENERALES"/>
    <x v="12"/>
    <s v="COSTO DE OFICINA"/>
    <s v="SERVICIOS DE SEGURIDAD"/>
    <n v="100"/>
    <s v="Servicios de negocio"/>
    <n v="1220"/>
    <s v="G0150"/>
    <s v="Telefonos"/>
    <s v="Estructura"/>
    <n v="1015"/>
    <s v="Gastos Varios"/>
    <s v="CAM CHILE SA.CAM CHILE SA.SERVICIOS DE SEGURIDAD.INFRAESTRUCTURA.TI.GASTOS VARIOS.GENÉRICO"/>
    <n v="219639"/>
    <n v="41851"/>
    <s v="Asiento N° 11 JULIO 2014 UNIDAD DE GESTION"/>
    <s v="99512120-4/Provisión/Jul-14/ Seguridad Tarapaca"/>
    <s v="CLP"/>
    <n v="16789"/>
    <n v="16789"/>
    <n v="0"/>
    <s v="Contabilización"/>
    <m/>
    <m/>
    <m/>
    <m/>
    <m/>
    <m/>
    <m/>
  </r>
  <r>
    <x v="6"/>
    <n v="30031"/>
    <s v="G. GENERALES"/>
    <x v="12"/>
    <s v="COSTO DE OFICINA"/>
    <s v="SERVICIOS DE SEGURIDAD"/>
    <n v="100"/>
    <s v="Servicios de negocio"/>
    <n v="1220"/>
    <s v="G0150"/>
    <s v="Telefonos"/>
    <s v="Estructura"/>
    <n v="1015"/>
    <s v="Gastos Varios"/>
    <s v="CAM CHILE SA.CAM CHILE SA.SERVICIOS DE SEGURIDAD.INFRAESTRUCTURA.TI.GASTOS VARIOS.GENÉRICO"/>
    <n v="219639"/>
    <n v="41851"/>
    <s v="Asiento N° 11 JULIO 2014 UNIDAD DE GESTION"/>
    <s v="99512120-4/Provisión/Jul-14/ Seguridad Puente Suecia"/>
    <s v="CLP"/>
    <n v="88515"/>
    <n v="88515"/>
    <n v="0"/>
    <s v="Contabilización"/>
    <m/>
    <m/>
    <m/>
    <m/>
    <m/>
    <m/>
    <m/>
  </r>
  <r>
    <x v="6"/>
    <n v="30031"/>
    <s v="G. GENERALES"/>
    <x v="13"/>
    <s v="COSTO DE OFICINA"/>
    <s v="OFICINAS Y OPERADORES"/>
    <n v="100"/>
    <s v="Servicios de negocio"/>
    <n v="1220"/>
    <s v="G0150"/>
    <s v="Telefonos"/>
    <s v="Estructura"/>
    <n v="1015"/>
    <s v="Gastos Varios"/>
    <s v="CAM CHILE SA.CAM CHILE SA.OFICINAS Y OPERADORES.INFRAESTRUCTURA.TI.GASTOS VARIOS.GENÉRICO"/>
    <n v="2145274"/>
    <n v="41851"/>
    <s v="Asiento N° 11 JULIO 2014 UNIDAD DE GESTION"/>
    <s v="Reclasificación/Ene-May-14/Gasto Comun Puente Suecia/Deborah Elguetta"/>
    <s v="CLP"/>
    <n v="214270"/>
    <n v="214270"/>
    <n v="0"/>
    <s v="Contabilización"/>
    <m/>
    <m/>
    <m/>
    <m/>
    <m/>
    <m/>
    <m/>
  </r>
  <r>
    <x v="6"/>
    <n v="30031"/>
    <s v="G. GENERALES"/>
    <x v="13"/>
    <s v="COSTO DE OFICINA"/>
    <s v="OFICINAS Y OPERADORES"/>
    <n v="100"/>
    <s v="Servicios de negocio"/>
    <n v="1220"/>
    <s v="G0150"/>
    <s v="Telefonos"/>
    <s v="Estructura"/>
    <n v="1015"/>
    <s v="Gastos Varios"/>
    <s v="CAM CHILE SA.CAM CHILE SA.OFICINAS Y OPERADORES.INFRAESTRUCTURA.TI.GASTOS VARIOS.GENÉRICO"/>
    <n v="2145274"/>
    <n v="41851"/>
    <s v="Asiento N° 11 JULIO 2014 UNIDAD DE GESTION"/>
    <s v="76175527-2/Provisión/Jul-14/Gasto Comun Puente Suecia"/>
    <s v="CLP"/>
    <n v="141711"/>
    <n v="141711"/>
    <n v="0"/>
    <s v="Contabilización"/>
    <m/>
    <m/>
    <m/>
    <m/>
    <m/>
    <m/>
    <m/>
  </r>
  <r>
    <x v="6"/>
    <n v="30031"/>
    <s v="G. GENERALES"/>
    <x v="13"/>
    <s v="COSTO DE OFICINA"/>
    <s v="OFICINAS Y OPERADORES"/>
    <n v="100"/>
    <s v="Servicios de negocio"/>
    <n v="1220"/>
    <s v="G0150"/>
    <s v="Telefonos"/>
    <s v="Estructura"/>
    <n v="1015"/>
    <s v="Gastos Varios"/>
    <s v="CAM CHILE SA.CAM CHILE SA.OFICINAS Y OPERADORES.INFRAESTRUCTURA.TI.GASTOS VARIOS.GENÉRICO"/>
    <n v="2145274"/>
    <n v="41851"/>
    <s v="Asiento N° 11 JULIO 2014 UNIDAD DE GESTION"/>
    <s v="99567520-K/Provisión/Jul-14/Arriendo Puente Suecia"/>
    <s v="CLP"/>
    <n v="923495"/>
    <n v="923495"/>
    <n v="0"/>
    <s v="Contabilización"/>
    <m/>
    <m/>
    <m/>
    <m/>
    <m/>
    <m/>
    <m/>
  </r>
  <r>
    <x v="6"/>
    <n v="30031"/>
    <s v="G. GENERALES"/>
    <x v="13"/>
    <s v="COSTO DE OFICINA"/>
    <s v="OFICINAS Y OPERADORES"/>
    <n v="100"/>
    <s v="Servicios de negocio"/>
    <n v="1220"/>
    <s v="G0150"/>
    <s v="Telefonos"/>
    <s v="Estructura"/>
    <n v="1015"/>
    <s v="Gastos Varios"/>
    <s v="CAM CHILE SA.CAM CHILE SA.OFICINAS Y OPERADORES.INFRAESTRUCTURA.TI.GASTOS VARIOS.GENÉRICO"/>
    <n v="2145274"/>
    <n v="41851"/>
    <s v="Asiento N° 11 JULIO 2014 UNIDAD DE GESTION"/>
    <s v="79913810-7/Provisión/Jul-14/Arriendo Tarapaca"/>
    <s v="CLP"/>
    <n v="160344"/>
    <n v="160344"/>
    <n v="0"/>
    <s v="Contabilización"/>
    <m/>
    <m/>
    <m/>
    <m/>
    <m/>
    <m/>
    <m/>
  </r>
  <r>
    <x v="6"/>
    <n v="30031"/>
    <s v="G. GENERALES"/>
    <x v="14"/>
    <s v="COSTO DE OFICINA"/>
    <s v="ENERGÍA ELECTRICA"/>
    <n v="100"/>
    <s v="Servicios de negocio"/>
    <n v="1220"/>
    <s v="G0150"/>
    <s v="Telefonos"/>
    <s v="Estructura"/>
    <n v="1015"/>
    <s v="Gastos Varios"/>
    <s v="CAM CHILE SA.CAM CHILE SA.ENERGÍA ELECTRICA.INFRAESTRUCTURA.TI.GASTOS VARIOS.GENÉRICO"/>
    <n v="294075"/>
    <n v="41851"/>
    <s v="Asiento N° 11 JULIO 2014 UNIDAD DE GESTION"/>
    <s v="Provisión Servicio Energia Electrica  Tarapaca Jul-14"/>
    <s v="CLP"/>
    <n v="27561"/>
    <n v="27561"/>
    <n v="0"/>
    <s v="Contabilización"/>
    <m/>
    <m/>
    <m/>
    <m/>
    <m/>
    <m/>
    <m/>
  </r>
  <r>
    <x v="6"/>
    <n v="30031"/>
    <s v="G. GENERALES"/>
    <x v="14"/>
    <s v="COSTO DE OFICINA"/>
    <s v="ENERGÍA ELECTRICA"/>
    <n v="100"/>
    <s v="Servicios de negocio"/>
    <n v="1220"/>
    <s v="G0150"/>
    <s v="Telefonos"/>
    <s v="Estructura"/>
    <n v="1015"/>
    <s v="Gastos Varios"/>
    <s v="CAM CHILE SA.CAM CHILE SA.ENERGÍA ELECTRICA.INFRAESTRUCTURA.TI.GASTOS VARIOS.GENÉRICO"/>
    <n v="294075"/>
    <n v="41851"/>
    <s v="Asiento N° 11 JULIO 2014 UNIDAD DE GESTION"/>
    <s v="Provisión Servicio Energia Electrica  Puente Suecia Jul-14"/>
    <s v="CLP"/>
    <n v="43930"/>
    <n v="43930"/>
    <n v="0"/>
    <s v="Contabilización"/>
    <m/>
    <m/>
    <m/>
    <m/>
    <m/>
    <m/>
    <m/>
  </r>
  <r>
    <x v="6"/>
    <n v="30031"/>
    <s v="G. GENERALES"/>
    <x v="15"/>
    <s v="COSTO DE OFICINA"/>
    <s v="AGUA"/>
    <n v="100"/>
    <s v="Servicios de negocio"/>
    <n v="1220"/>
    <s v="G0150"/>
    <s v="Telefonos"/>
    <s v="Estructura"/>
    <n v="1015"/>
    <s v="Gastos Varios"/>
    <s v="CAM CHILE SA.CAM CHILE SA.AGUA.INFRAESTRUCTURA.TI.GASTOS VARIOS.GENÉRICO"/>
    <n v="23135"/>
    <n v="41851"/>
    <s v="Asiento N° 11 JULIO 2014 UNIDAD DE GESTION"/>
    <s v="76764480-9/Provisión/Jul-14/Servicio De Mensajeria"/>
    <s v="CLP"/>
    <n v="3583"/>
    <n v="3583"/>
    <n v="0"/>
    <s v="Contabilización"/>
    <m/>
    <m/>
    <m/>
    <m/>
    <m/>
    <m/>
    <m/>
  </r>
  <r>
    <x v="6"/>
    <n v="30031"/>
    <s v="G. GENERALES"/>
    <x v="15"/>
    <s v="COSTO DE OFICINA"/>
    <s v="AGUA"/>
    <n v="100"/>
    <s v="Servicios de negocio"/>
    <n v="1220"/>
    <s v="G0150"/>
    <s v="Telefonos"/>
    <s v="Estructura"/>
    <n v="1015"/>
    <s v="Gastos Varios"/>
    <s v="CAM CHILE SA.CAM CHILE SA.AGUA.INFRAESTRUCTURA.TI.GASTOS VARIOS.GENÉRICO"/>
    <n v="23135"/>
    <n v="41851"/>
    <s v="Asiento N° 11 JULIO 2014 UNIDAD DE GESTION"/>
    <s v="61808000-5/Provisión/ Agua Potable  Tarapaca Jul-14"/>
    <s v="CLP"/>
    <n v="4299"/>
    <n v="4299"/>
    <n v="0"/>
    <s v="Contabilización"/>
    <m/>
    <m/>
    <m/>
    <m/>
    <m/>
    <m/>
    <m/>
  </r>
  <r>
    <x v="6"/>
    <n v="30031"/>
    <s v="G. GENERALES"/>
    <x v="16"/>
    <s v="COSTO DE OFICINA"/>
    <s v="Patentes comerciales"/>
    <n v="100"/>
    <s v="Servicios de negocio"/>
    <n v="1220"/>
    <s v="G0150"/>
    <s v="Telefonos"/>
    <s v="Estructura"/>
    <n v="1015"/>
    <s v="Gastos Varios"/>
    <s v="CAM CHILE SA.CAM CHILE SA.PATENTES COMERCIALES.INFRAESTRUCTURA.TI.GASTOS VARIOS.GENÉRICO"/>
    <n v="863518"/>
    <n v="41851"/>
    <s v="Asiento N° 11 JULIO 2014 UNIDAD DE GESTION"/>
    <s v="Jul-14/Provisión/Patente Comercial"/>
    <s v="CLP"/>
    <n v="304436"/>
    <n v="304436"/>
    <n v="0"/>
    <s v="Contabilización"/>
    <m/>
    <m/>
    <m/>
    <m/>
    <m/>
    <m/>
    <m/>
  </r>
  <r>
    <x v="6"/>
    <n v="30031"/>
    <s v="G. GENERALES"/>
    <x v="16"/>
    <s v="COSTO DE OFICINA"/>
    <s v="Patentes comerciales"/>
    <n v="100"/>
    <s v="Servicios de negocio"/>
    <n v="1220"/>
    <s v="G0150"/>
    <s v="Telefonos"/>
    <s v="Estructura"/>
    <n v="1015"/>
    <s v="Gastos Varios"/>
    <s v="CAM CHILE SA.CAM CHILE SA.PATENTES COMERCIALES.INFRAESTRUCTURA.TI.GASTOS VARIOS.GENÉRICO"/>
    <n v="863518"/>
    <n v="41851"/>
    <s v="Asiento N° 11 JULIO 2014 UNIDAD DE GESTION"/>
    <s v="Reclasificación/Jul-14/Pago Patentes Comerciales/Deborah Elguetta"/>
    <s v="CLP"/>
    <n v="1878929"/>
    <n v="1878929"/>
    <n v="0"/>
    <s v="Contabilización"/>
    <m/>
    <m/>
    <m/>
    <m/>
    <m/>
    <m/>
    <m/>
  </r>
  <r>
    <x v="6"/>
    <n v="30031"/>
    <s v="G. GENERALES"/>
    <x v="30"/>
    <s v="COSTO DE OFICINA"/>
    <s v="PAPELERIA"/>
    <n v="100"/>
    <s v="Servicios de negocio"/>
    <n v="1220"/>
    <s v="G0150"/>
    <s v="Telefonos"/>
    <s v="Estructura"/>
    <n v="1015"/>
    <s v="Gastos Varios"/>
    <s v="CAM CHILE SA.CAM CHILE SA.PAPELERIA.INFRAESTRUCTURA.TI.GASTOS VARIOS.GENÉRICO"/>
    <n v="12697"/>
    <n v="41851"/>
    <s v="Asiento N° 11 JULIO 2014 UNIDAD DE GESTION"/>
    <s v="94282000-3/Reclasificar/Jul-14/Insumos Para Baño Puente Suecia/Deborah Elguetta"/>
    <s v="CLP"/>
    <n v="4464"/>
    <n v="4464"/>
    <n v="0"/>
    <s v="Contabilización"/>
    <m/>
    <m/>
    <m/>
    <m/>
    <m/>
    <m/>
    <m/>
  </r>
  <r>
    <x v="6"/>
    <n v="30031"/>
    <s v="G. GENERALES"/>
    <x v="31"/>
    <s v="COSTO DE OFICINA"/>
    <s v="IMPRESIONES"/>
    <n v="100"/>
    <s v="Servicios de negocio"/>
    <n v="1220"/>
    <s v="G0150"/>
    <s v="Telefonos"/>
    <s v="Estructura"/>
    <n v="1015"/>
    <s v="Gastos Varios"/>
    <s v="CAM CHILE SA.CAM CHILE SA.IMPRESIONES.INFRAESTRUCTURA.TI.GASTOS VARIOS.GENÉRICO"/>
    <n v="63667"/>
    <n v="41851"/>
    <s v="Asiento N° 11 JULIO 2014 UNIDAD DE GESTION"/>
    <s v="96513980-K/Reclasificación/Jun-14/Gasto Impresión/Deborah Elguetta"/>
    <s v="CLP"/>
    <n v="12651"/>
    <n v="12651"/>
    <n v="0"/>
    <s v="Contabilización"/>
    <m/>
    <m/>
    <m/>
    <m/>
    <m/>
    <m/>
    <m/>
  </r>
  <r>
    <x v="6"/>
    <n v="30031"/>
    <s v="G. GENERALES"/>
    <x v="31"/>
    <s v="COSTO DE OFICINA"/>
    <s v="IMPRESIONES"/>
    <n v="100"/>
    <s v="Servicios de negocio"/>
    <n v="1220"/>
    <s v="G0150"/>
    <s v="Telefonos"/>
    <s v="Estructura"/>
    <n v="1015"/>
    <s v="Gastos Varios"/>
    <s v="CAM CHILE SA.CAM CHILE SA.IMPRESIONES.INFRAESTRUCTURA.TI.GASTOS VARIOS.GENÉRICO"/>
    <n v="63667"/>
    <n v="41851"/>
    <s v="Asiento N° 13 JULIO 2014 UNIDAD DE GESTION"/>
    <s v="96513980-K/Reversa/Jun-14/Gasto Impresoras/Deborah Elguetta"/>
    <s v="CLP"/>
    <n v="-12248"/>
    <n v="0"/>
    <n v="12248"/>
    <s v="Contabilización"/>
    <m/>
    <m/>
    <m/>
    <m/>
    <m/>
    <m/>
    <m/>
  </r>
  <r>
    <x v="6"/>
    <n v="30031"/>
    <s v="G. GENERALES"/>
    <x v="31"/>
    <s v="COSTO DE OFICINA"/>
    <s v="IMPRESIONES"/>
    <n v="100"/>
    <s v="Servicios de negocio"/>
    <n v="1220"/>
    <s v="G0150"/>
    <s v="Telefonos"/>
    <s v="Estructura"/>
    <n v="1015"/>
    <s v="Gastos Varios"/>
    <s v="CAM CHILE SA.CAM CHILE SA.IMPRESIONES.INFRAESTRUCTURA.TI.GASTOS VARIOS.GENÉRICO"/>
    <n v="63667"/>
    <n v="41851"/>
    <s v="Asiento N° 13 JULIO 2014 UNIDAD DE GESTION"/>
    <s v="96513980-K/Provisión/Jul-14/Impresoras/Deborah Elguetta"/>
    <s v="CLP"/>
    <n v="7716"/>
    <n v="7716"/>
    <n v="0"/>
    <s v="Contabilización"/>
    <m/>
    <m/>
    <m/>
    <m/>
    <m/>
    <m/>
    <m/>
  </r>
  <r>
    <x v="6"/>
    <n v="30031"/>
    <s v="G. GENERALES"/>
    <x v="33"/>
    <s v="COSTO DE OFICINA"/>
    <s v="MENSAJERIA"/>
    <n v="100"/>
    <s v="Servicios de negocio"/>
    <n v="1220"/>
    <s v="G0150"/>
    <s v="Telefonos"/>
    <s v="Estructura"/>
    <n v="1015"/>
    <s v="Gastos Varios"/>
    <s v="CAM CHILE SA.CAM CHILE SA.MENSAJERIA.INFRAESTRUCTURA.TI.GASTOS VARIOS.GENÉRICO"/>
    <n v="12265"/>
    <n v="41851"/>
    <s v="Asiento N° 13 JULIO 2014 UNIDAD DE GESTION"/>
    <s v="76764480-9/Reversa/Jun-14/Mensajeria/Deborah Elguetta"/>
    <s v="CLP"/>
    <n v="-12265"/>
    <n v="0"/>
    <n v="12265"/>
    <s v="Contabilización"/>
    <m/>
    <m/>
    <m/>
    <m/>
    <m/>
    <m/>
    <m/>
  </r>
  <r>
    <x v="6"/>
    <n v="30031"/>
    <s v="G. GENERALES"/>
    <x v="33"/>
    <s v="COSTO DE OFICINA"/>
    <s v="MENSAJERIA"/>
    <n v="100"/>
    <s v="Servicios de negocio"/>
    <n v="1220"/>
    <s v="G0150"/>
    <s v="Telefonos"/>
    <s v="Estructura"/>
    <n v="1015"/>
    <s v="Gastos Varios"/>
    <s v="CAM CHILE SA.CAM CHILE SA.MENSAJERIA.INFRAESTRUCTURA.TI.GASTOS VARIOS.GENÉRICO"/>
    <n v="12265"/>
    <n v="41851"/>
    <s v="Asiento N° 11 JULIO 2014 UNIDAD DE GESTION"/>
    <s v="76764480-9/Provisión/Jul-14/Servicio De Mensajeria"/>
    <s v="CLP"/>
    <n v="23978"/>
    <n v="23978"/>
    <n v="0"/>
    <s v="Contabilización"/>
    <m/>
    <m/>
    <m/>
    <m/>
    <m/>
    <m/>
    <m/>
  </r>
  <r>
    <x v="6"/>
    <n v="30031"/>
    <s v="G. GENERALES"/>
    <x v="38"/>
    <s v="SERVICIOS DE TERCEROS"/>
    <s v="GASTOS NOTARIALES Y REGISTRALES"/>
    <n v="100"/>
    <s v="Servicios de negocio"/>
    <n v="1220"/>
    <s v="G0150"/>
    <s v="Telefonos"/>
    <s v="Estructura"/>
    <n v="1425"/>
    <s v="Soporte Informático y Teléfonos"/>
    <s v="CAM CHILE SA.CAM CHILE SA.GASTOS NOTARIALES Y REGIS.INFRAESTRUCTURA.TI.Soporte Informático y Tel.GENÉRICO"/>
    <n v="0"/>
    <n v="41851"/>
    <s v="Asiento N° 17 -1JULIO 2014 UNIDAD DE GESTION"/>
    <s v="ACTIVACIÓN/PERMISOS HABILITACIÓN EDIF. PUENTE SUECIA"/>
    <s v="CLP"/>
    <n v="4074000"/>
    <n v="4074000"/>
    <n v="0"/>
    <s v="Contabilización"/>
    <m/>
    <m/>
    <m/>
    <m/>
    <m/>
    <m/>
    <m/>
  </r>
  <r>
    <x v="6"/>
    <n v="30031"/>
    <s v="G. GENERALES"/>
    <x v="38"/>
    <s v="SERVICIOS DE TERCEROS"/>
    <s v="GASTOS NOTARIALES Y REGISTRALES"/>
    <n v="100"/>
    <s v="Servicios de negocio"/>
    <n v="1220"/>
    <s v="G0150"/>
    <s v="Telefonos"/>
    <s v="Estructura"/>
    <n v="1425"/>
    <s v="Soporte Informático y Teléfonos"/>
    <s v="CAM CHILE SA.CAM CHILE SA.GASTOS NOTARIALES Y REGIS.INFRAESTRUCTURA.TI.Soporte Informático y Tel.GENÉRICO"/>
    <n v="0"/>
    <n v="41851"/>
    <s v="Asiento N° 16 JULIO 2014 UNIDAD DE GESTION"/>
    <s v="Activación/Permisos Habilitación Edif. Puente Suecia"/>
    <s v="CLP"/>
    <n v="-4074000"/>
    <n v="0"/>
    <n v="4074000"/>
    <s v="Contabilización"/>
    <m/>
    <m/>
    <m/>
    <m/>
    <m/>
    <m/>
    <m/>
  </r>
  <r>
    <x v="6"/>
    <n v="30031"/>
    <s v="G. GENERALES"/>
    <x v="38"/>
    <s v="SERVICIOS DE TERCEROS"/>
    <s v="GASTOS NOTARIALES Y REGISTRALES"/>
    <n v="100"/>
    <s v="Servicios de negocio"/>
    <n v="1220"/>
    <s v="G0150"/>
    <s v="Telefonos"/>
    <s v="Estructura"/>
    <n v="1425"/>
    <s v="Soporte Informático y Teléfonos"/>
    <s v="CAM CHILE SA.CAM CHILE SA.GASTOS NOTARIALES Y REGIS.INFRAESTRUCTURA.TI.Soporte Informático y Tel.GENÉRICO"/>
    <n v="0"/>
    <n v="41851"/>
    <s v="Asiento N° 17 -1JULIO 2014 UNIDAD DE GESTION"/>
    <s v="ACTIVACIÓN/PERMISOS HABILITACIÓN EDIF. PUENTE SUECIA"/>
    <s v="CLP"/>
    <n v="4074000"/>
    <n v="4074000"/>
    <n v="0"/>
    <s v="Contabilización"/>
    <m/>
    <m/>
    <m/>
    <m/>
    <m/>
    <m/>
    <m/>
  </r>
  <r>
    <x v="6"/>
    <n v="30031"/>
    <s v="G. GENERALES"/>
    <x v="38"/>
    <s v="SERVICIOS DE TERCEROS"/>
    <s v="GASTOS NOTARIALES Y REGISTRALES"/>
    <n v="100"/>
    <s v="Servicios de negocio"/>
    <n v="1220"/>
    <s v="G0150"/>
    <s v="Telefonos"/>
    <s v="Estructura"/>
    <n v="1425"/>
    <s v="Soporte Informático y Teléfonos"/>
    <s v="CAM CHILE SA.CAM CHILE SA.GASTOS NOTARIALES Y REGIS.INFRAESTRUCTURA.TI.Soporte Informático y Tel.GENÉRICO"/>
    <n v="0"/>
    <n v="41851"/>
    <s v="Asiento N° 17 JULIO 2014 UNIDAD DE GESTION"/>
    <s v="ACTIVACIÓN/PERMISOS HABILITACIÓN EDIF. PUENTE SUECIA"/>
    <s v="CLP"/>
    <n v="-4074000"/>
    <n v="0"/>
    <n v="4074000"/>
    <s v="Contabilización"/>
    <m/>
    <m/>
    <m/>
    <m/>
    <m/>
    <m/>
    <m/>
  </r>
  <r>
    <x v="6"/>
    <n v="30031"/>
    <s v="G. GENERALES"/>
    <x v="17"/>
    <s v="SOPORTE INFORMÁTICO"/>
    <s v="SERVICIOS INFORMATICOS"/>
    <n v="100"/>
    <s v="Servicios de negocio"/>
    <n v="1220"/>
    <s v="G0151"/>
    <s v="Sistemas Informaticos"/>
    <s v="Estructura"/>
    <n v="695"/>
    <s v="Infraestructura Informática"/>
    <s v="CAM CHILE SA.GyM SA.SERVICIOS INFORMATICOS.INFRAESTRUCTURA.TI.Infraestructura Informáti.GENÉRICO"/>
    <n v="16577776"/>
    <n v="41851"/>
    <s v="JUL-2014 Facturas Compra USD"/>
    <s v="P-73457  20100154057  G Y M S.A.   6068  SOFWERE ORACLE MES DE JULIO 2014  1"/>
    <s v="USD"/>
    <n v="2922363"/>
    <n v="2922363"/>
    <n v="0"/>
    <s v="Facturas Compra"/>
    <s v="P-73457"/>
    <n v="20100154057"/>
    <s v="G Y M S.A."/>
    <m/>
    <m/>
    <m/>
    <m/>
  </r>
  <r>
    <x v="6"/>
    <n v="30031"/>
    <s v="G. GENERALES"/>
    <x v="17"/>
    <s v="SOPORTE INFORMÁTICO"/>
    <s v="SERVICIOS INFORMATICOS"/>
    <n v="100"/>
    <s v="Servicios de negocio"/>
    <n v="1220"/>
    <s v="G0150"/>
    <s v="Telefonos"/>
    <s v="Estructura"/>
    <n v="682"/>
    <s v="Servicio Local Medido (SLM)."/>
    <s v="CAM CHILE SA.CAM CHILE SA.SERVICIOS INFORMATICOS.INFRAESTRUCTURA.TI.SERVICIO LOCAL MEDIDO (SL.GENÉRICO"/>
    <n v="311350"/>
    <n v="41842"/>
    <s v="JUL-2014 Recepción CLP"/>
    <s v="300311030925  Cambio Server  LOGARITMO TECNOLOGIAS DE INFORMACION SPA"/>
    <s v="CLP"/>
    <n v="216441"/>
    <n v="216441"/>
    <n v="0"/>
    <s v="Recepción"/>
    <n v="422728"/>
    <s v="76280904-4"/>
    <s v="LOGARITMO TECNOLOGIAS DE INFORMACION SPA"/>
    <m/>
    <m/>
    <n v="300311030925"/>
    <m/>
  </r>
  <r>
    <x v="6"/>
    <n v="30031"/>
    <s v="G. GENERALES"/>
    <x v="17"/>
    <s v="SOPORTE INFORMÁTICO"/>
    <s v="SERVICIOS INFORMATICOS"/>
    <n v="100"/>
    <s v="Servicios de negocio"/>
    <n v="1220"/>
    <s v="G0150"/>
    <s v="Telefonos"/>
    <s v="Estructura"/>
    <n v="682"/>
    <s v="Servicio Local Medido (SLM)."/>
    <s v="CAM CHILE SA.CAM CHILE SA.SERVICIOS INFORMATICOS.INFRAESTRUCTURA.TI.SERVICIO LOCAL MEDIDO (SL.GENÉRICO"/>
    <n v="311350"/>
    <n v="41842"/>
    <s v="JUL-2014 Recepción CLP"/>
    <s v="300311030925  Soporte centrales Asterisk JUN-2014  LOGARITMO TECNOLOGIAS DE INFORMACION SPA"/>
    <s v="CLP"/>
    <n v="312364"/>
    <n v="312364"/>
    <n v="0"/>
    <s v="Recepción"/>
    <n v="422726"/>
    <s v="76280904-4"/>
    <s v="LOGARITMO TECNOLOGIAS DE INFORMACION SPA"/>
    <m/>
    <m/>
    <n v="300311030925"/>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28"/>
    <s v="JUL-2014 Recepción CLP"/>
    <s v="300311030054  SG 200-26 26-PORT GIGABIT SMART SWITCH  PETA CL SPA"/>
    <s v="CLP"/>
    <n v="449120"/>
    <n v="449120"/>
    <n v="0"/>
    <s v="Recepción"/>
    <n v="383661"/>
    <s v="76124329-2"/>
    <s v="PETA CL SPA"/>
    <m/>
    <m/>
    <n v="300311030054"/>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29"/>
    <s v="JUL-2014 Facturas Compra CLP"/>
    <s v="09/07/2014  14294751-K  VALDES NAVARRETE, DAVID EXEQUIEL   4632  SERVICIOS INFORMATICOS  3"/>
    <s v="CLP"/>
    <n v="3460"/>
    <n v="3460"/>
    <n v="0"/>
    <s v="Facturas Compra"/>
    <n v="41889"/>
    <s v="14294751-K"/>
    <s v="VALDES NAVARRETE, DAVID EXEQUIEL"/>
    <m/>
    <m/>
    <m/>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37"/>
    <s v="JUL-2014 Recepción CLP"/>
    <s v="300311030927  FACTURA 12566 ADAPTADOR CORRIENTE TELEFONOS  MOVIL TELECOM LTDA"/>
    <s v="CLP"/>
    <n v="27000"/>
    <n v="27000"/>
    <n v="0"/>
    <s v="Recepción"/>
    <n v="412071"/>
    <s v="76583790-1"/>
    <s v="MOVIL TELECOM LTDA"/>
    <m/>
    <m/>
    <n v="300311030927"/>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1"/>
    <s v="JUL-2014 Recepción CLP"/>
    <s v="300311030822  YEALINK ADAPTADOR CORRIENTE 5v 1,2A  MOVIL TELECOM LTDA"/>
    <s v="CLP"/>
    <n v="180000"/>
    <n v="180000"/>
    <n v="0"/>
    <s v="Recepción"/>
    <n v="421138"/>
    <s v="76583790-1"/>
    <s v="MOVIL TELECOM LTDA"/>
    <m/>
    <m/>
    <n v="300311030822"/>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1"/>
    <s v="JUL-2014 Recepción CLP"/>
    <s v="300311030822  PLANTRONICS CS50 LIFTER  MOVIL TELECOM LTDA"/>
    <s v="CLP"/>
    <n v="719600"/>
    <n v="719600"/>
    <n v="0"/>
    <s v="Recepción"/>
    <n v="421136"/>
    <s v="76583790-1"/>
    <s v="MOVIL TELECOM LTDA"/>
    <m/>
    <m/>
    <n v="300311030822"/>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4"/>
    <s v="JUL-2014 Recepción USD"/>
    <s v="300311031002  APC Back-UPS Pro 900 - UPS - CA 230 V - 540  ANIDA CONSULTORES S.A. "/>
    <s v="USD"/>
    <n v="509400"/>
    <n v="509400"/>
    <n v="0"/>
    <s v="Recepción"/>
    <n v="434549"/>
    <s v="77680090-2"/>
    <s v="ANIDA CONSULTORES S.A.    "/>
    <m/>
    <m/>
    <n v="300311031002"/>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4"/>
    <s v="JUL-2014 Facturas Compra CLP"/>
    <s v="17236  14294751-K  VALDES NAVARRETE, DAVID EXEQUIEL   5530  SERVICIOS INFORMATICOS  1"/>
    <s v="CLP"/>
    <n v="251256"/>
    <n v="251256"/>
    <n v="0"/>
    <s v="Facturas Compra"/>
    <n v="17236"/>
    <s v="14294751-K"/>
    <s v="VALDES NAVARRETE, DAVID EXEQUIEL"/>
    <m/>
    <m/>
    <m/>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9"/>
    <s v="JUL-2014 Facturas Compra USD 2"/>
    <s v="3066  77680090-2  ANIDA CONSULTORES S.A.    300311031002  5867  APC Back-UPS Pro 900 - UPS - CA 230 V - 540  1"/>
    <s v="USD"/>
    <n v="4500"/>
    <n v="4500"/>
    <n v="0"/>
    <s v="Facturas Compra"/>
    <n v="3066"/>
    <s v="77680090-2"/>
    <s v="ANIDA CONSULTORES S.A.        "/>
    <m/>
    <m/>
    <n v="300311031002"/>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49"/>
    <s v="JUL-2014 Recepción USD"/>
    <s v="300311031089  Genius Mouse Xscroll USB optico Negro  ANIDA CONSULTORES S.A.       "/>
    <s v="USD"/>
    <n v="46520"/>
    <n v="46520"/>
    <n v="0"/>
    <s v="Recepción"/>
    <n v="446306"/>
    <s v="77680090-2"/>
    <s v="ANIDA CONSULTORES S.A.    "/>
    <m/>
    <m/>
    <n v="300311031089"/>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51"/>
    <s v="JUL-2014 Recepción CLP"/>
    <s v="300311030993  NEXXT CABLE PATCH CAT5E GRIS 0,9M  EDAPI S.A."/>
    <s v="CLP"/>
    <n v="39000"/>
    <n v="39000"/>
    <n v="0"/>
    <s v="Recepción"/>
    <n v="456297"/>
    <s v="85541900-9"/>
    <s v="EDAPI S.A."/>
    <m/>
    <m/>
    <n v="300311030993"/>
    <m/>
  </r>
  <r>
    <x v="6"/>
    <n v="30031"/>
    <s v="G. GENERALES"/>
    <x v="17"/>
    <s v="SOPORTE INFORMÁTICO"/>
    <s v="SERVICIOS INFORMATICOS"/>
    <n v="100"/>
    <s v="Servicios de negocio"/>
    <n v="1220"/>
    <s v="G0151"/>
    <s v="Sistemas Informaticos"/>
    <s v="Estructura"/>
    <n v="691"/>
    <s v="Insumos informática"/>
    <s v="CAM CHILE SA.CAM CHILE SA.SERVICIOS INFORMATICOS.INFRAESTRUCTURA.TI.INSUMOS INFORMÁTICA.GENÉRICO"/>
    <n v="5111551"/>
    <n v="41851"/>
    <s v="JUL-2014 Recepción CLP"/>
    <s v="300311030993  NEXXT CABLE PATCH CAT5E GRIS 2,1M  EDAPI S.A."/>
    <s v="CLP"/>
    <n v="54000"/>
    <n v="54000"/>
    <n v="0"/>
    <s v="Recepción"/>
    <n v="456299"/>
    <s v="85541900-9"/>
    <s v="EDAPI S.A."/>
    <m/>
    <m/>
    <n v="300311030993"/>
    <m/>
  </r>
  <r>
    <x v="6"/>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30724015"/>
    <n v="41850"/>
    <s v="JUL-2014 Recepción CLP"/>
    <s v="300311031186  Red WAN - Chile  TELEFONICA EMPRESAS CHILE S.A."/>
    <s v="CLP"/>
    <n v="913858"/>
    <n v="913858"/>
    <n v="0"/>
    <s v="Recepción"/>
    <n v="447927"/>
    <s v="78703410-1"/>
    <s v="TELEFONICA EMPRESAS CHILE S.A."/>
    <m/>
    <m/>
    <n v="300311031186"/>
    <m/>
  </r>
  <r>
    <x v="6"/>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30724015"/>
    <n v="41850"/>
    <s v="JUL-2014 Recepción CLP"/>
    <s v="300311031186  Aumento de 600 Gigas en servidores  TELEFONICA EMPRESAS CHILE S.A."/>
    <s v="CLP"/>
    <n v="129727"/>
    <n v="129727"/>
    <n v="0"/>
    <s v="Recepción"/>
    <n v="447909"/>
    <s v="78703410-1"/>
    <s v="TELEFONICA EMPRESAS CHILE S.A."/>
    <m/>
    <m/>
    <n v="300311031186"/>
    <m/>
  </r>
  <r>
    <x v="6"/>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30724015"/>
    <n v="41850"/>
    <s v="JUL-2014 Recepción CLP"/>
    <s v="300311031186  Servidores Virtualizado - TIC  TELEFONICA EMPRESAS CHILE S.A."/>
    <s v="CLP"/>
    <n v="1533667"/>
    <n v="1533667"/>
    <n v="0"/>
    <s v="Recepción"/>
    <n v="447929"/>
    <s v="78703410-1"/>
    <s v="TELEFONICA EMPRESAS CHILE S.A."/>
    <m/>
    <m/>
    <n v="300311031186"/>
    <m/>
  </r>
  <r>
    <x v="6"/>
    <n v="30031"/>
    <s v="G. GENERALES"/>
    <x v="17"/>
    <s v="SOPORTE INFORMÁTICO"/>
    <s v="SERVICIOS INFORMATICOS"/>
    <n v="100"/>
    <s v="Servicios de negocio"/>
    <n v="1220"/>
    <s v="G0151"/>
    <s v="Sistemas Informaticos"/>
    <s v="Estructura"/>
    <n v="695"/>
    <s v="Infraestructura Informática"/>
    <s v="CAM CHILE SA.CAM CHILE SA.SERVICIOS INFORMATICOS.INFRAESTRUCTURA.TI.Infraestructura Informáti.GENÉRICO"/>
    <n v="30724015"/>
    <n v="41850"/>
    <s v="JUL-2014 Recepción CLP"/>
    <s v="300311031186  VPN IP MPLS backbone Internacional - Perú  TELEFONICA EMPRESAS CHILE S.A."/>
    <s v="CLP"/>
    <n v="1269225"/>
    <n v="1269225"/>
    <n v="0"/>
    <s v="Recepción"/>
    <n v="447925"/>
    <s v="78703410-1"/>
    <s v="TELEFONICA EMPRESAS CHILE S.A."/>
    <m/>
    <m/>
    <n v="300311031186"/>
    <m/>
  </r>
  <r>
    <x v="6"/>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8524703"/>
    <n v="41844"/>
    <s v="JUL-2014 Recepción CLP"/>
    <s v="300311031060  Pago soporte mesa de ayuda IT Trust 06/2014  IT TRUST S.p.A"/>
    <s v="CLP"/>
    <n v="4493313"/>
    <n v="4493313"/>
    <n v="0"/>
    <s v="Recepción"/>
    <n v="432192"/>
    <s v="76063216-3"/>
    <s v="IT TRUST S.p.A"/>
    <m/>
    <m/>
    <n v="300311031060"/>
    <m/>
  </r>
  <r>
    <x v="6"/>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8524703"/>
    <n v="41851"/>
    <s v="Asiento N° 17 JULIO 2014 UNIDAD DE GESTION"/>
    <s v="Activación Gastos De Junio"/>
    <s v="CLP"/>
    <n v="-12998354"/>
    <n v="0"/>
    <n v="12998354"/>
    <s v="Contabilización"/>
    <m/>
    <m/>
    <m/>
    <m/>
    <m/>
    <m/>
    <m/>
  </r>
  <r>
    <x v="6"/>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8524703"/>
    <n v="41851"/>
    <s v="Asiento N° 17 JULIO 2014 UNIDAD DE GESTION"/>
    <s v="DESACTIVACIÓN GASTOS DE JUNIO"/>
    <s v="CLP"/>
    <n v="3120000"/>
    <n v="3120000"/>
    <n v="0"/>
    <s v="Contabilización"/>
    <m/>
    <m/>
    <m/>
    <m/>
    <m/>
    <m/>
    <m/>
  </r>
  <r>
    <x v="6"/>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8524703"/>
    <n v="41851"/>
    <s v="JUL-2014 Recepción CLP"/>
    <s v="300311030892  Adaptadores HDMI sede Suecia  EDAPI S.A."/>
    <s v="CLP"/>
    <n v="84000"/>
    <n v="84000"/>
    <n v="0"/>
    <s v="Recepción"/>
    <n v="456315"/>
    <s v="85541900-9"/>
    <s v="EDAPI S.A."/>
    <m/>
    <m/>
    <n v="300311030892"/>
    <m/>
  </r>
  <r>
    <x v="6"/>
    <n v="30031"/>
    <s v="G. GENERALES"/>
    <x v="17"/>
    <s v="SOPORTE INFORMÁTICO"/>
    <s v="SERVICIOS INFORMATICOS"/>
    <n v="100"/>
    <s v="Servicios de negocio"/>
    <n v="1220"/>
    <s v="G0150"/>
    <s v="Telefonos"/>
    <s v="Estructura"/>
    <n v="1425"/>
    <s v="Soporte Informático y Teléfonos"/>
    <s v="CAM CHILE SA.CAM CHILE SA.SERVICIOS INFORMATICOS.INFRAESTRUCTURA.TI.Soporte Informático y Tel.GENÉRICO"/>
    <n v="18524703"/>
    <n v="41851"/>
    <s v="Asiento N° 13 JULIO 2014 UNIDAD DE GESTION"/>
    <s v="Desactivación Gastos De Junio"/>
    <s v="CLP"/>
    <n v="12998354"/>
    <n v="12998354"/>
    <n v="0"/>
    <s v="Contabilización"/>
    <m/>
    <m/>
    <m/>
    <m/>
    <m/>
    <m/>
    <m/>
  </r>
  <r>
    <x v="6"/>
    <n v="30031"/>
    <s v="G. GENERALES"/>
    <x v="18"/>
    <s v="COMUNICACIONES"/>
    <s v="TELEFONÍA FIJA"/>
    <n v="100"/>
    <s v="Servicios de negocio"/>
    <n v="1220"/>
    <s v="G0150"/>
    <s v="Telefonos"/>
    <s v="Estructura"/>
    <n v="682"/>
    <s v="Servicio Local Medido (SLM)."/>
    <s v="CAM CHILE SA.CAM CHILE SA.TELEFONÍA FIJA.INFRAESTRUCTURA.TI.SERVICIO LOCAL MEDIDO (SL.GENÉRICO"/>
    <n v="10254428"/>
    <n v="41835"/>
    <s v="JUL-2014 Recepción CLP"/>
    <s v="300311030826  Cobro LDI CAM JUN-2014  TELEFONICA LARGA DISTANCIA S. A."/>
    <s v="CLP"/>
    <n v="107391"/>
    <n v="107391"/>
    <n v="0"/>
    <s v="Recepción"/>
    <n v="405453"/>
    <s v="96672160-K"/>
    <s v="TELEFONICA LARGA DISTANCIA S. A."/>
    <m/>
    <m/>
    <n v="300311030826"/>
    <m/>
  </r>
  <r>
    <x v="6"/>
    <n v="30031"/>
    <s v="G. GENERALES"/>
    <x v="19"/>
    <s v="COMUNICACIONES"/>
    <s v="TELEFONÍA MÓVIL"/>
    <n v="100"/>
    <s v="Servicios de negocio"/>
    <n v="1220"/>
    <s v="G0150"/>
    <s v="Telefonos"/>
    <s v="Estructura"/>
    <n v="1015"/>
    <s v="Gastos Varios"/>
    <s v="CAM CHILE SA.CAM CHILE SA.TELEFONÍA MÓVIL.INFRAESTRUCTURA.TI.GASTOS VARIOS.GENÉRICO"/>
    <n v="-20854843"/>
    <n v="41823"/>
    <s v="JUL-2014 Recepción CLP"/>
    <s v="300311030575  BAM del plan corporativo CAM  TELEFÓNICA MÓVILES CHILE S.A."/>
    <s v="CLP"/>
    <n v="18479"/>
    <n v="18479"/>
    <n v="0"/>
    <s v="Recepción"/>
    <n v="371204"/>
    <s v="87845500-2"/>
    <s v="TELEFÓNICA MÓVILES CHILE S.A."/>
    <m/>
    <m/>
    <n v="300311030575"/>
    <m/>
  </r>
  <r>
    <x v="6"/>
    <n v="30031"/>
    <s v="G. GENERALES"/>
    <x v="19"/>
    <s v="COMUNICACIONES"/>
    <s v="TELEFONÍA MÓVIL"/>
    <n v="100"/>
    <s v="Servicios de negocio"/>
    <n v="1220"/>
    <s v="G0150"/>
    <s v="Telefonos"/>
    <s v="Estructura"/>
    <n v="1015"/>
    <s v="Gastos Varios"/>
    <s v="CAM CHILE SA.CAM CHILE SA.TELEFONÍA MÓVIL.INFRAESTRUCTURA.TI.GASTOS VARIOS.GENÉRICO"/>
    <n v="-20854843"/>
    <n v="41850"/>
    <s v="Asiento N°06 JULIO 2014 UNIDAD DE GESTION"/>
    <s v="Traspaso celular  Julio   2014 /Miguel Salas"/>
    <s v="CLP"/>
    <n v="-5640596"/>
    <n v="0"/>
    <n v="5640596"/>
    <s v="Contabilización"/>
    <m/>
    <m/>
    <m/>
    <m/>
    <m/>
    <m/>
    <m/>
  </r>
  <r>
    <x v="6"/>
    <n v="30031"/>
    <s v="G. GENERALES"/>
    <x v="19"/>
    <s v="COMUNICACIONES"/>
    <s v="TELEFONÍA MÓVIL"/>
    <n v="100"/>
    <s v="Servicios de negocio"/>
    <n v="1220"/>
    <s v="G0150"/>
    <s v="Telefonos"/>
    <s v="Estructura"/>
    <n v="1015"/>
    <s v="Gastos Varios"/>
    <s v="CAM CHILE SA.CAM CHILE SA.TELEFONÍA MÓVIL.INFRAESTRUCTURA.TI.GASTOS VARIOS.GENÉRICO"/>
    <n v="-20854843"/>
    <n v="41850"/>
    <s v="JUL-2014 Recepción CLP"/>
    <s v="300311031169  BAM del plan corporativo CAM  TELEFÓNICA MÓVILES CHILE S.A."/>
    <s v="CLP"/>
    <n v="18503"/>
    <n v="18503"/>
    <n v="0"/>
    <s v="Recepción"/>
    <n v="447987"/>
    <s v="87845500-2"/>
    <s v="TELEFÓNICA MÓVILES CHILE S.A."/>
    <m/>
    <m/>
    <n v="300311031169"/>
    <m/>
  </r>
  <r>
    <x v="6"/>
    <n v="30031"/>
    <s v="G. GENERALES"/>
    <x v="19"/>
    <s v="COMUNICACIONES"/>
    <s v="TELEFONÍA MÓVIL"/>
    <n v="100"/>
    <s v="Servicios de negocio"/>
    <n v="1220"/>
    <s v="G0150"/>
    <s v="Telefonos"/>
    <s v="Estructura"/>
    <n v="1015"/>
    <s v="Gastos Varios"/>
    <s v="CAM CHILE SA.CAM CHILE SA.TELEFONÍA MÓVIL.INFRAESTRUCTURA.TI.GASTOS VARIOS.GENÉRICO"/>
    <n v="-20854843"/>
    <n v="41850"/>
    <s v="JUL-2014 Recepción CLP"/>
    <s v="300311031169  BAM del plan corporativo CAM  TELEFÓNICA MÓVILES CHILE S.A."/>
    <s v="CLP"/>
    <n v="18503"/>
    <n v="18503"/>
    <n v="0"/>
    <s v="Recepción"/>
    <n v="447989"/>
    <s v="87845500-2"/>
    <s v="TELEFÓNICA MÓVILES CHILE S.A."/>
    <m/>
    <m/>
    <n v="300311031169"/>
    <m/>
  </r>
  <r>
    <x v="6"/>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5599851"/>
    <n v="41850"/>
    <s v="JUL-2014 Recepción CLP"/>
    <s v="300311031169  Simcards celulares del plan corporativo CAM  TELEFÓNICA MÓVILES CHILE S.A."/>
    <s v="CLP"/>
    <n v="5640192"/>
    <n v="5640192"/>
    <n v="0"/>
    <s v="Recepción"/>
    <n v="447993"/>
    <s v="87845500-2"/>
    <s v="TELEFÓNICA MÓVILES CHILE S.A."/>
    <m/>
    <m/>
    <n v="300311031169"/>
    <m/>
  </r>
  <r>
    <x v="6"/>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5599851"/>
    <n v="41850"/>
    <s v="Asiento N°06 JULIO 2014 UNIDAD DE GESTION"/>
    <s v="Traspaso celular  Julio   2014 /Miguel Salas"/>
    <s v="CLP"/>
    <n v="82220"/>
    <n v="82220"/>
    <n v="0"/>
    <s v="Contabilización"/>
    <m/>
    <m/>
    <m/>
    <m/>
    <m/>
    <m/>
    <m/>
  </r>
  <r>
    <x v="6"/>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5599851"/>
    <n v="41851"/>
    <s v="Asiento N°08 JULIO 2014 UNIDAD DE GESTION"/>
    <s v="Simcards celulares del plan corporativo CAM"/>
    <s v="CLP"/>
    <n v="5091865"/>
    <n v="5091865"/>
    <n v="0"/>
    <s v="Contabilización"/>
    <m/>
    <m/>
    <m/>
    <m/>
    <m/>
    <m/>
    <m/>
  </r>
  <r>
    <x v="6"/>
    <n v="30031"/>
    <s v="G. GENERALES"/>
    <x v="19"/>
    <s v="COMUNICACIONES"/>
    <s v="TELEFONÍA MÓVIL"/>
    <n v="100"/>
    <s v="Servicios de negocio"/>
    <n v="1220"/>
    <s v="G0150"/>
    <s v="Telefonos"/>
    <s v="Estructura"/>
    <n v="1425"/>
    <s v="Soporte Informático y Teléfonos"/>
    <s v="CAM CHILE SA.CAM CHILE SA.TELEFONÍA MÓVIL.INFRAESTRUCTURA.TI.Soporte Informático y Tel.GENÉRICO"/>
    <n v="5599851"/>
    <n v="41851"/>
    <s v="Asiento N°08 JULIO 2014 UNIDAD DE GESTION"/>
    <s v="Simcards celulares del plan corporativo CAM"/>
    <s v="CLP"/>
    <n v="4862074"/>
    <n v="4862074"/>
    <n v="0"/>
    <s v="Contabilización"/>
    <m/>
    <m/>
    <m/>
    <m/>
    <m/>
    <m/>
    <m/>
  </r>
  <r>
    <x v="6"/>
    <n v="30031"/>
    <s v="G. GENERALES"/>
    <x v="39"/>
    <s v="GASTOS DE VIAJES POR NEGOCIO"/>
    <s v="TRANSPORTE  - TERRESTRE"/>
    <n v="100"/>
    <s v="Servicios de negocio"/>
    <n v="1220"/>
    <s v="G0151"/>
    <s v="Sistemas Informaticos"/>
    <s v="Estructura"/>
    <n v="691"/>
    <s v="Insumos informática"/>
    <s v="CAM CHILE SA.CAM CHILE SA.TRANSPORTE  - TERRESTRE.INFRAESTRUCTURA.TI.INSUMOS INFORMÁTICA.GENÉRICO"/>
    <n v="0"/>
    <n v="41841"/>
    <s v="JUL-2014 Facturas Compra USD"/>
    <s v="4861-1  14694659-3  SALAS REDONDO, LUIS MIGUEL   5259  VIAJE A LIMA PERU  3"/>
    <s v="USD"/>
    <n v="26724"/>
    <n v="26724"/>
    <n v="0"/>
    <s v="Facturas Compra"/>
    <s v="4861-1"/>
    <s v="14694659-3"/>
    <s v="SALAS REDONDO, LUIS MIGUEL"/>
    <m/>
    <m/>
    <m/>
    <m/>
  </r>
  <r>
    <x v="6"/>
    <n v="30031"/>
    <s v="G. GENERALES"/>
    <x v="34"/>
    <s v="GASTOS DE VIAJES POR NEGOCIO"/>
    <s v="ALOJAMIENTO "/>
    <n v="100"/>
    <s v="Servicios de negocio"/>
    <n v="1220"/>
    <s v="G0151"/>
    <s v="Sistemas Informaticos"/>
    <s v="Estructura"/>
    <n v="691"/>
    <s v="Insumos informática"/>
    <s v="CAM CHILE SA.CAM CHILE SA.ALOJAMIENTO .INFRAESTRUCTURA.TI.INSUMOS INFORMÁTICA.GENÉRICO"/>
    <n v="2523784"/>
    <n v="41841"/>
    <s v="JUL-2014 Facturas Compra USD"/>
    <s v="4861-1  14694659-3  SALAS REDONDO, LUIS MIGUEL   5259  VIAJE A LIMA PERU  2"/>
    <s v="USD"/>
    <n v="174266"/>
    <n v="174266"/>
    <n v="0"/>
    <s v="Facturas Compra"/>
    <s v="4861-1"/>
    <s v="14694659-3"/>
    <s v="SALAS REDONDO, LUIS MIGUEL"/>
    <m/>
    <m/>
    <m/>
    <m/>
  </r>
  <r>
    <x v="6"/>
    <n v="30031"/>
    <s v="G. GENERALES"/>
    <x v="40"/>
    <s v="GASTOS DE VIAJES POR NEGOCIO"/>
    <s v="VIATICO"/>
    <n v="100"/>
    <s v="Servicios de negocio"/>
    <n v="1220"/>
    <s v="G0151"/>
    <s v="Sistemas Informaticos"/>
    <s v="Estructura"/>
    <n v="691"/>
    <s v="Insumos informática"/>
    <s v="CAM CHILE SA.CAM CHILE SA.VIATICO.INFRAESTRUCTURA.TI.INSUMOS INFORMÁTICA.GENÉRICO"/>
    <n v="0"/>
    <n v="41841"/>
    <s v="JUL-2014 Facturas Compra USD"/>
    <s v="4861-1  14694659-3  SALAS REDONDO, LUIS MIGUEL   5259  VIAJE A LIMA PERU  1"/>
    <s v="USD"/>
    <n v="100217"/>
    <n v="100217"/>
    <n v="0"/>
    <s v="Facturas Compra"/>
    <s v="4861-1"/>
    <s v="14694659-3"/>
    <s v="SALAS REDONDO, LUIS MIGUEL"/>
    <m/>
    <m/>
    <m/>
    <m/>
  </r>
</pivotCacheRecords>
</file>

<file path=xl/pivotCache/pivotCacheRecords3.xml><?xml version="1.0" encoding="utf-8"?>
<pivotCacheRecords xmlns="http://schemas.openxmlformats.org/spreadsheetml/2006/main" xmlns:r="http://schemas.openxmlformats.org/officeDocument/2006/relationships" count="48">
  <r>
    <n v="1220"/>
    <x v="0"/>
    <n v="9060601001"/>
    <s v="TELEFONÍA FIJA"/>
    <x v="0"/>
    <n v="4090908"/>
    <n v="6851413"/>
    <n v="8834763"/>
    <n v="9031376"/>
    <n v="11239985"/>
    <n v="11365549"/>
    <n v="11472940"/>
    <n v="11472940"/>
    <n v="11472940"/>
    <n v="11472940"/>
    <n v="11472940"/>
    <n v="11472940"/>
  </r>
  <r>
    <n v="1220"/>
    <x v="0"/>
    <n v="9060602001"/>
    <s v="TELEFONÍA MÓVIL"/>
    <x v="0"/>
    <n v="171711"/>
    <n v="225217"/>
    <n v="-3716118"/>
    <n v="-8260673"/>
    <n v="-13021608"/>
    <n v="-13212233"/>
    <n v="-3120993"/>
    <n v="-3120993"/>
    <n v="-3120993"/>
    <n v="-3120993"/>
    <n v="-3120993"/>
    <n v="-3120993"/>
  </r>
  <r>
    <n v="1220"/>
    <x v="0"/>
    <n v="9060603001"/>
    <s v="MANTENIMIENTO Y ALQUILER DE EQUIPOS DE COMUNICACIÓN"/>
    <x v="0"/>
    <n v="0"/>
    <n v="0"/>
    <n v="0"/>
    <n v="0"/>
    <n v="0"/>
    <n v="0"/>
    <n v="0"/>
    <n v="0"/>
    <n v="0"/>
    <n v="0"/>
    <n v="0"/>
    <n v="0"/>
  </r>
  <r>
    <n v="1221"/>
    <x v="0"/>
    <n v="9060505001"/>
    <s v="SERVICIOS INFORMATICOS"/>
    <x v="1"/>
    <n v="11824763"/>
    <n v="24179268"/>
    <n v="43497334"/>
    <n v="49186372"/>
    <n v="57191557"/>
    <n v="75349613"/>
    <n v="92628427"/>
    <n v="92628427"/>
    <n v="92628427"/>
    <n v="92628427"/>
    <n v="92628427"/>
    <n v="92628427"/>
  </r>
  <r>
    <n v="1220"/>
    <x v="0"/>
    <n v="9060305001"/>
    <s v="OFICINAS Y OPERADORES"/>
    <x v="2"/>
    <n v="577263"/>
    <n v="735340"/>
    <n v="1054465"/>
    <n v="1374144"/>
    <n v="1803008"/>
    <n v="2145274"/>
    <n v="3585094"/>
    <n v="3585094"/>
    <n v="3585094"/>
    <n v="3585094"/>
    <n v="3585094"/>
    <n v="3585094"/>
  </r>
  <r>
    <n v="1220"/>
    <x v="0"/>
    <n v="9060308001"/>
    <s v="ENERGÍA ELECTRICA"/>
    <x v="2"/>
    <n v="61285"/>
    <n v="125203"/>
    <n v="212479"/>
    <n v="244571"/>
    <n v="244571"/>
    <n v="294075"/>
    <n v="365566"/>
    <n v="365566"/>
    <n v="365566"/>
    <n v="365566"/>
    <n v="365566"/>
    <n v="365566"/>
  </r>
  <r>
    <n v="1220"/>
    <x v="0"/>
    <n v="9060309001"/>
    <s v="AGUA"/>
    <x v="2"/>
    <n v="9056"/>
    <n v="13190"/>
    <n v="20858"/>
    <n v="16248"/>
    <n v="19853"/>
    <n v="23135"/>
    <n v="31017"/>
    <n v="31017"/>
    <n v="31017"/>
    <n v="31017"/>
    <n v="31017"/>
    <n v="31017"/>
  </r>
  <r>
    <n v="1220"/>
    <x v="0"/>
    <n v="9060304002"/>
    <s v="SERVICIOS DE SEGURIDAD"/>
    <x v="2"/>
    <n v="28884"/>
    <n v="57768"/>
    <n v="88559"/>
    <n v="118079"/>
    <n v="88559"/>
    <n v="219639"/>
    <n v="324943"/>
    <n v="324943"/>
    <n v="324943"/>
    <n v="324943"/>
    <n v="324943"/>
    <n v="324943"/>
  </r>
  <r>
    <n v="1220"/>
    <x v="0"/>
    <n v="9060310004"/>
    <s v="Patentes comerciales"/>
    <x v="2"/>
    <n v="845106"/>
    <n v="845106"/>
    <n v="863518"/>
    <n v="863518"/>
    <n v="863518"/>
    <n v="863518"/>
    <n v="3046883"/>
    <n v="3046883"/>
    <n v="3046883"/>
    <n v="3046883"/>
    <n v="3046883"/>
    <n v="3046883"/>
  </r>
  <r>
    <n v="1220"/>
    <x v="0"/>
    <n v="9060313002"/>
    <s v="SEGUROS DE RESPONSABILIDAD CIVIL"/>
    <x v="2"/>
    <n v="0"/>
    <n v="0"/>
    <n v="0"/>
    <n v="0"/>
    <n v="0"/>
    <n v="0"/>
    <n v="0"/>
    <n v="0"/>
    <n v="0"/>
    <n v="0"/>
    <n v="0"/>
    <n v="0"/>
  </r>
  <r>
    <n v="1220"/>
    <x v="0"/>
    <n v="9060304001"/>
    <s v="MANTENIMIENTO LOCALES DE LA EMPRESA"/>
    <x v="2"/>
    <n v="0"/>
    <n v="120439"/>
    <n v="237810"/>
    <n v="373860"/>
    <n v="414072"/>
    <n v="998050"/>
    <n v="1076104"/>
    <n v="1076104"/>
    <n v="1076104"/>
    <n v="1076104"/>
    <n v="1076104"/>
    <n v="1076104"/>
  </r>
  <r>
    <n v="1220"/>
    <x v="0"/>
    <n v="9060314001"/>
    <s v="REFRIGERIOS"/>
    <x v="2"/>
    <n v="0"/>
    <n v="0"/>
    <n v="0"/>
    <n v="48099"/>
    <n v="60354"/>
    <n v="110941"/>
    <n v="110941"/>
    <n v="110941"/>
    <n v="110941"/>
    <n v="110941"/>
    <n v="110941"/>
    <n v="110941"/>
  </r>
  <r>
    <n v="1220"/>
    <x v="0"/>
    <n v="9051120001"/>
    <s v="Amortización Sistemas Informáticos"/>
    <x v="3"/>
    <n v="3471389"/>
    <n v="6942778"/>
    <n v="10414167"/>
    <n v="13885556"/>
    <n v="17356945"/>
    <n v="20828334"/>
    <n v="24299723"/>
    <n v="24299723"/>
    <n v="24299723"/>
    <n v="24299723"/>
    <n v="24299723"/>
    <n v="24299723"/>
  </r>
  <r>
    <n v="1220"/>
    <x v="0"/>
    <n v="9050110002"/>
    <s v="Depreciación de medidores"/>
    <x v="3"/>
    <n v="86087"/>
    <n v="172174"/>
    <n v="258261"/>
    <n v="344348"/>
    <n v="430435"/>
    <n v="516522"/>
    <n v="602609"/>
    <n v="602609"/>
    <n v="602609"/>
    <n v="602609"/>
    <n v="602609"/>
    <n v="602609"/>
  </r>
  <r>
    <n v="1220"/>
    <x v="0"/>
    <n v="9050110004"/>
    <s v="Depreciación de Equipo Informático"/>
    <x v="3"/>
    <n v="393378"/>
    <n v="786756"/>
    <n v="1180134"/>
    <n v="1573512"/>
    <n v="1966890"/>
    <n v="2360061"/>
    <n v="2753232"/>
    <n v="2753232"/>
    <n v="2753232"/>
    <n v="2753232"/>
    <n v="2753232"/>
    <n v="2753232"/>
  </r>
  <r>
    <n v="1220"/>
    <x v="0"/>
    <n v="9050110006"/>
    <s v="Depreciación Mobiliario"/>
    <x v="3"/>
    <n v="5650"/>
    <n v="11300"/>
    <n v="16950"/>
    <n v="22600"/>
    <n v="28250"/>
    <n v="33900"/>
    <n v="41287"/>
    <n v="41287"/>
    <n v="41287"/>
    <n v="41287"/>
    <n v="41287"/>
    <n v="41287"/>
  </r>
  <r>
    <n v="1220"/>
    <x v="0"/>
    <n v="9060708001"/>
    <s v="OTROS GASTOS DEL PERSONAL"/>
    <x v="4"/>
    <n v="8403"/>
    <n v="11703"/>
    <n v="11703"/>
    <n v="19703"/>
    <n v="19703"/>
    <n v="157345"/>
    <n v="157345"/>
    <n v="157345"/>
    <n v="157345"/>
    <n v="157345"/>
    <n v="157345"/>
    <n v="157345"/>
  </r>
  <r>
    <n v="1220"/>
    <x v="0"/>
    <n v="9061004001"/>
    <s v="ALIMENTACIÓN "/>
    <x v="5"/>
    <n v="2750"/>
    <n v="2750"/>
    <n v="2750"/>
    <n v="7792"/>
    <n v="23992"/>
    <n v="72592"/>
    <n v="72592"/>
    <n v="72592"/>
    <n v="72592"/>
    <n v="72592"/>
    <n v="72592"/>
    <n v="72592"/>
  </r>
  <r>
    <n v="1220"/>
    <x v="0"/>
    <n v="9060101001"/>
    <s v="SUELDOS"/>
    <x v="4"/>
    <n v="3796958"/>
    <n v="7138546"/>
    <n v="9660467"/>
    <n v="13457425"/>
    <n v="17254383"/>
    <n v="20518974"/>
    <n v="25188893"/>
    <n v="25188893"/>
    <n v="25188893"/>
    <n v="25188893"/>
    <n v="25188893"/>
    <n v="25188893"/>
  </r>
  <r>
    <n v="1220"/>
    <x v="0"/>
    <n v="9060104002"/>
    <s v="COMISIONES"/>
    <x v="4"/>
    <n v="0"/>
    <n v="0"/>
    <n v="0"/>
    <n v="0"/>
    <n v="0"/>
    <n v="0"/>
    <n v="0"/>
    <n v="0"/>
    <n v="0"/>
    <n v="0"/>
    <n v="0"/>
    <n v="0"/>
  </r>
  <r>
    <n v="1220"/>
    <x v="0"/>
    <n v="9060104003"/>
    <s v="BONOS"/>
    <x v="4"/>
    <n v="655218"/>
    <n v="1149262"/>
    <n v="761002"/>
    <n v="1016335"/>
    <n v="1313282"/>
    <n v="1610229"/>
    <n v="1919993"/>
    <n v="1919993"/>
    <n v="1919993"/>
    <n v="1919993"/>
    <n v="1919993"/>
    <n v="1919993"/>
  </r>
  <r>
    <n v="1220"/>
    <x v="0"/>
    <n v="9060104005"/>
    <s v="Bono por evaluación de desempeño"/>
    <x v="4"/>
    <n v="617669"/>
    <n v="1235338"/>
    <n v="1853007"/>
    <n v="2470676"/>
    <n v="3290366"/>
    <n v="4110056"/>
    <n v="4929746"/>
    <n v="4929746"/>
    <n v="4929746"/>
    <n v="4929746"/>
    <n v="4929746"/>
    <n v="4929746"/>
  </r>
  <r>
    <n v="1220"/>
    <x v="0"/>
    <n v="9060104010"/>
    <s v="Alimentación principal"/>
    <x v="4"/>
    <n v="217302"/>
    <n v="416496"/>
    <n v="583094"/>
    <n v="800396"/>
    <n v="1017698"/>
    <n v="1180675"/>
    <n v="1449092"/>
    <n v="1449092"/>
    <n v="1449092"/>
    <n v="1449092"/>
    <n v="1449092"/>
    <n v="1449092"/>
  </r>
  <r>
    <n v="1220"/>
    <x v="0"/>
    <n v="9060104001"/>
    <s v="HORAS EXTRAS"/>
    <x v="4"/>
    <n v="0"/>
    <n v="0"/>
    <n v="0"/>
    <n v="0"/>
    <n v="0"/>
    <n v="0"/>
    <n v="0"/>
    <n v="0"/>
    <n v="0"/>
    <n v="0"/>
    <n v="0"/>
    <n v="0"/>
  </r>
  <r>
    <n v="1220"/>
    <x v="0"/>
    <n v="9060105001"/>
    <s v="GRATIFICACION EXTRAORDINARIA"/>
    <x v="4"/>
    <n v="0"/>
    <n v="0"/>
    <n v="0"/>
    <n v="0"/>
    <n v="0"/>
    <n v="0"/>
    <n v="0"/>
    <n v="0"/>
    <n v="0"/>
    <n v="0"/>
    <n v="0"/>
    <n v="0"/>
  </r>
  <r>
    <n v="1220"/>
    <x v="0"/>
    <n v="9060105005"/>
    <s v="Asignación de movilización"/>
    <x v="4"/>
    <n v="124170"/>
    <n v="237993"/>
    <n v="333190"/>
    <n v="457360"/>
    <n v="581530"/>
    <n v="674658"/>
    <n v="821564"/>
    <n v="821564"/>
    <n v="821564"/>
    <n v="821564"/>
    <n v="821564"/>
    <n v="821564"/>
  </r>
  <r>
    <n v="1220"/>
    <x v="0"/>
    <n v="9060105007"/>
    <s v="Bonificación Navidad"/>
    <x v="4"/>
    <n v="0"/>
    <n v="0"/>
    <n v="0"/>
    <n v="0"/>
    <n v="0"/>
    <n v="0"/>
    <n v="0"/>
    <n v="0"/>
    <n v="0"/>
    <n v="0"/>
    <n v="0"/>
    <n v="0"/>
  </r>
  <r>
    <n v="1220"/>
    <x v="0"/>
    <n v="9060111003"/>
    <s v="PAGOS POR ACCIDENTE DE TRABAJO"/>
    <x v="4"/>
    <n v="163216"/>
    <n v="337076"/>
    <n v="337076"/>
    <n v="503486"/>
    <n v="670611"/>
    <n v="834165"/>
    <n v="1046106"/>
    <n v="1046106"/>
    <n v="1046106"/>
    <n v="1046106"/>
    <n v="1046106"/>
    <n v="1046106"/>
  </r>
  <r>
    <n v="1220"/>
    <x v="0"/>
    <n v="9060113001"/>
    <s v="SEGURO COMPLEMENTARIO DE TRABAJO  SCTR PENSION"/>
    <x v="4"/>
    <n v="0"/>
    <n v="0"/>
    <n v="0"/>
    <n v="0"/>
    <n v="0"/>
    <n v="0"/>
    <n v="0"/>
    <n v="0"/>
    <n v="0"/>
    <n v="0"/>
    <n v="0"/>
    <n v="0"/>
  </r>
  <r>
    <n v="1220"/>
    <x v="0"/>
    <n v="9060105004"/>
    <s v="Ayudas de Estudios"/>
    <x v="4"/>
    <n v="0"/>
    <n v="0"/>
    <n v="0"/>
    <n v="0"/>
    <n v="0"/>
    <n v="0"/>
    <n v="0"/>
    <n v="0"/>
    <n v="0"/>
    <n v="0"/>
    <n v="0"/>
    <n v="0"/>
  </r>
  <r>
    <n v="1220"/>
    <x v="0"/>
    <n v="9060114001"/>
    <s v="EXÁMENES MÉDICOS Y EVALUACIÓN PSICOLÓGICA"/>
    <x v="4"/>
    <n v="0"/>
    <n v="0"/>
    <n v="0"/>
    <n v="0"/>
    <n v="0"/>
    <n v="0"/>
    <n v="0"/>
    <n v="0"/>
    <n v="0"/>
    <n v="0"/>
    <n v="0"/>
    <n v="0"/>
  </r>
  <r>
    <n v="1220"/>
    <x v="0"/>
    <n v="9060704001"/>
    <s v="EVENTOS INTERNOS"/>
    <x v="4"/>
    <n v="0"/>
    <n v="0"/>
    <n v="0"/>
    <n v="0"/>
    <n v="0"/>
    <n v="0"/>
    <n v="0"/>
    <n v="0"/>
    <n v="0"/>
    <n v="0"/>
    <n v="0"/>
    <n v="0"/>
  </r>
  <r>
    <n v="1220"/>
    <x v="0"/>
    <n v="9060704002"/>
    <s v="EVENTOS CORPORATIVOS"/>
    <x v="4"/>
    <n v="0"/>
    <n v="0"/>
    <n v="0"/>
    <n v="0"/>
    <n v="0"/>
    <n v="0"/>
    <n v="0"/>
    <n v="0"/>
    <n v="0"/>
    <n v="0"/>
    <n v="0"/>
    <n v="0"/>
  </r>
  <r>
    <n v="1220"/>
    <x v="0"/>
    <n v="4831101008"/>
    <s v="PROVISION VACACIONES EMPLEADOS"/>
    <x v="4"/>
    <n v="0"/>
    <n v="0"/>
    <n v="0"/>
    <n v="0"/>
    <n v="0"/>
    <n v="0"/>
    <n v="0"/>
    <n v="0"/>
    <n v="0"/>
    <n v="0"/>
    <n v="0"/>
    <n v="0"/>
  </r>
  <r>
    <n v="1220"/>
    <x v="0"/>
    <n v="9060108002"/>
    <s v="(-) Consumo de Vacaciones"/>
    <x v="4"/>
    <n v="-677357"/>
    <n v="-1253910"/>
    <n v="-1599842"/>
    <n v="-1830463"/>
    <n v="-1830463"/>
    <n v="-1830463"/>
    <n v="-1830463"/>
    <n v="-1830463"/>
    <n v="-1830463"/>
    <n v="-1830463"/>
    <n v="-1830463"/>
    <n v="-1830463"/>
  </r>
  <r>
    <n v="1220"/>
    <x v="0"/>
    <n v="9060111002"/>
    <s v="SEGUROS PARTICULARES DE PRESTACIONES DE SALUD  SCTR SALUD"/>
    <x v="4"/>
    <n v="64662"/>
    <n v="155412"/>
    <n v="239617"/>
    <n v="349844"/>
    <n v="437176"/>
    <n v="447772"/>
    <n v="459769"/>
    <n v="459769"/>
    <n v="459769"/>
    <n v="459769"/>
    <n v="459769"/>
    <n v="459769"/>
  </r>
  <r>
    <n v="1220"/>
    <x v="0"/>
    <n v="0"/>
    <s v="LOCALES"/>
    <x v="2"/>
    <n v="0"/>
    <n v="213917"/>
    <n v="102700"/>
    <n v="102700"/>
    <n v="-111217"/>
    <n v="-111217"/>
    <n v="-111217"/>
    <n v="-111217"/>
    <n v="-111217"/>
    <n v="-111217"/>
    <n v="-111217"/>
    <n v="-111217"/>
  </r>
  <r>
    <n v="1220"/>
    <x v="0"/>
    <n v="0"/>
    <s v="MOVILIDAD"/>
    <x v="6"/>
    <n v="0"/>
    <n v="55200"/>
    <n v="55200"/>
    <n v="55200"/>
    <n v="55200"/>
    <n v="146460"/>
    <n v="146460"/>
    <n v="146460"/>
    <n v="146460"/>
    <n v="146460"/>
    <n v="146460"/>
    <n v="146460"/>
  </r>
  <r>
    <n v="1220"/>
    <x v="0"/>
    <n v="0"/>
    <s v="Provisión de Vacaciones"/>
    <x v="4"/>
    <n v="0"/>
    <n v="0"/>
    <n v="885001"/>
    <n v="1126409"/>
    <n v="1367817"/>
    <n v="1609228"/>
    <n v="1905813"/>
    <n v="1905813"/>
    <n v="1905813"/>
    <n v="1905813"/>
    <n v="1905813"/>
    <n v="1905813"/>
  </r>
  <r>
    <n v="1220"/>
    <x v="0"/>
    <n v="0"/>
    <s v="Pensión complementaria de personal pasivo"/>
    <x v="4"/>
    <n v="0"/>
    <n v="0"/>
    <n v="157085"/>
    <n v="183940"/>
    <n v="210795"/>
    <n v="237650"/>
    <n v="264505"/>
    <n v="264505"/>
    <n v="264505"/>
    <n v="264505"/>
    <n v="264505"/>
    <n v="264505"/>
  </r>
  <r>
    <n v="1220"/>
    <x v="0"/>
    <n v="0"/>
    <s v="ESTACIONAMIENTO"/>
    <x v="2"/>
    <n v="0"/>
    <n v="0"/>
    <n v="95000"/>
    <n v="95000"/>
    <n v="95000"/>
    <n v="380000"/>
    <n v="585418"/>
    <n v="585418"/>
    <n v="585418"/>
    <n v="585418"/>
    <n v="585418"/>
    <n v="585418"/>
  </r>
  <r>
    <n v="1220"/>
    <x v="0"/>
    <n v="9069901002"/>
    <s v="CREDITO FISCAL NO UTILIZADO"/>
    <x v="7"/>
    <n v="0"/>
    <n v="0"/>
    <n v="17299"/>
    <n v="17299"/>
    <n v="17299"/>
    <n v="17299"/>
    <n v="17299"/>
    <n v="17299"/>
    <n v="17299"/>
    <n v="17299"/>
    <n v="17299"/>
    <n v="17299"/>
  </r>
  <r>
    <n v="1220"/>
    <x v="0"/>
    <n v="9061003001"/>
    <s v="ALOJAMIENTO "/>
    <x v="5"/>
    <n v="0"/>
    <n v="0"/>
    <n v="0"/>
    <n v="353184"/>
    <n v="801184"/>
    <n v="2523784"/>
    <n v="2698050"/>
    <n v="2698050"/>
    <n v="2698050"/>
    <n v="2698050"/>
    <n v="2698050"/>
    <n v="2698050"/>
  </r>
  <r>
    <n v="1220"/>
    <x v="0"/>
    <n v="9060311002"/>
    <s v="PAPELERIA"/>
    <x v="2"/>
    <n v="0"/>
    <n v="0"/>
    <n v="0"/>
    <n v="12697"/>
    <n v="12697"/>
    <n v="12697"/>
    <n v="17161"/>
    <n v="17161"/>
    <n v="17161"/>
    <n v="17161"/>
    <n v="17161"/>
    <n v="17161"/>
  </r>
  <r>
    <n v="1220"/>
    <x v="0"/>
    <n v="9060312001"/>
    <s v="IMPRESIONES"/>
    <x v="2"/>
    <n v="0"/>
    <n v="0"/>
    <n v="0"/>
    <n v="36909"/>
    <n v="49157"/>
    <n v="63667"/>
    <n v="71786"/>
    <n v="71786"/>
    <n v="71786"/>
    <n v="71786"/>
    <n v="71786"/>
    <n v="71786"/>
  </r>
  <r>
    <n v="1220"/>
    <x v="0"/>
    <n v="9060316001"/>
    <s v="MENSAJERIA"/>
    <x v="2"/>
    <n v="0"/>
    <n v="0"/>
    <n v="0"/>
    <n v="11162"/>
    <n v="0"/>
    <n v="12265"/>
    <n v="23978"/>
    <n v="23978"/>
    <n v="23978"/>
    <n v="23978"/>
    <n v="23978"/>
    <n v="23978"/>
  </r>
  <r>
    <n v="1220"/>
    <x v="0"/>
    <n v="9060313003"/>
    <s v="OTROS SEGUROS"/>
    <x v="8"/>
    <n v="0"/>
    <n v="0"/>
    <n v="0"/>
    <n v="0"/>
    <n v="0"/>
    <n v="84440"/>
    <n v="84440"/>
    <n v="84440"/>
    <n v="84440"/>
    <n v="84440"/>
    <n v="84440"/>
    <n v="84440"/>
  </r>
  <r>
    <n v="1220"/>
    <x v="0"/>
    <n v="9061001001"/>
    <s v="TRANSPORTE  - AEREO"/>
    <x v="9"/>
    <n v="0"/>
    <n v="0"/>
    <n v="0"/>
    <n v="0"/>
    <n v="0"/>
    <n v="340845"/>
    <n v="340845"/>
    <n v="340845"/>
    <n v="340845"/>
    <n v="340845"/>
    <n v="340845"/>
    <n v="340845"/>
  </r>
</pivotCacheRecords>
</file>

<file path=xl/pivotCache/pivotCacheRecords4.xml><?xml version="1.0" encoding="utf-8"?>
<pivotCacheRecords xmlns="http://schemas.openxmlformats.org/spreadsheetml/2006/main" xmlns:r="http://schemas.openxmlformats.org/officeDocument/2006/relationships" count="48">
  <r>
    <n v="1220"/>
    <x v="0"/>
    <n v="9060601001"/>
    <s v="TELEFONÍA FIJA"/>
    <x v="0"/>
    <n v="4078728"/>
    <n v="6827053"/>
    <n v="8798223"/>
    <n v="8982656"/>
    <n v="11179085"/>
    <n v="11292469"/>
    <n v="11387680"/>
    <n v="11375500"/>
    <n v="11363320"/>
    <n v="11351140"/>
    <n v="11338960"/>
    <n v="11326780"/>
  </r>
  <r>
    <n v="1220"/>
    <x v="0"/>
    <n v="9060602001"/>
    <s v="TELEFONÍA MÓVIL"/>
    <x v="0"/>
    <n v="138031"/>
    <n v="170037"/>
    <n v="-3792798"/>
    <n v="-8358853"/>
    <n v="-13141288"/>
    <n v="-13353413"/>
    <n v="-3283673"/>
    <n v="-3305173"/>
    <n v="-3326673"/>
    <n v="-3348173"/>
    <n v="-3369673"/>
    <n v="-3391173"/>
  </r>
  <r>
    <n v="1220"/>
    <x v="0"/>
    <n v="9060603001"/>
    <s v="MANTENIMIENTO Y ALQUILER DE EQUIPOS DE COMUNICACIÓN"/>
    <x v="0"/>
    <n v="-4392000"/>
    <n v="-8784000"/>
    <n v="-13176000"/>
    <n v="-17568000"/>
    <n v="-21960000"/>
    <n v="-26352000"/>
    <n v="-30744000"/>
    <n v="-35136000"/>
    <n v="-39528000"/>
    <n v="-43920000"/>
    <n v="-48312000"/>
    <n v="-52704000"/>
  </r>
  <r>
    <n v="1221"/>
    <x v="0"/>
    <n v="9060505001"/>
    <s v="SERVICIOS INFORMATICOS"/>
    <x v="1"/>
    <n v="-1646737"/>
    <n v="-2763732"/>
    <n v="3082834"/>
    <n v="-4699628"/>
    <n v="-10165943"/>
    <n v="-5479387"/>
    <n v="-1672073"/>
    <n v="-15143573"/>
    <n v="-28615073"/>
    <n v="-42086573"/>
    <n v="-55558073"/>
    <n v="-69029573"/>
  </r>
  <r>
    <n v="1220"/>
    <x v="0"/>
    <n v="9060305001"/>
    <s v="OFICINAS Y OPERADORES"/>
    <x v="2"/>
    <n v="186560.28901187686"/>
    <n v="-46065.421976246289"/>
    <n v="-117643.13296436938"/>
    <n v="-188666.84395249258"/>
    <n v="-150505.55494061578"/>
    <n v="-198942.26592873875"/>
    <n v="850175.02308313828"/>
    <n v="459472.31209501531"/>
    <n v="68769.60110689234"/>
    <n v="-321933.10988123063"/>
    <n v="-712635.8208693536"/>
    <n v="-1103338.5318574766"/>
  </r>
  <r>
    <n v="1220"/>
    <x v="0"/>
    <n v="9060308001"/>
    <s v="ENERGÍA ELECTRICA"/>
    <x v="2"/>
    <n v="23609.330954929908"/>
    <n v="49851.661909859817"/>
    <n v="99451.992864789732"/>
    <n v="93868.323819719633"/>
    <n v="56192.654774649534"/>
    <n v="68020.985729579435"/>
    <n v="101836.31668450934"/>
    <n v="64160.647639439267"/>
    <n v="26484.978594369197"/>
    <n v="-11190.690450700873"/>
    <n v="-48866.359495770943"/>
    <n v="-86542.028540841013"/>
  </r>
  <r>
    <n v="1220"/>
    <x v="0"/>
    <n v="9060309001"/>
    <s v="AGUA"/>
    <x v="2"/>
    <n v="4960.1067468917772"/>
    <n v="4998.2134937835535"/>
    <n v="8570.3202406753298"/>
    <n v="-135.57301243289294"/>
    <n v="-626.46626554111572"/>
    <n v="-1440.3595186493403"/>
    <n v="2345.7472282424351"/>
    <n v="-1750.1460248657895"/>
    <n v="-5846.0392779740141"/>
    <n v="-9941.9325310822387"/>
    <n v="-14037.825784190463"/>
    <n v="-18133.719037298688"/>
  </r>
  <r>
    <n v="1220"/>
    <x v="0"/>
    <n v="9060304002"/>
    <s v="SERVICIOS DE SEGURIDAD"/>
    <x v="2"/>
    <n v="20264.895054143322"/>
    <n v="40529.790108286645"/>
    <n v="62701.685162429974"/>
    <n v="83602.580216573289"/>
    <n v="45463.475270716619"/>
    <n v="167924.37032485995"/>
    <n v="264609.26537900325"/>
    <n v="255990.16043314658"/>
    <n v="247371.05548728991"/>
    <n v="238751.95054143324"/>
    <n v="230132.84559557657"/>
    <n v="221513.7406497199"/>
  </r>
  <r>
    <n v="1220"/>
    <x v="0"/>
    <n v="9060310004"/>
    <s v="Patentes comerciales"/>
    <x v="2"/>
    <n v="-262647.93588824105"/>
    <n v="-262647.93588824105"/>
    <n v="-244235.93588824105"/>
    <n v="-244235.93588824105"/>
    <n v="-244235.93588824105"/>
    <n v="-244235.93588824105"/>
    <n v="831375.12822351791"/>
    <n v="831375.12822351791"/>
    <n v="831375.12822351791"/>
    <n v="831375.12822351791"/>
    <n v="831375.12822351791"/>
    <n v="831375.12822351791"/>
  </r>
  <r>
    <n v="1220"/>
    <x v="0"/>
    <n v="9060313002"/>
    <s v="SEGUROS DE RESPONSABILIDAD CIVIL"/>
    <x v="2"/>
    <n v="-40900.475262302338"/>
    <n v="-81800.950524604676"/>
    <n v="-122701.42578690701"/>
    <n v="-163601.90104920935"/>
    <n v="-204502.37631151167"/>
    <n v="-245402.851573814"/>
    <n v="-286303.32683611632"/>
    <n v="-327203.80209841864"/>
    <n v="-368104.27736072097"/>
    <n v="-409004.75262302329"/>
    <n v="-449905.22788532561"/>
    <n v="-490805.70314762794"/>
  </r>
  <r>
    <n v="1220"/>
    <x v="0"/>
    <n v="9060304001"/>
    <s v="MANTENIMIENTO LOCALES DE LA EMPRESA"/>
    <x v="2"/>
    <n v="-141587.78721245399"/>
    <n v="-162736.57442490797"/>
    <n v="-186953.36163736193"/>
    <n v="-192491.14884981595"/>
    <n v="-293866.93606226996"/>
    <n v="148523.27672527602"/>
    <n v="84989.489512822009"/>
    <n v="-56598.29769963189"/>
    <n v="-198186.08491208591"/>
    <n v="-339773.87212453992"/>
    <n v="-481361.65933699394"/>
    <n v="-622949.44654944795"/>
  </r>
  <r>
    <n v="1220"/>
    <x v="0"/>
    <n v="9060314001"/>
    <s v="REFRIGERIOS"/>
    <x v="2"/>
    <n v="-6235.193019656308"/>
    <n v="-12470.386039312616"/>
    <n v="-18705.579058968924"/>
    <n v="23158.227921374768"/>
    <n v="29178.03490171846"/>
    <n v="73529.841882062145"/>
    <n v="67294.64886240584"/>
    <n v="61059.455842749536"/>
    <n v="54824.262823093231"/>
    <n v="48589.069803436927"/>
    <n v="42353.876783780623"/>
    <n v="36118.683764124318"/>
  </r>
  <r>
    <n v="1220"/>
    <x v="0"/>
    <n v="9051120001"/>
    <s v="Amortización Sistemas Informáticos"/>
    <x v="3"/>
    <n v="3391603.0475575197"/>
    <n v="6783206.0951150395"/>
    <n v="10174809.142672559"/>
    <n v="13566412.190230079"/>
    <n v="16958015.237787597"/>
    <n v="20349618.285345118"/>
    <n v="23741221.332902636"/>
    <n v="23661435.380460158"/>
    <n v="23581649.428017676"/>
    <n v="23501863.475575197"/>
    <n v="23422077.523132715"/>
    <n v="23342291.570690237"/>
  </r>
  <r>
    <n v="1220"/>
    <x v="0"/>
    <n v="9050110002"/>
    <s v="Depreciación de medidores"/>
    <x v="3"/>
    <n v="86087"/>
    <n v="172174"/>
    <n v="258261"/>
    <n v="344348"/>
    <n v="430435"/>
    <n v="516522"/>
    <n v="602609"/>
    <n v="602609"/>
    <n v="602609"/>
    <n v="602609"/>
    <n v="602609"/>
    <n v="602609"/>
  </r>
  <r>
    <n v="1220"/>
    <x v="0"/>
    <n v="9050110004"/>
    <s v="Depreciación de Equipo Informático"/>
    <x v="3"/>
    <n v="393378"/>
    <n v="786756"/>
    <n v="1180134"/>
    <n v="1573512"/>
    <n v="1966890"/>
    <n v="2360061"/>
    <n v="2753232"/>
    <n v="2753232"/>
    <n v="2753232"/>
    <n v="2753232"/>
    <n v="2753232"/>
    <n v="2753232"/>
  </r>
  <r>
    <n v="1220"/>
    <x v="0"/>
    <n v="9050110006"/>
    <s v="Depreciación Mobiliario"/>
    <x v="3"/>
    <n v="5650"/>
    <n v="11300"/>
    <n v="16950"/>
    <n v="22600"/>
    <n v="28250"/>
    <n v="33900"/>
    <n v="41287"/>
    <n v="41287"/>
    <n v="41287"/>
    <n v="41287"/>
    <n v="41287"/>
    <n v="41287"/>
  </r>
  <r>
    <n v="1220"/>
    <x v="0"/>
    <n v="9060708001"/>
    <s v="OTROS GASTOS DEL PERSONAL"/>
    <x v="4"/>
    <n v="8403"/>
    <n v="11703"/>
    <n v="11703"/>
    <n v="19703"/>
    <n v="19703"/>
    <n v="157345"/>
    <n v="157345"/>
    <n v="157345"/>
    <n v="157345"/>
    <n v="157345"/>
    <n v="157345"/>
    <n v="157345"/>
  </r>
  <r>
    <n v="1220"/>
    <x v="0"/>
    <n v="9061004001"/>
    <s v="ALIMENTACIÓN "/>
    <x v="5"/>
    <n v="2750"/>
    <n v="2750"/>
    <n v="2750"/>
    <n v="7792"/>
    <n v="23992"/>
    <n v="72592"/>
    <n v="72592"/>
    <n v="72592"/>
    <n v="72592"/>
    <n v="72592"/>
    <n v="72592"/>
    <n v="72592"/>
  </r>
  <r>
    <n v="1220"/>
    <x v="0"/>
    <n v="9060101001"/>
    <s v="SUELDOS"/>
    <x v="4"/>
    <n v="-66355.664000000339"/>
    <n v="-588081.32800000068"/>
    <n v="-1929473.9920000006"/>
    <n v="-1995829.6560000014"/>
    <n v="-2062185.3200000003"/>
    <n v="-2660907.9840000011"/>
    <n v="-1854302.6480000019"/>
    <n v="-5717616.3120000027"/>
    <n v="-9580929.9760000035"/>
    <n v="-13444243.640000001"/>
    <n v="-17307557.303999998"/>
    <n v="-21170870.967999995"/>
  </r>
  <r>
    <n v="1220"/>
    <x v="0"/>
    <n v="9060104002"/>
    <s v="COMISIONES"/>
    <x v="4"/>
    <n v="0"/>
    <n v="0"/>
    <n v="0"/>
    <n v="0"/>
    <n v="0"/>
    <n v="0"/>
    <n v="0"/>
    <n v="0"/>
    <n v="0"/>
    <n v="0"/>
    <n v="0"/>
    <n v="0"/>
  </r>
  <r>
    <n v="1220"/>
    <x v="0"/>
    <n v="9060104003"/>
    <s v="BONOS"/>
    <x v="4"/>
    <n v="655218"/>
    <n v="1149262"/>
    <n v="761002"/>
    <n v="1016335"/>
    <n v="1313282"/>
    <n v="1610229"/>
    <n v="1919993"/>
    <n v="1919993"/>
    <n v="1919993"/>
    <n v="1919993"/>
    <n v="1919993"/>
    <n v="1919993"/>
  </r>
  <r>
    <n v="1220"/>
    <x v="0"/>
    <n v="9060104005"/>
    <s v="Bono por evaluación de desempeño"/>
    <x v="4"/>
    <n v="-11278.278933333349"/>
    <n v="-22556.557866666699"/>
    <n v="-33834.836800000165"/>
    <n v="-45113.115733333398"/>
    <n v="145629.60533333337"/>
    <n v="336372.32640000014"/>
    <n v="527115.04746666644"/>
    <n v="-101832.2314666668"/>
    <n v="-730779.51040000003"/>
    <n v="-1359726.7893333333"/>
    <n v="-1988674.0682666665"/>
    <n v="-2617621.3471999997"/>
  </r>
  <r>
    <n v="1220"/>
    <x v="0"/>
    <n v="9060104010"/>
    <s v="Alimentación principal"/>
    <x v="4"/>
    <n v="-6638.832000000024"/>
    <n v="-31385.664000000048"/>
    <n v="-88728.496000000043"/>
    <n v="-95367.328000000096"/>
    <n v="-102006.16000000015"/>
    <n v="-162969.99200000009"/>
    <n v="-118493.82400000002"/>
    <n v="-342434.65599999996"/>
    <n v="-566375.4879999999"/>
    <n v="-790316.31999999983"/>
    <n v="-1014257.1519999998"/>
    <n v="-1238197.9839999997"/>
  </r>
  <r>
    <n v="1220"/>
    <x v="0"/>
    <n v="9060104001"/>
    <s v="HORAS EXTRAS"/>
    <x v="4"/>
    <n v="0"/>
    <n v="0"/>
    <n v="0"/>
    <n v="0"/>
    <n v="0"/>
    <n v="0"/>
    <n v="0"/>
    <n v="0"/>
    <n v="0"/>
    <n v="0"/>
    <n v="0"/>
    <n v="0"/>
  </r>
  <r>
    <n v="1220"/>
    <x v="0"/>
    <n v="9060105001"/>
    <s v="GRATIFICACION EXTRAORDINARIA"/>
    <x v="4"/>
    <n v="-196022.22333333333"/>
    <n v="-392044.44666666666"/>
    <n v="-588066.66999999993"/>
    <n v="-784088.89333333331"/>
    <n v="-980111.1166666667"/>
    <n v="-1176133.3400000001"/>
    <n v="-1372155.5633333335"/>
    <n v="-1568177.7866666669"/>
    <n v="-1764200.0100000002"/>
    <n v="-1960222.2333333336"/>
    <n v="-2156244.456666667"/>
    <n v="-2352266.6800000002"/>
  </r>
  <r>
    <n v="1220"/>
    <x v="0"/>
    <n v="9060105005"/>
    <s v="Asignación de movilización"/>
    <x v="4"/>
    <n v="-3793.9440000000177"/>
    <n v="-17934.888000000035"/>
    <n v="-50701.832000000053"/>
    <n v="-54495.776000000071"/>
    <n v="-58289.720000000088"/>
    <n v="-93125.664000000106"/>
    <n v="-74183.608000000124"/>
    <n v="-202147.55200000014"/>
    <n v="-330111.49600000028"/>
    <n v="-458075.44000000041"/>
    <n v="-586039.38400000054"/>
    <n v="-714003.32800000068"/>
  </r>
  <r>
    <n v="1220"/>
    <x v="0"/>
    <n v="9060105007"/>
    <s v="Bonificación Navidad"/>
    <x v="4"/>
    <n v="-46077.420000000006"/>
    <n v="-92154.840000000011"/>
    <n v="-138232.26"/>
    <n v="-184309.68000000002"/>
    <n v="-230387.10000000003"/>
    <n v="-276464.52"/>
    <n v="-322541.94"/>
    <n v="-368619.36"/>
    <n v="-414696.77999999997"/>
    <n v="-460774.19999999995"/>
    <n v="-506851.61999999994"/>
    <n v="-552929.03999999992"/>
  </r>
  <r>
    <n v="1220"/>
    <x v="0"/>
    <n v="9060111003"/>
    <s v="PAGOS POR ACCIDENTE DE TRABAJO"/>
    <x v="4"/>
    <n v="94339.765259320004"/>
    <n v="199323.53051864001"/>
    <n v="130447.29577796001"/>
    <n v="227981.06103728001"/>
    <n v="326229.82629660005"/>
    <n v="420907.59155592008"/>
    <n v="563972.35681524011"/>
    <n v="495096.12207456015"/>
    <n v="426219.88733388018"/>
    <n v="357343.65259320021"/>
    <n v="288467.41785252024"/>
    <n v="219591.18311184028"/>
  </r>
  <r>
    <n v="1220"/>
    <x v="0"/>
    <n v="9060113001"/>
    <s v="SEGURO COMPLEMENTARIO DE TRABAJO  SCTR PENSION"/>
    <x v="4"/>
    <n v="-81842.713403999995"/>
    <n v="-163685.42680799999"/>
    <n v="-245528.140212"/>
    <n v="-327370.85361599998"/>
    <n v="-409213.56701999996"/>
    <n v="-491056.28042399994"/>
    <n v="-572898.99382799992"/>
    <n v="-654741.70723199996"/>
    <n v="-736584.420636"/>
    <n v="-818427.13404000003"/>
    <n v="-900269.84744400007"/>
    <n v="-982112.56084800011"/>
  </r>
  <r>
    <n v="1220"/>
    <x v="0"/>
    <n v="9060105004"/>
    <s v="Ayudas de Estudios"/>
    <x v="4"/>
    <n v="0"/>
    <n v="0"/>
    <n v="0"/>
    <n v="0"/>
    <n v="0"/>
    <n v="0"/>
    <n v="0"/>
    <n v="0"/>
    <n v="0"/>
    <n v="0"/>
    <n v="0"/>
    <n v="0"/>
  </r>
  <r>
    <n v="1220"/>
    <x v="0"/>
    <n v="9060114001"/>
    <s v="EXÁMENES MÉDICOS Y EVALUACIÓN PSICOLÓGICA"/>
    <x v="4"/>
    <n v="0"/>
    <n v="0"/>
    <n v="-9600"/>
    <n v="-9600"/>
    <n v="-9600"/>
    <n v="-9600"/>
    <n v="-9600"/>
    <n v="-9600"/>
    <n v="-9600"/>
    <n v="-9600"/>
    <n v="-9600"/>
    <n v="-9600"/>
  </r>
  <r>
    <n v="1220"/>
    <x v="0"/>
    <n v="9060704001"/>
    <s v="EVENTOS INTERNOS"/>
    <x v="4"/>
    <n v="0"/>
    <n v="0"/>
    <n v="0"/>
    <n v="0"/>
    <n v="0"/>
    <n v="-10400"/>
    <n v="-10400"/>
    <n v="-10400"/>
    <n v="-10400"/>
    <n v="-10400"/>
    <n v="-10400"/>
    <n v="-18400"/>
  </r>
  <r>
    <n v="1220"/>
    <x v="0"/>
    <n v="9060704002"/>
    <s v="EVENTOS CORPORATIVOS"/>
    <x v="4"/>
    <n v="0"/>
    <n v="0"/>
    <n v="0"/>
    <n v="0"/>
    <n v="0"/>
    <n v="0"/>
    <n v="0"/>
    <n v="0"/>
    <n v="-8000"/>
    <n v="-8000"/>
    <n v="-150858"/>
    <n v="-150858"/>
  </r>
  <r>
    <n v="1220"/>
    <x v="0"/>
    <n v="4831101008"/>
    <s v="PROVISION VACACIONES EMPLEADOS"/>
    <x v="4"/>
    <n v="-239501.04772727273"/>
    <n v="-479002.09545454546"/>
    <n v="-718503.14318181819"/>
    <n v="-958004.19090909092"/>
    <n v="-1197505.2386363638"/>
    <n v="-1437006.2863636366"/>
    <n v="-1676507.3340909095"/>
    <n v="-1916008.3818181823"/>
    <n v="-2155509.4295454551"/>
    <n v="-2395010.477272728"/>
    <n v="-2634511.5250000008"/>
    <n v="-2874012.5727272737"/>
  </r>
  <r>
    <n v="1220"/>
    <x v="0"/>
    <n v="9060108002"/>
    <s v="(-) Consumo de Vacaciones"/>
    <x v="4"/>
    <n v="2010305.5909090908"/>
    <n v="1433752.5909090908"/>
    <n v="1087820.5909090908"/>
    <n v="857199.59090909082"/>
    <n v="937478.63934545452"/>
    <n v="937478.63934545452"/>
    <n v="937478.63934545452"/>
    <n v="937478.63934545452"/>
    <n v="937478.63934545452"/>
    <n v="937478.63934545452"/>
    <n v="937478.63934545452"/>
    <n v="937478.63934545452"/>
  </r>
  <r>
    <n v="1220"/>
    <x v="0"/>
    <n v="9060111002"/>
    <s v="SEGUROS PARTICULARES DE PRESTACIONES DE SALUD  SCTR SALUD"/>
    <x v="4"/>
    <n v="64662"/>
    <n v="155412"/>
    <n v="239617"/>
    <n v="349844"/>
    <n v="437176"/>
    <n v="447772"/>
    <n v="459769"/>
    <n v="459769"/>
    <n v="459769"/>
    <n v="459769"/>
    <n v="459769"/>
    <n v="459769"/>
  </r>
  <r>
    <n v="1220"/>
    <x v="0"/>
    <m/>
    <s v="LOCALES"/>
    <x v="2"/>
    <n v="0"/>
    <n v="213917"/>
    <n v="102700"/>
    <n v="102700"/>
    <n v="-111217"/>
    <n v="-111217"/>
    <n v="-111217"/>
    <n v="-111217"/>
    <n v="-111217"/>
    <n v="-111217"/>
    <n v="-111217"/>
    <n v="-111217"/>
  </r>
  <r>
    <n v="1220"/>
    <x v="0"/>
    <m/>
    <s v="MOVILIDAD"/>
    <x v="6"/>
    <n v="0"/>
    <n v="55200"/>
    <n v="55200"/>
    <n v="55200"/>
    <n v="55200"/>
    <n v="146460"/>
    <n v="146460"/>
    <n v="146460"/>
    <n v="146460"/>
    <n v="146460"/>
    <n v="146460"/>
    <n v="146460"/>
  </r>
  <r>
    <n v="1220"/>
    <x v="0"/>
    <m/>
    <s v="Provisión de Vacaciones"/>
    <x v="4"/>
    <n v="0"/>
    <n v="0"/>
    <n v="885001"/>
    <n v="1126409"/>
    <n v="1367817"/>
    <n v="1609228"/>
    <n v="1905813"/>
    <n v="1905813"/>
    <n v="1905813"/>
    <n v="1905813"/>
    <n v="1905813"/>
    <n v="1905813"/>
  </r>
  <r>
    <n v="1220"/>
    <x v="0"/>
    <m/>
    <s v="Pensión complementaria de personal pasivo"/>
    <x v="4"/>
    <n v="0"/>
    <n v="0"/>
    <n v="157085"/>
    <n v="183940"/>
    <n v="210795"/>
    <n v="237650"/>
    <n v="264505"/>
    <n v="264505"/>
    <n v="264505"/>
    <n v="264505"/>
    <n v="264505"/>
    <n v="264505"/>
  </r>
  <r>
    <n v="1220"/>
    <x v="0"/>
    <m/>
    <s v="ESTACIONAMIENTO"/>
    <x v="2"/>
    <n v="0"/>
    <n v="0"/>
    <n v="95000"/>
    <n v="95000"/>
    <n v="95000"/>
    <n v="380000"/>
    <n v="585418"/>
    <n v="585418"/>
    <n v="585418"/>
    <n v="585418"/>
    <n v="585418"/>
    <n v="585418"/>
  </r>
  <r>
    <n v="1220"/>
    <x v="0"/>
    <n v="9069901002"/>
    <s v="CREDITO FISCAL NO UTILIZADO"/>
    <x v="7"/>
    <n v="0"/>
    <n v="0"/>
    <n v="17299"/>
    <n v="17299"/>
    <n v="17299"/>
    <n v="17299"/>
    <n v="17299"/>
    <n v="17299"/>
    <n v="17299"/>
    <n v="17299"/>
    <n v="17299"/>
    <n v="17299"/>
  </r>
  <r>
    <n v="1220"/>
    <x v="0"/>
    <n v="9061003001"/>
    <s v="ALOJAMIENTO "/>
    <x v="5"/>
    <n v="0"/>
    <n v="0"/>
    <n v="0"/>
    <n v="353184"/>
    <n v="801184"/>
    <n v="2523784"/>
    <n v="2698050"/>
    <n v="2698050"/>
    <n v="2698050"/>
    <n v="2698050"/>
    <n v="2698050"/>
    <n v="2698050"/>
  </r>
  <r>
    <n v="1220"/>
    <x v="0"/>
    <n v="9060311002"/>
    <s v="PAPELERIA"/>
    <x v="2"/>
    <n v="0"/>
    <n v="0"/>
    <n v="0"/>
    <n v="12697"/>
    <n v="12697"/>
    <n v="12697"/>
    <n v="17161"/>
    <n v="17161"/>
    <n v="17161"/>
    <n v="17161"/>
    <n v="17161"/>
    <n v="17161"/>
  </r>
  <r>
    <n v="1220"/>
    <x v="0"/>
    <n v="9060312001"/>
    <s v="IMPRESIONES"/>
    <x v="2"/>
    <n v="0"/>
    <n v="0"/>
    <n v="0"/>
    <n v="36909"/>
    <n v="49157"/>
    <n v="63667"/>
    <n v="71786"/>
    <n v="71786"/>
    <n v="71786"/>
    <n v="71786"/>
    <n v="71786"/>
    <n v="71786"/>
  </r>
  <r>
    <n v="1220"/>
    <x v="0"/>
    <n v="9060316001"/>
    <s v="MENSAJERIA"/>
    <x v="2"/>
    <n v="0"/>
    <n v="0"/>
    <n v="0"/>
    <n v="11162"/>
    <n v="0"/>
    <n v="12265"/>
    <n v="23978"/>
    <n v="23978"/>
    <n v="23978"/>
    <n v="23978"/>
    <n v="23978"/>
    <n v="23978"/>
  </r>
  <r>
    <n v="1220"/>
    <x v="0"/>
    <n v="9060313003"/>
    <s v="OTROS SEGUROS"/>
    <x v="8"/>
    <n v="0"/>
    <n v="0"/>
    <n v="0"/>
    <n v="0"/>
    <n v="0"/>
    <n v="84440"/>
    <n v="84440"/>
    <n v="84440"/>
    <n v="84440"/>
    <n v="84440"/>
    <n v="84440"/>
    <n v="84440"/>
  </r>
  <r>
    <n v="1220"/>
    <x v="0"/>
    <n v="9061001001"/>
    <s v="TRANSPORTE  - AEREO"/>
    <x v="9"/>
    <n v="0"/>
    <n v="0"/>
    <n v="0"/>
    <n v="0"/>
    <n v="0"/>
    <n v="340845"/>
    <n v="340845"/>
    <n v="340845"/>
    <n v="340845"/>
    <n v="340845"/>
    <n v="340845"/>
    <n v="340845"/>
  </r>
</pivotCacheRecords>
</file>

<file path=xl/pivotCache/pivotCacheRecords5.xml><?xml version="1.0" encoding="utf-8"?>
<pivotCacheRecords xmlns="http://schemas.openxmlformats.org/spreadsheetml/2006/main" xmlns:r="http://schemas.openxmlformats.org/officeDocument/2006/relationships" count="48">
  <r>
    <n v="1220"/>
    <x v="0"/>
    <n v="9060601001"/>
    <s v="TELEFONÍA FIJA"/>
    <x v="0"/>
    <n v="12180"/>
    <n v="24360"/>
    <n v="36540"/>
    <n v="48720"/>
    <n v="60900"/>
    <n v="73080"/>
    <n v="85260"/>
    <n v="97440"/>
    <n v="109620"/>
    <n v="121800"/>
    <n v="133980"/>
    <n v="146160"/>
  </r>
  <r>
    <n v="1220"/>
    <x v="0"/>
    <n v="9060602001"/>
    <s v="TELEFONÍA MÓVIL"/>
    <x v="0"/>
    <n v="33680"/>
    <n v="55180"/>
    <n v="76680"/>
    <n v="98180"/>
    <n v="119680"/>
    <n v="141180"/>
    <n v="162680"/>
    <n v="184180"/>
    <n v="205680"/>
    <n v="227180"/>
    <n v="248680"/>
    <n v="270180"/>
  </r>
  <r>
    <n v="1220"/>
    <x v="0"/>
    <n v="9060603001"/>
    <s v="MANTENIMIENTO Y ALQUILER DE EQUIPOS DE COMUNICACIÓN"/>
    <x v="0"/>
    <n v="4392000"/>
    <n v="8784000"/>
    <n v="13176000"/>
    <n v="17568000"/>
    <n v="21960000"/>
    <n v="26352000"/>
    <n v="30744000"/>
    <n v="35136000"/>
    <n v="39528000"/>
    <n v="43920000"/>
    <n v="48312000"/>
    <n v="52704000"/>
  </r>
  <r>
    <n v="1221"/>
    <x v="0"/>
    <n v="9060505001"/>
    <s v="SERVICIOS INFORMATICOS"/>
    <x v="1"/>
    <n v="13471500"/>
    <n v="26943000"/>
    <n v="40414500"/>
    <n v="53886000"/>
    <n v="67357500"/>
    <n v="80829000"/>
    <n v="94300500"/>
    <n v="107772000"/>
    <n v="121243500"/>
    <n v="134715000"/>
    <n v="148186500"/>
    <n v="161658000"/>
  </r>
  <r>
    <n v="1220"/>
    <x v="0"/>
    <n v="9060305001"/>
    <s v="OFICINAS Y OPERADORES"/>
    <x v="2"/>
    <n v="390702.71098812314"/>
    <n v="781405.42197624629"/>
    <n v="1172108.1329643694"/>
    <n v="1562810.8439524926"/>
    <n v="1953513.5549406158"/>
    <n v="2344216.2659287388"/>
    <n v="2734918.9769168617"/>
    <n v="3125621.6879049847"/>
    <n v="3516324.3988931077"/>
    <n v="3907027.1098812306"/>
    <n v="4297729.8208693536"/>
    <n v="4688432.5318574766"/>
  </r>
  <r>
    <n v="1220"/>
    <x v="0"/>
    <n v="9060308001"/>
    <s v="ENERGÍA ELECTRICA"/>
    <x v="2"/>
    <n v="37675.669045070092"/>
    <n v="75351.338090140183"/>
    <n v="113027.00713521027"/>
    <n v="150702.67618028037"/>
    <n v="188378.34522535047"/>
    <n v="226054.01427042056"/>
    <n v="263729.68331549066"/>
    <n v="301405.35236056073"/>
    <n v="339081.0214056308"/>
    <n v="376756.69045070087"/>
    <n v="414432.35949577094"/>
    <n v="452108.02854084101"/>
  </r>
  <r>
    <n v="1220"/>
    <x v="0"/>
    <n v="9060309001"/>
    <s v="AGUA"/>
    <x v="2"/>
    <n v="4095.8932531082232"/>
    <n v="8191.7865062164465"/>
    <n v="12287.67975932467"/>
    <n v="16383.573012432893"/>
    <n v="20479.466265541116"/>
    <n v="24575.35951864934"/>
    <n v="28671.252771757565"/>
    <n v="32767.14602486579"/>
    <n v="36863.039277974014"/>
    <n v="40958.932531082239"/>
    <n v="45054.825784190463"/>
    <n v="49150.719037298688"/>
  </r>
  <r>
    <n v="1220"/>
    <x v="0"/>
    <n v="9060304002"/>
    <s v="SERVICIOS DE SEGURIDAD"/>
    <x v="2"/>
    <n v="8619.1049458566758"/>
    <n v="17238.209891713352"/>
    <n v="25857.314837570026"/>
    <n v="34476.419783426703"/>
    <n v="43095.524729283381"/>
    <n v="51714.629675140059"/>
    <n v="60333.734620996736"/>
    <n v="68952.839566853407"/>
    <n v="77571.944512710077"/>
    <n v="86191.049458566747"/>
    <n v="94810.154404423418"/>
    <n v="103429.25935028009"/>
  </r>
  <r>
    <n v="1220"/>
    <x v="0"/>
    <n v="9060310004"/>
    <s v="Patentes comerciales"/>
    <x v="2"/>
    <n v="1107753.935888241"/>
    <n v="1107753.935888241"/>
    <n v="1107753.935888241"/>
    <n v="1107753.935888241"/>
    <n v="1107753.935888241"/>
    <n v="1107753.935888241"/>
    <n v="2215507.8717764821"/>
    <n v="2215507.8717764821"/>
    <n v="2215507.8717764821"/>
    <n v="2215507.8717764821"/>
    <n v="2215507.8717764821"/>
    <n v="2215507.8717764821"/>
  </r>
  <r>
    <n v="1220"/>
    <x v="0"/>
    <n v="9060313002"/>
    <s v="SEGUROS DE RESPONSABILIDAD CIVIL"/>
    <x v="2"/>
    <n v="40900.475262302338"/>
    <n v="81800.950524604676"/>
    <n v="122701.42578690701"/>
    <n v="163601.90104920935"/>
    <n v="204502.37631151167"/>
    <n v="245402.851573814"/>
    <n v="286303.32683611632"/>
    <n v="327203.80209841864"/>
    <n v="368104.27736072097"/>
    <n v="409004.75262302329"/>
    <n v="449905.22788532561"/>
    <n v="490805.70314762794"/>
  </r>
  <r>
    <n v="1220"/>
    <x v="0"/>
    <n v="9060304001"/>
    <s v="MANTENIMIENTO LOCALES DE LA EMPRESA"/>
    <x v="2"/>
    <n v="141587.78721245399"/>
    <n v="283175.57442490797"/>
    <n v="424763.36163736193"/>
    <n v="566351.14884981595"/>
    <n v="707938.93606226996"/>
    <n v="849526.72327472398"/>
    <n v="991114.51048717799"/>
    <n v="1132702.2976996319"/>
    <n v="1274290.0849120859"/>
    <n v="1415877.8721245399"/>
    <n v="1557465.6593369939"/>
    <n v="1699053.446549448"/>
  </r>
  <r>
    <n v="1220"/>
    <x v="0"/>
    <n v="9060314001"/>
    <s v="REFRIGERIOS"/>
    <x v="2"/>
    <n v="6235.193019656308"/>
    <n v="12470.386039312616"/>
    <n v="18705.579058968924"/>
    <n v="24940.772078625232"/>
    <n v="31175.96509828154"/>
    <n v="37411.158117937848"/>
    <n v="43646.35113759416"/>
    <n v="49881.544157250464"/>
    <n v="56116.737176906769"/>
    <n v="62351.930196563073"/>
    <n v="68587.123216219377"/>
    <n v="74822.316235875682"/>
  </r>
  <r>
    <n v="1220"/>
    <x v="0"/>
    <n v="9051120001"/>
    <s v="Amortización Sistemas Informáticos"/>
    <x v="3"/>
    <n v="79785.952442480309"/>
    <n v="159571.90488496062"/>
    <n v="239357.85732744093"/>
    <n v="319143.80976992124"/>
    <n v="398929.76221240155"/>
    <n v="478715.71465488186"/>
    <n v="558501.66709736222"/>
    <n v="638287.61953984248"/>
    <n v="718073.57198232273"/>
    <n v="797859.52442480298"/>
    <n v="877645.47686728323"/>
    <n v="957431.42930976348"/>
  </r>
  <r>
    <n v="1220"/>
    <x v="0"/>
    <n v="9050110002"/>
    <s v="Depreciación de medidores"/>
    <x v="3"/>
    <n v="0"/>
    <n v="0"/>
    <n v="0"/>
    <n v="0"/>
    <n v="0"/>
    <n v="0"/>
    <n v="0"/>
    <n v="0"/>
    <n v="0"/>
    <n v="0"/>
    <n v="0"/>
    <n v="0"/>
  </r>
  <r>
    <n v="1220"/>
    <x v="0"/>
    <n v="9050110004"/>
    <s v="Depreciación de Equipo Informático"/>
    <x v="3"/>
    <n v="0"/>
    <n v="0"/>
    <n v="0"/>
    <n v="0"/>
    <n v="0"/>
    <n v="0"/>
    <n v="0"/>
    <n v="0"/>
    <n v="0"/>
    <n v="0"/>
    <n v="0"/>
    <n v="0"/>
  </r>
  <r>
    <n v="1220"/>
    <x v="0"/>
    <n v="9050110006"/>
    <s v="Depreciación Mobiliario"/>
    <x v="3"/>
    <n v="0"/>
    <n v="0"/>
    <n v="0"/>
    <n v="0"/>
    <n v="0"/>
    <n v="0"/>
    <n v="0"/>
    <n v="0"/>
    <n v="0"/>
    <n v="0"/>
    <n v="0"/>
    <n v="0"/>
  </r>
  <r>
    <n v="1220"/>
    <x v="0"/>
    <n v="9060708001"/>
    <s v="OTROS GASTOS DEL PERSONAL"/>
    <x v="4"/>
    <n v="0"/>
    <n v="0"/>
    <n v="0"/>
    <n v="0"/>
    <n v="0"/>
    <n v="0"/>
    <n v="0"/>
    <n v="0"/>
    <n v="0"/>
    <n v="0"/>
    <n v="0"/>
    <n v="0"/>
  </r>
  <r>
    <n v="1220"/>
    <x v="0"/>
    <n v="9061004001"/>
    <s v="ALIMENTACIÓN "/>
    <x v="5"/>
    <n v="0"/>
    <n v="0"/>
    <n v="0"/>
    <n v="0"/>
    <n v="0"/>
    <n v="0"/>
    <n v="0"/>
    <n v="0"/>
    <n v="0"/>
    <n v="0"/>
    <n v="0"/>
    <n v="0"/>
  </r>
  <r>
    <n v="1220"/>
    <x v="0"/>
    <n v="9060101001"/>
    <s v="SUELDOS"/>
    <x v="4"/>
    <n v="3863313.6640000003"/>
    <n v="7726627.3280000007"/>
    <n v="11589940.992000001"/>
    <n v="15453254.656000001"/>
    <n v="19316568.32"/>
    <n v="23179881.984000001"/>
    <n v="27043195.648000002"/>
    <n v="30906509.312000003"/>
    <n v="34769822.976000004"/>
    <n v="38633136.640000001"/>
    <n v="42496450.303999998"/>
    <n v="46359763.967999995"/>
  </r>
  <r>
    <n v="1220"/>
    <x v="0"/>
    <n v="9060104002"/>
    <s v="COMISIONES"/>
    <x v="4"/>
    <n v="0"/>
    <n v="0"/>
    <n v="0"/>
    <n v="0"/>
    <n v="0"/>
    <n v="0"/>
    <n v="0"/>
    <n v="0"/>
    <n v="0"/>
    <n v="0"/>
    <n v="0"/>
    <n v="0"/>
  </r>
  <r>
    <n v="1220"/>
    <x v="0"/>
    <n v="9060104003"/>
    <s v="BONOS"/>
    <x v="4"/>
    <n v="0"/>
    <n v="0"/>
    <n v="0"/>
    <n v="0"/>
    <n v="0"/>
    <n v="0"/>
    <n v="0"/>
    <n v="0"/>
    <n v="0"/>
    <n v="0"/>
    <n v="0"/>
    <n v="0"/>
  </r>
  <r>
    <n v="1220"/>
    <x v="0"/>
    <n v="9060104005"/>
    <s v="Bono por evaluación de desempeño"/>
    <x v="4"/>
    <n v="628947.27893333335"/>
    <n v="1257894.5578666667"/>
    <n v="1886841.8368000002"/>
    <n v="2515789.1157333334"/>
    <n v="3144736.3946666666"/>
    <n v="3773683.6735999999"/>
    <n v="4402630.9525333336"/>
    <n v="5031578.2314666668"/>
    <n v="5660525.5104"/>
    <n v="6289472.7893333333"/>
    <n v="6918420.0682666665"/>
    <n v="7547367.3471999997"/>
  </r>
  <r>
    <n v="1220"/>
    <x v="0"/>
    <n v="9060104010"/>
    <s v="Alimentación principal"/>
    <x v="4"/>
    <n v="223940.83200000002"/>
    <n v="447881.66400000005"/>
    <n v="671822.49600000004"/>
    <n v="895763.3280000001"/>
    <n v="1119704.1600000001"/>
    <n v="1343644.9920000001"/>
    <n v="1567585.824"/>
    <n v="1791526.656"/>
    <n v="2015467.4879999999"/>
    <n v="2239408.3199999998"/>
    <n v="2463349.1519999998"/>
    <n v="2687289.9839999997"/>
  </r>
  <r>
    <n v="1220"/>
    <x v="0"/>
    <n v="9060104001"/>
    <s v="HORAS EXTRAS"/>
    <x v="4"/>
    <n v="0"/>
    <n v="0"/>
    <n v="0"/>
    <n v="0"/>
    <n v="0"/>
    <n v="0"/>
    <n v="0"/>
    <n v="0"/>
    <n v="0"/>
    <n v="0"/>
    <n v="0"/>
    <n v="0"/>
  </r>
  <r>
    <n v="1220"/>
    <x v="0"/>
    <n v="9060105001"/>
    <s v="GRATIFICACION EXTRAORDINARIA"/>
    <x v="4"/>
    <n v="196022.22333333333"/>
    <n v="392044.44666666666"/>
    <n v="588066.66999999993"/>
    <n v="784088.89333333331"/>
    <n v="980111.1166666667"/>
    <n v="1176133.3400000001"/>
    <n v="1372155.5633333335"/>
    <n v="1568177.7866666669"/>
    <n v="1764200.0100000002"/>
    <n v="1960222.2333333336"/>
    <n v="2156244.456666667"/>
    <n v="2352266.6800000002"/>
  </r>
  <r>
    <n v="1220"/>
    <x v="0"/>
    <n v="9060105005"/>
    <s v="Asignación de movilización"/>
    <x v="4"/>
    <n v="127963.94400000002"/>
    <n v="255927.88800000004"/>
    <n v="383891.83200000005"/>
    <n v="511855.77600000007"/>
    <n v="639819.72000000009"/>
    <n v="767783.66400000011"/>
    <n v="895747.60800000012"/>
    <n v="1023711.5520000001"/>
    <n v="1151675.4960000003"/>
    <n v="1279639.4400000004"/>
    <n v="1407603.3840000005"/>
    <n v="1535567.3280000007"/>
  </r>
  <r>
    <n v="1220"/>
    <x v="0"/>
    <n v="9060105007"/>
    <s v="Bonificación Navidad"/>
    <x v="4"/>
    <n v="46077.420000000006"/>
    <n v="92154.840000000011"/>
    <n v="138232.26"/>
    <n v="184309.68000000002"/>
    <n v="230387.10000000003"/>
    <n v="276464.52"/>
    <n v="322541.94"/>
    <n v="368619.36"/>
    <n v="414696.77999999997"/>
    <n v="460774.19999999995"/>
    <n v="506851.61999999994"/>
    <n v="552929.03999999992"/>
  </r>
  <r>
    <n v="1220"/>
    <x v="0"/>
    <n v="9060111003"/>
    <s v="PAGOS POR ACCIDENTE DE TRABAJO"/>
    <x v="4"/>
    <n v="68876.234740679996"/>
    <n v="137752.46948135999"/>
    <n v="206628.70422203999"/>
    <n v="275504.93896271999"/>
    <n v="344381.17370339995"/>
    <n v="413257.40844407992"/>
    <n v="482133.64318475989"/>
    <n v="551009.87792543985"/>
    <n v="619886.11266611982"/>
    <n v="688762.34740679979"/>
    <n v="757638.58214747976"/>
    <n v="826514.81688815972"/>
  </r>
  <r>
    <n v="1220"/>
    <x v="0"/>
    <n v="9060113001"/>
    <s v="SEGURO COMPLEMENTARIO DE TRABAJO  SCTR PENSION"/>
    <x v="4"/>
    <n v="81842.713403999995"/>
    <n v="163685.42680799999"/>
    <n v="245528.140212"/>
    <n v="327370.85361599998"/>
    <n v="409213.56701999996"/>
    <n v="491056.28042399994"/>
    <n v="572898.99382799992"/>
    <n v="654741.70723199996"/>
    <n v="736584.420636"/>
    <n v="818427.13404000003"/>
    <n v="900269.84744400007"/>
    <n v="982112.56084800011"/>
  </r>
  <r>
    <n v="1220"/>
    <x v="0"/>
    <n v="9060105004"/>
    <s v="Ayudas de Estudios"/>
    <x v="4"/>
    <n v="0"/>
    <n v="0"/>
    <n v="0"/>
    <n v="0"/>
    <n v="0"/>
    <n v="0"/>
    <n v="0"/>
    <n v="0"/>
    <n v="0"/>
    <n v="0"/>
    <n v="0"/>
    <n v="0"/>
  </r>
  <r>
    <n v="1220"/>
    <x v="0"/>
    <n v="9060114001"/>
    <s v="EXÁMENES MÉDICOS Y EVALUACIÓN PSICOLÓGICA"/>
    <x v="4"/>
    <n v="0"/>
    <n v="0"/>
    <n v="9600"/>
    <n v="9600"/>
    <n v="9600"/>
    <n v="9600"/>
    <n v="9600"/>
    <n v="9600"/>
    <n v="9600"/>
    <n v="9600"/>
    <n v="9600"/>
    <n v="9600"/>
  </r>
  <r>
    <n v="1220"/>
    <x v="0"/>
    <n v="9060704001"/>
    <s v="EVENTOS INTERNOS"/>
    <x v="4"/>
    <n v="0"/>
    <n v="0"/>
    <n v="0"/>
    <n v="0"/>
    <n v="0"/>
    <n v="10400"/>
    <n v="10400"/>
    <n v="10400"/>
    <n v="10400"/>
    <n v="10400"/>
    <n v="10400"/>
    <n v="18400"/>
  </r>
  <r>
    <n v="1220"/>
    <x v="0"/>
    <n v="9060704002"/>
    <s v="EVENTOS CORPORATIVOS"/>
    <x v="4"/>
    <n v="0"/>
    <n v="0"/>
    <n v="0"/>
    <n v="0"/>
    <n v="0"/>
    <n v="0"/>
    <n v="0"/>
    <n v="0"/>
    <n v="8000"/>
    <n v="8000"/>
    <n v="150858"/>
    <n v="150858"/>
  </r>
  <r>
    <n v="1220"/>
    <x v="0"/>
    <n v="4831101008"/>
    <s v="PROVISION VACACIONES EMPLEADOS"/>
    <x v="4"/>
    <n v="239501.04772727273"/>
    <n v="479002.09545454546"/>
    <n v="718503.14318181819"/>
    <n v="958004.19090909092"/>
    <n v="1197505.2386363638"/>
    <n v="1437006.2863636366"/>
    <n v="1676507.3340909095"/>
    <n v="1916008.3818181823"/>
    <n v="2155509.4295454551"/>
    <n v="2395010.477272728"/>
    <n v="2634511.5250000008"/>
    <n v="2874012.5727272737"/>
  </r>
  <r>
    <n v="1220"/>
    <x v="0"/>
    <n v="9060108002"/>
    <s v="(-) Consumo de Vacaciones"/>
    <x v="4"/>
    <n v="-2687662.5909090908"/>
    <n v="-2687662.5909090908"/>
    <n v="-2687662.5909090908"/>
    <n v="-2687662.5909090908"/>
    <n v="-2767941.6393454545"/>
    <n v="-2767941.6393454545"/>
    <n v="-2767941.6393454545"/>
    <n v="-2767941.6393454545"/>
    <n v="-2767941.6393454545"/>
    <n v="-2767941.6393454545"/>
    <n v="-2767941.6393454545"/>
    <n v="-2767941.6393454545"/>
  </r>
  <r>
    <n v="1220"/>
    <x v="0"/>
    <n v="9060111002"/>
    <s v="SEGUROS PARTICULARES DE PRESTACIONES DE SALUD  SCTR SALUD"/>
    <x v="4"/>
    <n v="0"/>
    <n v="0"/>
    <n v="0"/>
    <n v="0"/>
    <n v="0"/>
    <n v="0"/>
    <n v="0"/>
    <n v="0"/>
    <n v="0"/>
    <n v="0"/>
    <n v="0"/>
    <n v="0"/>
  </r>
  <r>
    <n v="1220"/>
    <x v="0"/>
    <n v="9060301001"/>
    <s v="LOCALES"/>
    <x v="2"/>
    <n v="0"/>
    <n v="0"/>
    <n v="0"/>
    <n v="0"/>
    <n v="0"/>
    <n v="0"/>
    <n v="0"/>
    <n v="0"/>
    <n v="0"/>
    <n v="0"/>
    <n v="0"/>
    <n v="0"/>
  </r>
  <r>
    <n v="1220"/>
    <x v="0"/>
    <n v="9060907001"/>
    <s v="MOVILIDAD"/>
    <x v="6"/>
    <n v="0"/>
    <n v="0"/>
    <n v="0"/>
    <n v="0"/>
    <n v="0"/>
    <n v="0"/>
    <n v="0"/>
    <n v="0"/>
    <n v="0"/>
    <n v="0"/>
    <n v="0"/>
    <n v="0"/>
  </r>
  <r>
    <n v="1220"/>
    <x v="0"/>
    <n v="9060108003"/>
    <s v="Provisión de Vacaciones"/>
    <x v="4"/>
    <n v="0"/>
    <n v="0"/>
    <n v="0"/>
    <n v="0"/>
    <n v="0"/>
    <n v="0"/>
    <n v="0"/>
    <n v="0"/>
    <n v="0"/>
    <n v="0"/>
    <n v="0"/>
    <n v="0"/>
  </r>
  <r>
    <n v="1220"/>
    <x v="0"/>
    <n v="9060117002"/>
    <s v="Pensión complementaria de personal pasivo"/>
    <x v="4"/>
    <n v="0"/>
    <n v="0"/>
    <n v="0"/>
    <n v="0"/>
    <n v="0"/>
    <n v="0"/>
    <n v="0"/>
    <n v="0"/>
    <n v="0"/>
    <n v="0"/>
    <n v="0"/>
    <n v="0"/>
  </r>
  <r>
    <n v="1220"/>
    <x v="0"/>
    <n v="9060302001"/>
    <s v="ESTACIONAMIENTO"/>
    <x v="2"/>
    <n v="0"/>
    <n v="0"/>
    <n v="0"/>
    <n v="0"/>
    <n v="0"/>
    <n v="0"/>
    <n v="0"/>
    <n v="0"/>
    <n v="0"/>
    <n v="0"/>
    <n v="0"/>
    <n v="0"/>
  </r>
  <r>
    <n v="1220"/>
    <x v="0"/>
    <n v="9069901002"/>
    <s v="CREDITO FISCAL NO UTILIZADO"/>
    <x v="7"/>
    <n v="0"/>
    <n v="0"/>
    <n v="0"/>
    <n v="0"/>
    <n v="0"/>
    <n v="0"/>
    <n v="0"/>
    <n v="0"/>
    <n v="0"/>
    <n v="0"/>
    <n v="0"/>
    <n v="0"/>
  </r>
  <r>
    <n v="1220"/>
    <x v="0"/>
    <n v="9061003001"/>
    <s v="ALOJAMIENTO "/>
    <x v="5"/>
    <n v="0"/>
    <n v="0"/>
    <n v="0"/>
    <n v="0"/>
    <n v="0"/>
    <n v="0"/>
    <n v="0"/>
    <n v="0"/>
    <n v="0"/>
    <n v="0"/>
    <n v="0"/>
    <n v="0"/>
  </r>
  <r>
    <n v="1220"/>
    <x v="0"/>
    <n v="9060311002"/>
    <s v="PAPELERIA"/>
    <x v="2"/>
    <n v="0"/>
    <n v="0"/>
    <n v="0"/>
    <n v="0"/>
    <n v="0"/>
    <n v="0"/>
    <n v="0"/>
    <n v="0"/>
    <n v="0"/>
    <n v="0"/>
    <n v="0"/>
    <n v="0"/>
  </r>
  <r>
    <n v="1220"/>
    <x v="0"/>
    <n v="9060312001"/>
    <s v="IMPRESIONES"/>
    <x v="2"/>
    <n v="0"/>
    <n v="0"/>
    <n v="0"/>
    <n v="0"/>
    <n v="0"/>
    <n v="0"/>
    <n v="0"/>
    <n v="0"/>
    <n v="0"/>
    <n v="0"/>
    <n v="0"/>
    <n v="0"/>
  </r>
  <r>
    <n v="1220"/>
    <x v="0"/>
    <n v="9060316001"/>
    <s v="MENSAJERIA"/>
    <x v="2"/>
    <n v="0"/>
    <n v="0"/>
    <n v="0"/>
    <n v="0"/>
    <n v="0"/>
    <n v="0"/>
    <n v="0"/>
    <n v="0"/>
    <n v="0"/>
    <n v="0"/>
    <n v="0"/>
    <n v="0"/>
  </r>
  <r>
    <n v="1220"/>
    <x v="0"/>
    <n v="9060313003"/>
    <s v="OTROS SEGUROS"/>
    <x v="8"/>
    <n v="0"/>
    <n v="0"/>
    <n v="0"/>
    <n v="0"/>
    <n v="0"/>
    <n v="0"/>
    <n v="0"/>
    <n v="0"/>
    <n v="0"/>
    <n v="0"/>
    <n v="0"/>
    <n v="0"/>
  </r>
  <r>
    <n v="1220"/>
    <x v="0"/>
    <n v="9061001001"/>
    <s v="TRANSPORTE  - AEREO"/>
    <x v="9"/>
    <n v="0"/>
    <n v="0"/>
    <n v="0"/>
    <n v="0"/>
    <n v="0"/>
    <n v="0"/>
    <n v="0"/>
    <n v="0"/>
    <n v="0"/>
    <n v="0"/>
    <n v="0"/>
    <n v="0"/>
  </r>
</pivotCacheRecords>
</file>

<file path=xl/pivotCache/pivotCacheRecords6.xml><?xml version="1.0" encoding="utf-8"?>
<pivotCacheRecords xmlns="http://schemas.openxmlformats.org/spreadsheetml/2006/main" xmlns:r="http://schemas.openxmlformats.org/officeDocument/2006/relationships" count="48">
  <r>
    <n v="1220"/>
    <x v="0"/>
    <n v="9060601001"/>
    <s v="TELEFONÍA FIJA"/>
    <x v="0"/>
    <n v="4090908"/>
    <n v="6851413"/>
    <n v="8834763"/>
    <n v="9031376"/>
    <n v="11239985"/>
    <n v="11365549"/>
    <n v="11472940"/>
    <n v="11472940"/>
    <n v="11472940"/>
    <n v="11472940"/>
    <n v="11472940"/>
    <n v="11472940"/>
  </r>
  <r>
    <n v="1220"/>
    <x v="0"/>
    <n v="9060602001"/>
    <s v="TELEFONÍA MÓVIL"/>
    <x v="0"/>
    <n v="171711"/>
    <n v="225217"/>
    <n v="-3716118"/>
    <n v="-8260673"/>
    <n v="-13021608"/>
    <n v="-13212233"/>
    <n v="-3120993"/>
    <n v="-3120993"/>
    <n v="-3120993"/>
    <n v="-3120993"/>
    <n v="-3120993"/>
    <n v="-3120993"/>
  </r>
  <r>
    <n v="1220"/>
    <x v="0"/>
    <n v="9060603001"/>
    <s v="MANTENIMIENTO Y ALQUILER DE EQUIPOS DE COMUNICACIÓN"/>
    <x v="0"/>
    <n v="0"/>
    <n v="0"/>
    <n v="0"/>
    <n v="0"/>
    <n v="0"/>
    <n v="0"/>
    <n v="0"/>
    <n v="0"/>
    <n v="0"/>
    <n v="0"/>
    <n v="0"/>
    <n v="0"/>
  </r>
  <r>
    <n v="1221"/>
    <x v="0"/>
    <n v="9060505001"/>
    <s v="SERVICIOS INFORMATICOS"/>
    <x v="1"/>
    <n v="11824763"/>
    <n v="24179268"/>
    <n v="43497334"/>
    <n v="49186372"/>
    <n v="57191557"/>
    <n v="75349613"/>
    <n v="92628427"/>
    <n v="92628427"/>
    <n v="92628427"/>
    <n v="92628427"/>
    <n v="92628427"/>
    <n v="92628427"/>
  </r>
  <r>
    <n v="1220"/>
    <x v="0"/>
    <n v="9060305001"/>
    <s v="OFICINAS Y OPERADORES"/>
    <x v="2"/>
    <n v="577263"/>
    <n v="735340"/>
    <n v="1054465"/>
    <n v="1374144"/>
    <n v="1803008"/>
    <n v="2145274"/>
    <n v="3585094"/>
    <n v="3585094"/>
    <n v="3585094"/>
    <n v="3585094"/>
    <n v="3585094"/>
    <n v="3585094"/>
  </r>
  <r>
    <n v="1220"/>
    <x v="0"/>
    <n v="9060308001"/>
    <s v="ENERGÍA ELECTRICA"/>
    <x v="2"/>
    <n v="61285"/>
    <n v="125203"/>
    <n v="212479"/>
    <n v="244571"/>
    <n v="244571"/>
    <n v="294075"/>
    <n v="365566"/>
    <n v="365566"/>
    <n v="365566"/>
    <n v="365566"/>
    <n v="365566"/>
    <n v="365566"/>
  </r>
  <r>
    <n v="1220"/>
    <x v="0"/>
    <n v="9060309001"/>
    <s v="AGUA"/>
    <x v="2"/>
    <n v="9056"/>
    <n v="13190"/>
    <n v="20858"/>
    <n v="16248"/>
    <n v="19853"/>
    <n v="23135"/>
    <n v="31017"/>
    <n v="31017"/>
    <n v="31017"/>
    <n v="31017"/>
    <n v="31017"/>
    <n v="31017"/>
  </r>
  <r>
    <n v="1220"/>
    <x v="0"/>
    <n v="9060304002"/>
    <s v="SERVICIOS DE SEGURIDAD"/>
    <x v="2"/>
    <n v="28884"/>
    <n v="57768"/>
    <n v="88559"/>
    <n v="118079"/>
    <n v="88559"/>
    <n v="219639"/>
    <n v="324943"/>
    <n v="324943"/>
    <n v="324943"/>
    <n v="324943"/>
    <n v="324943"/>
    <n v="324943"/>
  </r>
  <r>
    <n v="1220"/>
    <x v="0"/>
    <n v="9060310004"/>
    <s v="Patentes comerciales"/>
    <x v="2"/>
    <n v="845106"/>
    <n v="845106"/>
    <n v="863518"/>
    <n v="863518"/>
    <n v="863518"/>
    <n v="863518"/>
    <n v="3046883"/>
    <n v="3046883"/>
    <n v="3046883"/>
    <n v="3046883"/>
    <n v="3046883"/>
    <n v="3046883"/>
  </r>
  <r>
    <n v="1220"/>
    <x v="0"/>
    <n v="9060313002"/>
    <s v="SEGUROS DE RESPONSABILIDAD CIVIL"/>
    <x v="2"/>
    <n v="0"/>
    <n v="0"/>
    <n v="0"/>
    <n v="0"/>
    <n v="0"/>
    <n v="0"/>
    <n v="0"/>
    <n v="0"/>
    <n v="0"/>
    <n v="0"/>
    <n v="0"/>
    <n v="0"/>
  </r>
  <r>
    <n v="1220"/>
    <x v="0"/>
    <n v="9060304001"/>
    <s v="MANTENIMIENTO LOCALES DE LA EMPRESA"/>
    <x v="2"/>
    <n v="0"/>
    <n v="120439"/>
    <n v="237810"/>
    <n v="373860"/>
    <n v="414072"/>
    <n v="998050"/>
    <n v="1076104"/>
    <n v="1076104"/>
    <n v="1076104"/>
    <n v="1076104"/>
    <n v="1076104"/>
    <n v="1076104"/>
  </r>
  <r>
    <n v="1220"/>
    <x v="0"/>
    <n v="9060314001"/>
    <s v="REFRIGERIOS"/>
    <x v="2"/>
    <n v="0"/>
    <n v="0"/>
    <n v="0"/>
    <n v="48099"/>
    <n v="60354"/>
    <n v="110941"/>
    <n v="110941"/>
    <n v="110941"/>
    <n v="110941"/>
    <n v="110941"/>
    <n v="110941"/>
    <n v="110941"/>
  </r>
  <r>
    <n v="1220"/>
    <x v="0"/>
    <n v="9051120001"/>
    <s v="Amortización Sistemas Informáticos"/>
    <x v="3"/>
    <n v="3471389"/>
    <n v="6942778"/>
    <n v="10414167"/>
    <n v="13885556"/>
    <n v="17356945"/>
    <n v="20828334"/>
    <n v="24299723"/>
    <n v="24299723"/>
    <n v="24299723"/>
    <n v="24299723"/>
    <n v="24299723"/>
    <n v="24299723"/>
  </r>
  <r>
    <n v="1220"/>
    <x v="0"/>
    <n v="9050110002"/>
    <s v="Depreciación de medidores"/>
    <x v="3"/>
    <n v="86087"/>
    <n v="172174"/>
    <n v="258261"/>
    <n v="344348"/>
    <n v="430435"/>
    <n v="516522"/>
    <n v="602609"/>
    <n v="602609"/>
    <n v="602609"/>
    <n v="602609"/>
    <n v="602609"/>
    <n v="602609"/>
  </r>
  <r>
    <n v="1220"/>
    <x v="0"/>
    <n v="9050110004"/>
    <s v="Depreciación de Equipo Informático"/>
    <x v="3"/>
    <n v="393378"/>
    <n v="786756"/>
    <n v="1180134"/>
    <n v="1573512"/>
    <n v="1966890"/>
    <n v="2360061"/>
    <n v="2753232"/>
    <n v="2753232"/>
    <n v="2753232"/>
    <n v="2753232"/>
    <n v="2753232"/>
    <n v="2753232"/>
  </r>
  <r>
    <n v="1220"/>
    <x v="0"/>
    <n v="9050110006"/>
    <s v="Depreciación Mobiliario"/>
    <x v="3"/>
    <n v="5650"/>
    <n v="11300"/>
    <n v="16950"/>
    <n v="22600"/>
    <n v="28250"/>
    <n v="33900"/>
    <n v="41287"/>
    <n v="41287"/>
    <n v="41287"/>
    <n v="41287"/>
    <n v="41287"/>
    <n v="41287"/>
  </r>
  <r>
    <n v="1220"/>
    <x v="0"/>
    <n v="9060708001"/>
    <s v="OTROS GASTOS DEL PERSONAL"/>
    <x v="4"/>
    <n v="8403"/>
    <n v="11703"/>
    <n v="11703"/>
    <n v="19703"/>
    <n v="19703"/>
    <n v="157345"/>
    <n v="157345"/>
    <n v="157345"/>
    <n v="157345"/>
    <n v="157345"/>
    <n v="157345"/>
    <n v="157345"/>
  </r>
  <r>
    <n v="1220"/>
    <x v="0"/>
    <n v="9061004001"/>
    <s v="ALIMENTACIÓN "/>
    <x v="5"/>
    <n v="2750"/>
    <n v="2750"/>
    <n v="2750"/>
    <n v="7792"/>
    <n v="23992"/>
    <n v="72592"/>
    <n v="72592"/>
    <n v="72592"/>
    <n v="72592"/>
    <n v="72592"/>
    <n v="72592"/>
    <n v="72592"/>
  </r>
  <r>
    <n v="1220"/>
    <x v="0"/>
    <n v="9060101001"/>
    <s v="SUELDOS"/>
    <x v="4"/>
    <n v="3796958"/>
    <n v="7138546"/>
    <n v="9660467"/>
    <n v="13457425"/>
    <n v="17254383"/>
    <n v="20518974"/>
    <n v="25188893"/>
    <n v="25188893"/>
    <n v="25188893"/>
    <n v="25188893"/>
    <n v="25188893"/>
    <n v="25188893"/>
  </r>
  <r>
    <n v="1220"/>
    <x v="0"/>
    <n v="9060104002"/>
    <s v="COMISIONES"/>
    <x v="4"/>
    <n v="0"/>
    <n v="0"/>
    <n v="0"/>
    <n v="0"/>
    <n v="0"/>
    <n v="0"/>
    <n v="0"/>
    <n v="0"/>
    <n v="0"/>
    <n v="0"/>
    <n v="0"/>
    <n v="0"/>
  </r>
  <r>
    <n v="1220"/>
    <x v="0"/>
    <n v="9060104003"/>
    <s v="BONOS"/>
    <x v="4"/>
    <n v="655218"/>
    <n v="1149262"/>
    <n v="761002"/>
    <n v="1016335"/>
    <n v="1313282"/>
    <n v="1610229"/>
    <n v="1919993"/>
    <n v="1919993"/>
    <n v="1919993"/>
    <n v="1919993"/>
    <n v="1919993"/>
    <n v="1919993"/>
  </r>
  <r>
    <n v="1220"/>
    <x v="0"/>
    <n v="9060104005"/>
    <s v="Bono por evaluación de desempeño"/>
    <x v="4"/>
    <n v="617669"/>
    <n v="1235338"/>
    <n v="1853007"/>
    <n v="2470676"/>
    <n v="3290366"/>
    <n v="4110056"/>
    <n v="4929746"/>
    <n v="4929746"/>
    <n v="4929746"/>
    <n v="4929746"/>
    <n v="4929746"/>
    <n v="4929746"/>
  </r>
  <r>
    <n v="1220"/>
    <x v="0"/>
    <n v="9060104010"/>
    <s v="Alimentación principal"/>
    <x v="4"/>
    <n v="217302"/>
    <n v="416496"/>
    <n v="583094"/>
    <n v="800396"/>
    <n v="1017698"/>
    <n v="1180675"/>
    <n v="1449092"/>
    <n v="1449092"/>
    <n v="1449092"/>
    <n v="1449092"/>
    <n v="1449092"/>
    <n v="1449092"/>
  </r>
  <r>
    <n v="1220"/>
    <x v="0"/>
    <n v="9060104001"/>
    <s v="HORAS EXTRAS"/>
    <x v="4"/>
    <n v="0"/>
    <n v="0"/>
    <n v="0"/>
    <n v="0"/>
    <n v="0"/>
    <n v="0"/>
    <n v="0"/>
    <n v="0"/>
    <n v="0"/>
    <n v="0"/>
    <n v="0"/>
    <n v="0"/>
  </r>
  <r>
    <n v="1220"/>
    <x v="0"/>
    <n v="9060105001"/>
    <s v="GRATIFICACION EXTRAORDINARIA"/>
    <x v="4"/>
    <n v="0"/>
    <n v="0"/>
    <n v="0"/>
    <n v="0"/>
    <n v="0"/>
    <n v="0"/>
    <n v="0"/>
    <n v="0"/>
    <n v="0"/>
    <n v="0"/>
    <n v="0"/>
    <n v="0"/>
  </r>
  <r>
    <n v="1220"/>
    <x v="0"/>
    <n v="9060105005"/>
    <s v="Asignación de movilización"/>
    <x v="4"/>
    <n v="124170"/>
    <n v="237993"/>
    <n v="333190"/>
    <n v="457360"/>
    <n v="581530"/>
    <n v="674658"/>
    <n v="821564"/>
    <n v="821564"/>
    <n v="821564"/>
    <n v="821564"/>
    <n v="821564"/>
    <n v="821564"/>
  </r>
  <r>
    <n v="1220"/>
    <x v="0"/>
    <n v="9060105007"/>
    <s v="Bonificación Navidad"/>
    <x v="4"/>
    <n v="0"/>
    <n v="0"/>
    <n v="0"/>
    <n v="0"/>
    <n v="0"/>
    <n v="0"/>
    <n v="0"/>
    <n v="0"/>
    <n v="0"/>
    <n v="0"/>
    <n v="0"/>
    <n v="0"/>
  </r>
  <r>
    <n v="1220"/>
    <x v="0"/>
    <n v="9060111003"/>
    <s v="PAGOS POR ACCIDENTE DE TRABAJO"/>
    <x v="4"/>
    <n v="163216"/>
    <n v="337076"/>
    <n v="337076"/>
    <n v="503486"/>
    <n v="670611"/>
    <n v="834165"/>
    <n v="1046106"/>
    <n v="1046106"/>
    <n v="1046106"/>
    <n v="1046106"/>
    <n v="1046106"/>
    <n v="1046106"/>
  </r>
  <r>
    <n v="1220"/>
    <x v="0"/>
    <n v="9060113001"/>
    <s v="SEGURO COMPLEMENTARIO DE TRABAJO  SCTR PENSION"/>
    <x v="4"/>
    <n v="0"/>
    <n v="0"/>
    <n v="0"/>
    <n v="0"/>
    <n v="0"/>
    <n v="0"/>
    <n v="0"/>
    <n v="0"/>
    <n v="0"/>
    <n v="0"/>
    <n v="0"/>
    <n v="0"/>
  </r>
  <r>
    <n v="1220"/>
    <x v="0"/>
    <n v="9060105004"/>
    <s v="Ayudas de Estudios"/>
    <x v="4"/>
    <n v="0"/>
    <n v="0"/>
    <n v="0"/>
    <n v="0"/>
    <n v="0"/>
    <n v="0"/>
    <n v="0"/>
    <n v="0"/>
    <n v="0"/>
    <n v="0"/>
    <n v="0"/>
    <n v="0"/>
  </r>
  <r>
    <n v="1220"/>
    <x v="0"/>
    <n v="9060114001"/>
    <s v="EXÁMENES MÉDICOS Y EVALUACIÓN PSICOLÓGICA"/>
    <x v="4"/>
    <n v="0"/>
    <n v="0"/>
    <n v="0"/>
    <n v="0"/>
    <n v="0"/>
    <n v="0"/>
    <n v="0"/>
    <n v="0"/>
    <n v="0"/>
    <n v="0"/>
    <n v="0"/>
    <n v="0"/>
  </r>
  <r>
    <n v="1220"/>
    <x v="0"/>
    <n v="9060704001"/>
    <s v="EVENTOS INTERNOS"/>
    <x v="4"/>
    <n v="0"/>
    <n v="0"/>
    <n v="0"/>
    <n v="0"/>
    <n v="0"/>
    <n v="0"/>
    <n v="0"/>
    <n v="0"/>
    <n v="0"/>
    <n v="0"/>
    <n v="0"/>
    <n v="0"/>
  </r>
  <r>
    <n v="1220"/>
    <x v="0"/>
    <n v="9060704002"/>
    <s v="EVENTOS CORPORATIVOS"/>
    <x v="4"/>
    <n v="0"/>
    <n v="0"/>
    <n v="0"/>
    <n v="0"/>
    <n v="0"/>
    <n v="0"/>
    <n v="0"/>
    <n v="0"/>
    <n v="0"/>
    <n v="0"/>
    <n v="0"/>
    <n v="0"/>
  </r>
  <r>
    <n v="1220"/>
    <x v="0"/>
    <n v="4831101008"/>
    <s v="PROVISION VACACIONES EMPLEADOS"/>
    <x v="4"/>
    <n v="0"/>
    <n v="0"/>
    <n v="0"/>
    <n v="0"/>
    <n v="0"/>
    <n v="0"/>
    <n v="0"/>
    <n v="0"/>
    <n v="0"/>
    <n v="0"/>
    <n v="0"/>
    <n v="0"/>
  </r>
  <r>
    <n v="1220"/>
    <x v="0"/>
    <n v="9060108002"/>
    <s v="(-) Consumo de Vacaciones"/>
    <x v="4"/>
    <n v="-677357"/>
    <n v="-1253910"/>
    <n v="-1599842"/>
    <n v="-1830463"/>
    <n v="-1830463"/>
    <n v="-1830463"/>
    <n v="-1830463"/>
    <n v="-1830463"/>
    <n v="-1830463"/>
    <n v="-1830463"/>
    <n v="-1830463"/>
    <n v="-1830463"/>
  </r>
  <r>
    <n v="1220"/>
    <x v="0"/>
    <n v="9060111002"/>
    <s v="SEGUROS PARTICULARES DE PRESTACIONES DE SALUD  SCTR SALUD"/>
    <x v="4"/>
    <n v="64662"/>
    <n v="155412"/>
    <n v="239617"/>
    <n v="349844"/>
    <n v="437176"/>
    <n v="447772"/>
    <n v="459769"/>
    <n v="459769"/>
    <n v="459769"/>
    <n v="459769"/>
    <n v="459769"/>
    <n v="459769"/>
  </r>
  <r>
    <n v="1220"/>
    <x v="0"/>
    <n v="9060301001"/>
    <s v="LOCALES"/>
    <x v="2"/>
    <n v="0"/>
    <n v="213917"/>
    <n v="102700"/>
    <n v="102700"/>
    <n v="-111217"/>
    <n v="-111217"/>
    <n v="-111217"/>
    <n v="-111217"/>
    <n v="-111217"/>
    <n v="-111217"/>
    <n v="-111217"/>
    <n v="-111217"/>
  </r>
  <r>
    <n v="1220"/>
    <x v="0"/>
    <n v="9060907001"/>
    <s v="MOVILIDAD"/>
    <x v="6"/>
    <n v="0"/>
    <n v="55200"/>
    <n v="55200"/>
    <n v="55200"/>
    <n v="55200"/>
    <n v="146460"/>
    <n v="146460"/>
    <n v="146460"/>
    <n v="146460"/>
    <n v="146460"/>
    <n v="146460"/>
    <n v="146460"/>
  </r>
  <r>
    <n v="1220"/>
    <x v="0"/>
    <n v="9060108003"/>
    <s v="Provisión de Vacaciones"/>
    <x v="4"/>
    <n v="0"/>
    <n v="0"/>
    <n v="885001"/>
    <n v="1126409"/>
    <n v="1367817"/>
    <n v="1609228"/>
    <n v="1905813"/>
    <n v="1905813"/>
    <n v="1905813"/>
    <n v="1905813"/>
    <n v="1905813"/>
    <n v="1905813"/>
  </r>
  <r>
    <n v="1220"/>
    <x v="0"/>
    <n v="9060117002"/>
    <s v="Pensión complementaria de personal pasivo"/>
    <x v="4"/>
    <n v="0"/>
    <n v="0"/>
    <n v="157085"/>
    <n v="183940"/>
    <n v="210795"/>
    <n v="237650"/>
    <n v="264505"/>
    <n v="264505"/>
    <n v="264505"/>
    <n v="264505"/>
    <n v="264505"/>
    <n v="264505"/>
  </r>
  <r>
    <n v="1220"/>
    <x v="0"/>
    <n v="9060302001"/>
    <s v="ESTACIONAMIENTO"/>
    <x v="2"/>
    <n v="0"/>
    <n v="0"/>
    <n v="95000"/>
    <n v="95000"/>
    <n v="95000"/>
    <n v="380000"/>
    <n v="585418"/>
    <n v="585418"/>
    <n v="585418"/>
    <n v="585418"/>
    <n v="585418"/>
    <n v="585418"/>
  </r>
  <r>
    <n v="1220"/>
    <x v="0"/>
    <n v="9069901002"/>
    <s v="CREDITO FISCAL NO UTILIZADO"/>
    <x v="7"/>
    <n v="0"/>
    <n v="0"/>
    <n v="17299"/>
    <n v="17299"/>
    <n v="17299"/>
    <n v="17299"/>
    <n v="17299"/>
    <n v="17299"/>
    <n v="17299"/>
    <n v="17299"/>
    <n v="17299"/>
    <n v="17299"/>
  </r>
  <r>
    <n v="1220"/>
    <x v="0"/>
    <n v="9061003001"/>
    <s v="ALOJAMIENTO "/>
    <x v="5"/>
    <n v="0"/>
    <n v="0"/>
    <n v="0"/>
    <n v="353184"/>
    <n v="801184"/>
    <n v="2523784"/>
    <n v="2698050"/>
    <n v="2698050"/>
    <n v="2698050"/>
    <n v="2698050"/>
    <n v="2698050"/>
    <n v="2698050"/>
  </r>
  <r>
    <n v="1220"/>
    <x v="0"/>
    <n v="9060311002"/>
    <s v="PAPELERIA"/>
    <x v="2"/>
    <n v="0"/>
    <n v="0"/>
    <n v="0"/>
    <n v="12697"/>
    <n v="12697"/>
    <n v="12697"/>
    <n v="17161"/>
    <n v="17161"/>
    <n v="17161"/>
    <n v="17161"/>
    <n v="17161"/>
    <n v="17161"/>
  </r>
  <r>
    <n v="1220"/>
    <x v="0"/>
    <n v="9060312001"/>
    <s v="IMPRESIONES"/>
    <x v="2"/>
    <n v="0"/>
    <n v="0"/>
    <n v="0"/>
    <n v="36909"/>
    <n v="49157"/>
    <n v="63667"/>
    <n v="71786"/>
    <n v="71786"/>
    <n v="71786"/>
    <n v="71786"/>
    <n v="71786"/>
    <n v="71786"/>
  </r>
  <r>
    <n v="1220"/>
    <x v="0"/>
    <n v="9060316001"/>
    <s v="MENSAJERIA"/>
    <x v="2"/>
    <n v="0"/>
    <n v="0"/>
    <n v="0"/>
    <n v="11162"/>
    <n v="0"/>
    <n v="12265"/>
    <n v="23978"/>
    <n v="23978"/>
    <n v="23978"/>
    <n v="23978"/>
    <n v="23978"/>
    <n v="23978"/>
  </r>
  <r>
    <n v="1220"/>
    <x v="0"/>
    <n v="9060313003"/>
    <s v="OTROS SEGUROS"/>
    <x v="8"/>
    <n v="0"/>
    <n v="0"/>
    <n v="0"/>
    <n v="0"/>
    <n v="0"/>
    <n v="84440"/>
    <n v="84440"/>
    <n v="84440"/>
    <n v="84440"/>
    <n v="84440"/>
    <n v="84440"/>
    <n v="84440"/>
  </r>
  <r>
    <n v="1220"/>
    <x v="0"/>
    <n v="9061001001"/>
    <s v="TRANSPORTE  - AEREO"/>
    <x v="9"/>
    <n v="0"/>
    <n v="0"/>
    <n v="0"/>
    <n v="0"/>
    <n v="0"/>
    <n v="340845"/>
    <n v="340845"/>
    <n v="340845"/>
    <n v="340845"/>
    <n v="340845"/>
    <n v="340845"/>
    <n v="340845"/>
  </r>
</pivotCacheRecords>
</file>

<file path=xl/pivotCache/pivotCacheRecords7.xml><?xml version="1.0" encoding="utf-8"?>
<pivotCacheRecords xmlns="http://schemas.openxmlformats.org/spreadsheetml/2006/main" xmlns:r="http://schemas.openxmlformats.org/officeDocument/2006/relationships" count="51">
  <r>
    <n v="1220"/>
    <x v="0"/>
    <n v="9060601001"/>
    <s v="TELEFONÍA FIJA"/>
    <x v="0"/>
    <n v="4090908"/>
    <n v="2760505"/>
    <n v="1983350"/>
    <n v="196613"/>
    <n v="2208609"/>
    <n v="125564"/>
    <n v="107391"/>
    <n v="0"/>
    <n v="0"/>
    <n v="0"/>
    <n v="0"/>
    <n v="0"/>
    <n v="11472940"/>
  </r>
  <r>
    <n v="1220"/>
    <x v="0"/>
    <n v="9060602001"/>
    <s v="TELEFONÍA MÓVIL"/>
    <x v="0"/>
    <n v="171711"/>
    <n v="53506"/>
    <n v="-3941335"/>
    <n v="-4544555"/>
    <n v="-4760935"/>
    <n v="-190625"/>
    <n v="10091240"/>
    <n v="0"/>
    <n v="0"/>
    <n v="0"/>
    <n v="0"/>
    <n v="0"/>
    <n v="-3120993"/>
  </r>
  <r>
    <n v="1220"/>
    <x v="0"/>
    <n v="9060603001"/>
    <s v="MANTENIMIENTO Y ALQUILER DE EQUIPOS DE COMUNICACIÓN"/>
    <x v="0"/>
    <n v="0"/>
    <n v="0"/>
    <n v="0"/>
    <n v="0"/>
    <n v="0"/>
    <n v="0"/>
    <n v="0"/>
    <n v="0"/>
    <n v="0"/>
    <n v="0"/>
    <n v="0"/>
    <n v="0"/>
    <n v="0"/>
  </r>
  <r>
    <n v="1221"/>
    <x v="0"/>
    <n v="9060505001"/>
    <s v="SERVICIOS INFORMATICOS"/>
    <x v="1"/>
    <n v="11824763"/>
    <n v="12354505"/>
    <n v="19318066"/>
    <n v="5689038"/>
    <n v="8005185"/>
    <n v="18158056"/>
    <n v="17278814"/>
    <n v="0"/>
    <n v="0"/>
    <n v="0"/>
    <n v="0"/>
    <n v="0"/>
    <n v="92628427"/>
  </r>
  <r>
    <n v="1220"/>
    <x v="0"/>
    <n v="9060305001"/>
    <s v="OFICINAS Y OPERADORES"/>
    <x v="2"/>
    <n v="577263"/>
    <n v="158077"/>
    <n v="319125"/>
    <n v="319679"/>
    <n v="428864"/>
    <n v="342266"/>
    <n v="1439820"/>
    <n v="0"/>
    <n v="0"/>
    <n v="0"/>
    <n v="0"/>
    <n v="0"/>
    <n v="3585094"/>
  </r>
  <r>
    <n v="1220"/>
    <x v="0"/>
    <n v="9060308001"/>
    <s v="ENERGÍA ELECTRICA"/>
    <x v="2"/>
    <n v="61285"/>
    <n v="63918"/>
    <n v="87276"/>
    <n v="32092"/>
    <n v="0"/>
    <n v="49504"/>
    <n v="71491"/>
    <n v="0"/>
    <n v="0"/>
    <n v="0"/>
    <n v="0"/>
    <n v="0"/>
    <n v="365566"/>
  </r>
  <r>
    <n v="1220"/>
    <x v="0"/>
    <n v="9060309001"/>
    <s v="AGUA"/>
    <x v="2"/>
    <n v="9056"/>
    <n v="4134"/>
    <n v="7668"/>
    <n v="-4610"/>
    <n v="3605"/>
    <n v="3282"/>
    <n v="7882"/>
    <n v="0"/>
    <n v="0"/>
    <n v="0"/>
    <n v="0"/>
    <n v="0"/>
    <n v="31017"/>
  </r>
  <r>
    <n v="1220"/>
    <x v="0"/>
    <n v="9060304002"/>
    <s v="SERVICIOS DE SEGURIDAD"/>
    <x v="2"/>
    <n v="28884"/>
    <n v="28884"/>
    <n v="30791"/>
    <n v="29520"/>
    <n v="-29520"/>
    <n v="131080"/>
    <n v="105304"/>
    <n v="0"/>
    <n v="0"/>
    <n v="0"/>
    <n v="0"/>
    <n v="0"/>
    <n v="324943"/>
  </r>
  <r>
    <n v="1220"/>
    <x v="0"/>
    <n v="9060310004"/>
    <s v="Patentes comerciales"/>
    <x v="2"/>
    <n v="845106"/>
    <n v="0"/>
    <n v="18412"/>
    <n v="0"/>
    <n v="0"/>
    <n v="0"/>
    <n v="2183365"/>
    <n v="0"/>
    <n v="0"/>
    <n v="0"/>
    <n v="0"/>
    <n v="0"/>
    <n v="3046883"/>
  </r>
  <r>
    <n v="1220"/>
    <x v="0"/>
    <n v="9060313002"/>
    <s v="SEGUROS DE RESPONSABILIDAD CIVIL"/>
    <x v="2"/>
    <n v="0"/>
    <n v="0"/>
    <n v="0"/>
    <n v="0"/>
    <n v="0"/>
    <n v="0"/>
    <n v="0"/>
    <n v="0"/>
    <n v="0"/>
    <n v="0"/>
    <n v="0"/>
    <n v="0"/>
    <n v="0"/>
  </r>
  <r>
    <n v="1220"/>
    <x v="0"/>
    <n v="9060304001"/>
    <s v="MANTENIMIENTO LOCALES DE LA EMPRESA"/>
    <x v="2"/>
    <n v="0"/>
    <n v="120439"/>
    <n v="117371"/>
    <n v="136050"/>
    <n v="40212"/>
    <n v="583978"/>
    <n v="78054"/>
    <n v="0"/>
    <n v="0"/>
    <n v="0"/>
    <n v="0"/>
    <n v="0"/>
    <n v="1076104"/>
  </r>
  <r>
    <n v="1220"/>
    <x v="0"/>
    <n v="9060314001"/>
    <s v="REFRIGERIOS"/>
    <x v="2"/>
    <n v="0"/>
    <n v="0"/>
    <n v="0"/>
    <n v="48099"/>
    <n v="12255"/>
    <n v="50587"/>
    <n v="0"/>
    <n v="0"/>
    <n v="0"/>
    <n v="0"/>
    <n v="0"/>
    <n v="0"/>
    <n v="110941"/>
  </r>
  <r>
    <n v="1220"/>
    <x v="0"/>
    <n v="9051120001"/>
    <s v="Amortización Sistemas Informáticos"/>
    <x v="3"/>
    <n v="3471389"/>
    <n v="3471389"/>
    <n v="3471389"/>
    <n v="3471389"/>
    <n v="3471389"/>
    <n v="3471389"/>
    <n v="3471389"/>
    <n v="0"/>
    <n v="0"/>
    <n v="0"/>
    <n v="0"/>
    <n v="0"/>
    <n v="24299723"/>
  </r>
  <r>
    <n v="1220"/>
    <x v="0"/>
    <n v="9050110002"/>
    <s v="Depreciación de medidores"/>
    <x v="3"/>
    <n v="86087"/>
    <n v="86087"/>
    <n v="86087"/>
    <n v="86087"/>
    <n v="86087"/>
    <n v="86087"/>
    <n v="86087"/>
    <n v="0"/>
    <n v="0"/>
    <n v="0"/>
    <n v="0"/>
    <n v="0"/>
    <n v="602609"/>
  </r>
  <r>
    <n v="1220"/>
    <x v="0"/>
    <n v="9050110004"/>
    <s v="Depreciación de Equipo Informático"/>
    <x v="3"/>
    <n v="393378"/>
    <n v="393378"/>
    <n v="393378"/>
    <n v="393378"/>
    <n v="393378"/>
    <n v="393171"/>
    <n v="393171"/>
    <n v="0"/>
    <n v="0"/>
    <n v="0"/>
    <n v="0"/>
    <n v="0"/>
    <n v="2753232"/>
  </r>
  <r>
    <n v="1220"/>
    <x v="0"/>
    <n v="9050110006"/>
    <s v="Depreciación Mobiliario"/>
    <x v="3"/>
    <n v="5650"/>
    <n v="5650"/>
    <n v="5650"/>
    <n v="5650"/>
    <n v="5650"/>
    <n v="5650"/>
    <n v="7387"/>
    <n v="0"/>
    <n v="0"/>
    <n v="0"/>
    <n v="0"/>
    <n v="0"/>
    <n v="41287"/>
  </r>
  <r>
    <n v="1220"/>
    <x v="0"/>
    <n v="9060708001"/>
    <s v="OTROS GASTOS DEL PERSONAL"/>
    <x v="4"/>
    <n v="8403"/>
    <n v="3300"/>
    <n v="0"/>
    <n v="8000"/>
    <n v="0"/>
    <n v="137642"/>
    <n v="0"/>
    <n v="0"/>
    <n v="0"/>
    <n v="0"/>
    <n v="0"/>
    <n v="0"/>
    <n v="157345"/>
  </r>
  <r>
    <n v="1220"/>
    <x v="0"/>
    <n v="9061004001"/>
    <s v="ALIMENTACIÓN "/>
    <x v="5"/>
    <n v="2750"/>
    <n v="0"/>
    <n v="0"/>
    <n v="5042"/>
    <n v="16200"/>
    <n v="48600"/>
    <n v="0"/>
    <n v="0"/>
    <n v="0"/>
    <n v="0"/>
    <n v="0"/>
    <n v="0"/>
    <n v="72592"/>
  </r>
  <r>
    <n v="1220"/>
    <x v="0"/>
    <n v="9060101001"/>
    <s v="SUELDOS"/>
    <x v="4"/>
    <n v="3796958"/>
    <n v="3341588"/>
    <n v="2521921"/>
    <n v="3796958"/>
    <n v="3796958"/>
    <n v="3264591"/>
    <n v="4669919"/>
    <n v="0"/>
    <n v="0"/>
    <n v="0"/>
    <n v="0"/>
    <n v="0"/>
    <n v="25188893"/>
  </r>
  <r>
    <n v="1220"/>
    <x v="0"/>
    <n v="9060104002"/>
    <s v="COMISIONES"/>
    <x v="4"/>
    <n v="0"/>
    <n v="0"/>
    <n v="0"/>
    <n v="0"/>
    <n v="0"/>
    <n v="0"/>
    <n v="0"/>
    <n v="0"/>
    <n v="0"/>
    <n v="0"/>
    <n v="0"/>
    <n v="0"/>
    <n v="0"/>
  </r>
  <r>
    <n v="1220"/>
    <x v="0"/>
    <n v="9060104003"/>
    <s v="BONOS"/>
    <x v="4"/>
    <n v="655218"/>
    <n v="494044"/>
    <n v="-388260"/>
    <n v="255333"/>
    <n v="296947"/>
    <n v="296947"/>
    <n v="309764"/>
    <n v="0"/>
    <n v="0"/>
    <n v="0"/>
    <n v="0"/>
    <n v="0"/>
    <n v="1919993"/>
  </r>
  <r>
    <n v="1220"/>
    <x v="0"/>
    <n v="9060104005"/>
    <s v="Bono por evaluación de desempeño"/>
    <x v="4"/>
    <n v="617669"/>
    <n v="617669"/>
    <n v="617669"/>
    <n v="617669"/>
    <n v="819690"/>
    <n v="819690"/>
    <n v="819690"/>
    <n v="0"/>
    <n v="0"/>
    <n v="0"/>
    <n v="0"/>
    <n v="0"/>
    <n v="4929746"/>
  </r>
  <r>
    <n v="1220"/>
    <x v="0"/>
    <n v="9060104010"/>
    <s v="Alimentación principal"/>
    <x v="4"/>
    <n v="217302"/>
    <n v="199194"/>
    <n v="166598"/>
    <n v="217302"/>
    <n v="217302"/>
    <n v="162977"/>
    <n v="268417"/>
    <n v="0"/>
    <n v="0"/>
    <n v="0"/>
    <n v="0"/>
    <n v="0"/>
    <n v="1449092"/>
  </r>
  <r>
    <n v="1220"/>
    <x v="0"/>
    <n v="9060104001"/>
    <s v="HORAS EXTRAS"/>
    <x v="4"/>
    <n v="0"/>
    <n v="0"/>
    <n v="0"/>
    <n v="0"/>
    <n v="0"/>
    <n v="0"/>
    <n v="0"/>
    <n v="0"/>
    <n v="0"/>
    <n v="0"/>
    <n v="0"/>
    <n v="0"/>
    <n v="0"/>
  </r>
  <r>
    <n v="1220"/>
    <x v="0"/>
    <n v="9060105001"/>
    <s v="GRATIFICACION EXTRAORDINARIA"/>
    <x v="4"/>
    <n v="0"/>
    <n v="0"/>
    <n v="0"/>
    <n v="0"/>
    <n v="0"/>
    <n v="0"/>
    <n v="0"/>
    <n v="0"/>
    <n v="0"/>
    <n v="0"/>
    <n v="0"/>
    <n v="0"/>
    <n v="0"/>
  </r>
  <r>
    <n v="1220"/>
    <x v="0"/>
    <n v="9060105005"/>
    <s v="Asignación de movilización"/>
    <x v="4"/>
    <n v="124170"/>
    <n v="113823"/>
    <n v="95197"/>
    <n v="124170"/>
    <n v="124170"/>
    <n v="93128"/>
    <n v="146906"/>
    <n v="0"/>
    <n v="0"/>
    <n v="0"/>
    <n v="0"/>
    <n v="0"/>
    <n v="821564"/>
  </r>
  <r>
    <n v="1220"/>
    <x v="0"/>
    <n v="9060105007"/>
    <s v="Bonificación Navidad"/>
    <x v="4"/>
    <n v="0"/>
    <n v="0"/>
    <n v="0"/>
    <n v="0"/>
    <n v="0"/>
    <n v="0"/>
    <n v="0"/>
    <n v="0"/>
    <n v="0"/>
    <n v="0"/>
    <n v="0"/>
    <n v="0"/>
    <n v="0"/>
  </r>
  <r>
    <n v="1220"/>
    <x v="0"/>
    <n v="9060111003"/>
    <s v="PAGOS POR ACCIDENTE DE TRABAJO"/>
    <x v="4"/>
    <n v="163216"/>
    <n v="173860"/>
    <n v="0"/>
    <n v="166410"/>
    <n v="167125"/>
    <n v="163554"/>
    <n v="211941"/>
    <n v="0"/>
    <n v="0"/>
    <n v="0"/>
    <n v="0"/>
    <n v="0"/>
    <n v="1046106"/>
  </r>
  <r>
    <n v="1220"/>
    <x v="0"/>
    <n v="9060113001"/>
    <s v="SEGURO COMPLEMENTARIO DE TRABAJO  SCTR PENSION"/>
    <x v="4"/>
    <n v="0"/>
    <n v="0"/>
    <n v="0"/>
    <n v="0"/>
    <n v="0"/>
    <n v="0"/>
    <n v="0"/>
    <n v="0"/>
    <n v="0"/>
    <n v="0"/>
    <n v="0"/>
    <n v="0"/>
    <n v="0"/>
  </r>
  <r>
    <n v="1220"/>
    <x v="0"/>
    <n v="9060105004"/>
    <s v="Ayudas de Estudios"/>
    <x v="4"/>
    <n v="0"/>
    <n v="0"/>
    <n v="0"/>
    <n v="0"/>
    <n v="0"/>
    <n v="0"/>
    <n v="0"/>
    <n v="0"/>
    <n v="0"/>
    <n v="0"/>
    <n v="0"/>
    <n v="0"/>
    <n v="0"/>
  </r>
  <r>
    <n v="1220"/>
    <x v="0"/>
    <n v="9060114001"/>
    <s v="EXÁMENES MÉDICOS Y EVALUACIÓN PSICOLÓGICA"/>
    <x v="4"/>
    <n v="0"/>
    <n v="0"/>
    <n v="0"/>
    <n v="0"/>
    <n v="0"/>
    <n v="0"/>
    <n v="0"/>
    <n v="0"/>
    <n v="0"/>
    <n v="0"/>
    <n v="0"/>
    <n v="0"/>
    <n v="0"/>
  </r>
  <r>
    <n v="1220"/>
    <x v="0"/>
    <n v="9060704001"/>
    <s v="EVENTOS INTERNOS"/>
    <x v="4"/>
    <n v="0"/>
    <n v="0"/>
    <n v="0"/>
    <n v="0"/>
    <n v="0"/>
    <n v="0"/>
    <n v="0"/>
    <n v="0"/>
    <n v="0"/>
    <n v="0"/>
    <n v="0"/>
    <n v="0"/>
    <n v="0"/>
  </r>
  <r>
    <n v="1220"/>
    <x v="0"/>
    <n v="9060704002"/>
    <s v="EVENTOS CORPORATIVOS"/>
    <x v="4"/>
    <n v="0"/>
    <n v="0"/>
    <n v="0"/>
    <n v="0"/>
    <n v="0"/>
    <n v="0"/>
    <n v="0"/>
    <n v="0"/>
    <n v="0"/>
    <n v="0"/>
    <n v="0"/>
    <n v="0"/>
    <n v="0"/>
  </r>
  <r>
    <n v="1220"/>
    <x v="0"/>
    <n v="4831101008"/>
    <s v="PROVISION VACACIONES EMPLEADOS"/>
    <x v="4"/>
    <n v="0"/>
    <n v="0"/>
    <n v="0"/>
    <n v="0"/>
    <n v="0"/>
    <n v="0"/>
    <n v="0"/>
    <n v="0"/>
    <n v="0"/>
    <n v="0"/>
    <n v="0"/>
    <n v="0"/>
    <n v="0"/>
  </r>
  <r>
    <n v="1220"/>
    <x v="0"/>
    <n v="9060108002"/>
    <s v="(-) Consumo de Vacaciones"/>
    <x v="4"/>
    <n v="-677357"/>
    <n v="-576553"/>
    <n v="-345932"/>
    <n v="-230621"/>
    <n v="0"/>
    <n v="0"/>
    <n v="0"/>
    <n v="0"/>
    <n v="0"/>
    <n v="0"/>
    <n v="0"/>
    <n v="0"/>
    <n v="-1830463"/>
  </r>
  <r>
    <n v="1220"/>
    <x v="0"/>
    <n v="9060111002"/>
    <s v="SEGUROS PARTICULARES DE PRESTACIONES DE SALUD  SCTR SALUD"/>
    <x v="4"/>
    <n v="64662"/>
    <n v="90750"/>
    <n v="84205"/>
    <n v="110227"/>
    <n v="87332"/>
    <n v="10596"/>
    <n v="11997"/>
    <n v="0"/>
    <n v="0"/>
    <n v="0"/>
    <n v="0"/>
    <n v="0"/>
    <n v="459769"/>
  </r>
  <r>
    <n v="1220"/>
    <x v="0"/>
    <n v="9060301001"/>
    <s v="LOCALES"/>
    <x v="2"/>
    <n v="0"/>
    <n v="213917"/>
    <n v="-111217"/>
    <n v="0"/>
    <n v="-213917"/>
    <n v="0"/>
    <n v="0"/>
    <n v="0"/>
    <n v="0"/>
    <n v="0"/>
    <n v="0"/>
    <n v="0"/>
    <n v="-111217"/>
  </r>
  <r>
    <n v="1220"/>
    <x v="0"/>
    <n v="9060907001"/>
    <s v="MOVILIDAD"/>
    <x v="6"/>
    <n v="0"/>
    <n v="55200"/>
    <n v="0"/>
    <n v="0"/>
    <n v="0"/>
    <n v="91260"/>
    <n v="0"/>
    <n v="0"/>
    <n v="0"/>
    <n v="0"/>
    <n v="0"/>
    <n v="0"/>
    <n v="146460"/>
  </r>
  <r>
    <n v="1220"/>
    <x v="0"/>
    <n v="9060108003"/>
    <s v="Provisión de Vacaciones"/>
    <x v="4"/>
    <n v="0"/>
    <n v="0"/>
    <n v="885001"/>
    <n v="241408"/>
    <n v="241408"/>
    <n v="241411"/>
    <n v="296585"/>
    <n v="0"/>
    <n v="0"/>
    <n v="0"/>
    <n v="0"/>
    <n v="0"/>
    <n v="1905813"/>
  </r>
  <r>
    <n v="1220"/>
    <x v="0"/>
    <n v="9060117002"/>
    <s v="Pensión complementaria de personal pasivo"/>
    <x v="4"/>
    <n v="0"/>
    <n v="0"/>
    <n v="157085"/>
    <n v="26855"/>
    <n v="26855"/>
    <n v="26855"/>
    <n v="26855"/>
    <n v="0"/>
    <n v="0"/>
    <n v="0"/>
    <n v="0"/>
    <n v="0"/>
    <n v="264505"/>
  </r>
  <r>
    <n v="1220"/>
    <x v="0"/>
    <n v="9060302001"/>
    <s v="ESTACIONAMIENTO"/>
    <x v="2"/>
    <n v="0"/>
    <n v="0"/>
    <n v="95000"/>
    <n v="0"/>
    <n v="0"/>
    <n v="285000"/>
    <n v="205418"/>
    <n v="0"/>
    <n v="0"/>
    <n v="0"/>
    <n v="0"/>
    <n v="0"/>
    <n v="585418"/>
  </r>
  <r>
    <n v="1220"/>
    <x v="0"/>
    <n v="9069901002"/>
    <s v="CREDITO FISCAL NO UTILIZADO"/>
    <x v="7"/>
    <n v="0"/>
    <n v="0"/>
    <n v="17299"/>
    <n v="0"/>
    <n v="0"/>
    <n v="0"/>
    <n v="0"/>
    <n v="0"/>
    <n v="0"/>
    <n v="0"/>
    <n v="0"/>
    <n v="0"/>
    <n v="17299"/>
  </r>
  <r>
    <n v="1220"/>
    <x v="0"/>
    <n v="9061003001"/>
    <s v="ALOJAMIENTO "/>
    <x v="5"/>
    <n v="0"/>
    <n v="0"/>
    <n v="0"/>
    <n v="353184"/>
    <n v="448000"/>
    <n v="1722600"/>
    <n v="174266"/>
    <n v="0"/>
    <n v="0"/>
    <n v="0"/>
    <n v="0"/>
    <n v="0"/>
    <n v="2698050"/>
  </r>
  <r>
    <n v="1220"/>
    <x v="0"/>
    <n v="9060311002"/>
    <s v="PAPELERIA"/>
    <x v="2"/>
    <n v="0"/>
    <n v="0"/>
    <n v="0"/>
    <n v="12697"/>
    <n v="0"/>
    <n v="0"/>
    <n v="4464"/>
    <n v="0"/>
    <n v="0"/>
    <n v="0"/>
    <n v="0"/>
    <n v="0"/>
    <n v="17161"/>
  </r>
  <r>
    <n v="1220"/>
    <x v="0"/>
    <n v="9060312001"/>
    <s v="IMPRESIONES"/>
    <x v="2"/>
    <n v="0"/>
    <n v="0"/>
    <n v="0"/>
    <n v="36909"/>
    <n v="12248"/>
    <n v="14510"/>
    <n v="8119"/>
    <n v="0"/>
    <n v="0"/>
    <n v="0"/>
    <n v="0"/>
    <n v="0"/>
    <n v="71786"/>
  </r>
  <r>
    <n v="1220"/>
    <x v="0"/>
    <n v="9060316001"/>
    <s v="MENSAJERIA"/>
    <x v="2"/>
    <n v="0"/>
    <n v="0"/>
    <n v="0"/>
    <n v="11162"/>
    <n v="-11162"/>
    <n v="12265"/>
    <n v="11713"/>
    <n v="0"/>
    <n v="0"/>
    <n v="0"/>
    <n v="0"/>
    <n v="0"/>
    <n v="23978"/>
  </r>
  <r>
    <n v="1220"/>
    <x v="0"/>
    <n v="9060313003"/>
    <s v="OTROS SEGUROS"/>
    <x v="8"/>
    <n v="0"/>
    <n v="0"/>
    <n v="0"/>
    <n v="0"/>
    <n v="0"/>
    <n v="84440"/>
    <n v="0"/>
    <n v="0"/>
    <n v="0"/>
    <n v="0"/>
    <n v="0"/>
    <n v="0"/>
    <n v="84440"/>
  </r>
  <r>
    <n v="1220"/>
    <x v="0"/>
    <n v="9061001001"/>
    <s v="TRANSPORTE  - AEREO"/>
    <x v="9"/>
    <n v="0"/>
    <n v="0"/>
    <n v="0"/>
    <n v="0"/>
    <n v="0"/>
    <n v="340845"/>
    <n v="0"/>
    <n v="0"/>
    <n v="0"/>
    <n v="0"/>
    <n v="0"/>
    <n v="0"/>
    <n v="340845"/>
  </r>
  <r>
    <n v="1220"/>
    <x v="0"/>
    <n v="9071110001"/>
    <s v="Tercerización de Servicios"/>
    <x v="8"/>
    <n v="0"/>
    <n v="0"/>
    <n v="0"/>
    <n v="0"/>
    <n v="0"/>
    <n v="241600"/>
    <n v="0"/>
    <n v="0"/>
    <n v="0"/>
    <n v="0"/>
    <n v="0"/>
    <n v="0"/>
    <n v="241600"/>
  </r>
  <r>
    <n v="1220"/>
    <x v="0"/>
    <n v="9061002001"/>
    <s v="TRANSPORTE  - TERRESTRE"/>
    <x v="9"/>
    <n v="0"/>
    <n v="0"/>
    <n v="0"/>
    <n v="0"/>
    <n v="0"/>
    <n v="0"/>
    <n v="26724"/>
    <n v="0"/>
    <n v="0"/>
    <n v="0"/>
    <n v="0"/>
    <n v="0"/>
    <n v="26724"/>
  </r>
  <r>
    <n v="1220"/>
    <x v="0"/>
    <n v="9061007001"/>
    <s v="VIATICO"/>
    <x v="8"/>
    <n v="0"/>
    <n v="0"/>
    <n v="0"/>
    <n v="0"/>
    <n v="0"/>
    <n v="0"/>
    <n v="100217"/>
    <n v="0"/>
    <n v="0"/>
    <n v="0"/>
    <n v="0"/>
    <n v="0"/>
    <n v="100217"/>
  </r>
</pivotCacheRecords>
</file>

<file path=xl/pivotCache/pivotCacheRecords8.xml><?xml version="1.0" encoding="utf-8"?>
<pivotCacheRecords xmlns="http://schemas.openxmlformats.org/spreadsheetml/2006/main" xmlns:r="http://schemas.openxmlformats.org/officeDocument/2006/relationships" count="51">
  <r>
    <n v="1220"/>
    <x v="0"/>
    <n v="9060601001"/>
    <s v="TELEFONÍA FIJA"/>
    <x v="0"/>
    <n v="12180"/>
    <n v="12180"/>
    <n v="12180"/>
    <n v="12180"/>
    <n v="12180"/>
    <n v="12180"/>
    <n v="12180"/>
    <n v="12180"/>
    <n v="12180"/>
    <n v="12180"/>
    <n v="12180"/>
    <n v="12180"/>
    <n v="146160"/>
  </r>
  <r>
    <n v="1220"/>
    <x v="0"/>
    <n v="9060602001"/>
    <s v="TELEFONÍA MÓVIL"/>
    <x v="0"/>
    <n v="33680"/>
    <n v="21500"/>
    <n v="21500"/>
    <n v="21500"/>
    <n v="21500"/>
    <n v="21500"/>
    <n v="21500"/>
    <n v="21500"/>
    <n v="21500"/>
    <n v="21500"/>
    <n v="21500"/>
    <n v="21500"/>
    <n v="270180"/>
  </r>
  <r>
    <n v="1220"/>
    <x v="0"/>
    <n v="9060603001"/>
    <s v="MANTENIMIENTO Y ALQUILER DE EQUIPOS DE COMUNICACIÓN"/>
    <x v="0"/>
    <n v="4392000"/>
    <n v="4392000"/>
    <n v="4392000"/>
    <n v="4392000"/>
    <n v="4392000"/>
    <n v="4392000"/>
    <n v="4392000"/>
    <n v="4392000"/>
    <n v="4392000"/>
    <n v="4392000"/>
    <n v="4392000"/>
    <n v="4392000"/>
    <n v="52704000"/>
  </r>
  <r>
    <n v="1221"/>
    <x v="0"/>
    <n v="9060505001"/>
    <s v="SERVICIOS INFORMATICOS"/>
    <x v="1"/>
    <n v="13471500"/>
    <n v="13471500"/>
    <n v="13471500"/>
    <n v="13471500"/>
    <n v="13471500"/>
    <n v="13471500"/>
    <n v="13471500"/>
    <n v="13471500"/>
    <n v="13471500"/>
    <n v="13471500"/>
    <n v="13471500"/>
    <n v="13471500"/>
    <n v="161658000"/>
  </r>
  <r>
    <n v="1220"/>
    <x v="0"/>
    <n v="9060305001"/>
    <s v="OFICINAS Y OPERADORES"/>
    <x v="2"/>
    <n v="390702.71098812314"/>
    <n v="390702.71098812314"/>
    <n v="390702.71098812314"/>
    <n v="390702.71098812314"/>
    <n v="390702.71098812314"/>
    <n v="390702.71098812314"/>
    <n v="390702.71098812314"/>
    <n v="390702.71098812314"/>
    <n v="390702.71098812314"/>
    <n v="390702.71098812314"/>
    <n v="390702.71098812314"/>
    <n v="390702.71098812314"/>
    <n v="4688432.5318574766"/>
  </r>
  <r>
    <n v="1220"/>
    <x v="0"/>
    <n v="9060308001"/>
    <s v="ENERGÍA ELECTRICA"/>
    <x v="2"/>
    <n v="37675.669045070092"/>
    <n v="37675.669045070092"/>
    <n v="37675.669045070092"/>
    <n v="37675.669045070092"/>
    <n v="37675.669045070092"/>
    <n v="37675.669045070092"/>
    <n v="37675.669045070092"/>
    <n v="37675.669045070092"/>
    <n v="37675.669045070092"/>
    <n v="37675.669045070092"/>
    <n v="37675.669045070092"/>
    <n v="37675.669045070092"/>
    <n v="452108.02854084101"/>
  </r>
  <r>
    <n v="1220"/>
    <x v="0"/>
    <n v="9060309001"/>
    <s v="AGUA"/>
    <x v="2"/>
    <n v="4095.8932531082232"/>
    <n v="4095.8932531082232"/>
    <n v="4095.8932531082232"/>
    <n v="4095.8932531082232"/>
    <n v="4095.8932531082232"/>
    <n v="4095.8932531082232"/>
    <n v="4095.8932531082232"/>
    <n v="4095.8932531082232"/>
    <n v="4095.8932531082232"/>
    <n v="4095.8932531082232"/>
    <n v="4095.8932531082232"/>
    <n v="4095.8932531082232"/>
    <n v="49150.719037298688"/>
  </r>
  <r>
    <n v="1220"/>
    <x v="0"/>
    <n v="9060304002"/>
    <s v="SERVICIOS DE SEGURIDAD"/>
    <x v="2"/>
    <n v="8619.1049458566758"/>
    <n v="8619.1049458566758"/>
    <n v="8619.1049458566758"/>
    <n v="8619.1049458566758"/>
    <n v="8619.1049458566758"/>
    <n v="8619.1049458566758"/>
    <n v="8619.1049458566758"/>
    <n v="8619.1049458566758"/>
    <n v="8619.1049458566758"/>
    <n v="8619.1049458566758"/>
    <n v="8619.1049458566758"/>
    <n v="8619.1049458566758"/>
    <n v="103429.25935028009"/>
  </r>
  <r>
    <n v="1220"/>
    <x v="0"/>
    <n v="9060310004"/>
    <s v="Patentes comerciales"/>
    <x v="2"/>
    <n v="1107753.935888241"/>
    <n v="0"/>
    <n v="0"/>
    <n v="0"/>
    <n v="0"/>
    <n v="0"/>
    <n v="1107753.935888241"/>
    <n v="0"/>
    <n v="0"/>
    <n v="0"/>
    <n v="0"/>
    <n v="0"/>
    <n v="2215507.8717764821"/>
  </r>
  <r>
    <n v="1220"/>
    <x v="0"/>
    <n v="9060313002"/>
    <s v="SEGUROS DE RESPONSABILIDAD CIVIL"/>
    <x v="2"/>
    <n v="40900.475262302338"/>
    <n v="40900.475262302338"/>
    <n v="40900.475262302338"/>
    <n v="40900.475262302338"/>
    <n v="40900.475262302338"/>
    <n v="40900.475262302338"/>
    <n v="40900.475262302338"/>
    <n v="40900.475262302338"/>
    <n v="40900.475262302338"/>
    <n v="40900.475262302338"/>
    <n v="40900.475262302338"/>
    <n v="40900.475262302338"/>
    <n v="490805.70314762794"/>
  </r>
  <r>
    <n v="1220"/>
    <x v="0"/>
    <n v="9060304001"/>
    <s v="MANTENIMIENTO LOCALES DE LA EMPRESA"/>
    <x v="2"/>
    <n v="141587.78721245399"/>
    <n v="141587.78721245399"/>
    <n v="141587.78721245399"/>
    <n v="141587.78721245399"/>
    <n v="141587.78721245399"/>
    <n v="141587.78721245399"/>
    <n v="141587.78721245399"/>
    <n v="141587.78721245399"/>
    <n v="141587.78721245399"/>
    <n v="141587.78721245399"/>
    <n v="141587.78721245399"/>
    <n v="141587.78721245399"/>
    <n v="1699053.446549448"/>
  </r>
  <r>
    <n v="1220"/>
    <x v="0"/>
    <n v="9060314001"/>
    <s v="REFRIGERIOS"/>
    <x v="2"/>
    <n v="6235.193019656308"/>
    <n v="6235.193019656308"/>
    <n v="6235.193019656308"/>
    <n v="6235.193019656308"/>
    <n v="6235.193019656308"/>
    <n v="6235.193019656308"/>
    <n v="6235.193019656308"/>
    <n v="6235.193019656308"/>
    <n v="6235.193019656308"/>
    <n v="6235.193019656308"/>
    <n v="6235.193019656308"/>
    <n v="6235.193019656308"/>
    <n v="74822.316235875682"/>
  </r>
  <r>
    <n v="1220"/>
    <x v="0"/>
    <n v="9051120001"/>
    <s v="Amortización Sistemas Informáticos"/>
    <x v="3"/>
    <n v="79785.952442480309"/>
    <n v="79785.952442480309"/>
    <n v="79785.952442480309"/>
    <n v="79785.952442480309"/>
    <n v="79785.952442480309"/>
    <n v="79785.952442480309"/>
    <n v="79785.952442480309"/>
    <n v="79785.952442480309"/>
    <n v="79785.952442480309"/>
    <n v="79785.952442480309"/>
    <n v="79785.952442480309"/>
    <n v="79785.952442480309"/>
    <n v="957431.42930976348"/>
  </r>
  <r>
    <n v="1220"/>
    <x v="0"/>
    <n v="9050110002"/>
    <s v="Depreciación de medidores"/>
    <x v="3"/>
    <n v="0"/>
    <n v="0"/>
    <n v="0"/>
    <n v="0"/>
    <n v="0"/>
    <n v="0"/>
    <n v="0"/>
    <n v="0"/>
    <n v="0"/>
    <n v="0"/>
    <n v="0"/>
    <n v="0"/>
    <n v="0"/>
  </r>
  <r>
    <n v="1220"/>
    <x v="0"/>
    <n v="9050110004"/>
    <s v="Depreciación de Equipo Informático"/>
    <x v="3"/>
    <n v="0"/>
    <n v="0"/>
    <n v="0"/>
    <n v="0"/>
    <n v="0"/>
    <n v="0"/>
    <n v="0"/>
    <n v="0"/>
    <n v="0"/>
    <n v="0"/>
    <n v="0"/>
    <n v="0"/>
    <n v="0"/>
  </r>
  <r>
    <n v="1220"/>
    <x v="0"/>
    <n v="9050110006"/>
    <s v="Depreciación Mobiliario"/>
    <x v="3"/>
    <n v="0"/>
    <n v="0"/>
    <n v="0"/>
    <n v="0"/>
    <n v="0"/>
    <n v="0"/>
    <n v="0"/>
    <n v="0"/>
    <n v="0"/>
    <n v="0"/>
    <n v="0"/>
    <n v="0"/>
    <n v="0"/>
  </r>
  <r>
    <n v="1220"/>
    <x v="0"/>
    <n v="9060708001"/>
    <s v="OTROS GASTOS DEL PERSONAL"/>
    <x v="4"/>
    <n v="0"/>
    <n v="0"/>
    <n v="0"/>
    <n v="0"/>
    <n v="0"/>
    <n v="0"/>
    <n v="0"/>
    <n v="0"/>
    <n v="0"/>
    <n v="0"/>
    <n v="0"/>
    <n v="0"/>
    <n v="0"/>
  </r>
  <r>
    <n v="1220"/>
    <x v="0"/>
    <n v="9061004001"/>
    <s v="ALIMENTACIÓN "/>
    <x v="5"/>
    <n v="0"/>
    <n v="0"/>
    <n v="0"/>
    <n v="0"/>
    <n v="0"/>
    <n v="0"/>
    <n v="0"/>
    <n v="0"/>
    <n v="0"/>
    <n v="0"/>
    <n v="0"/>
    <n v="0"/>
    <n v="0"/>
  </r>
  <r>
    <n v="1220"/>
    <x v="0"/>
    <n v="9060101001"/>
    <s v="SUELDOS"/>
    <x v="4"/>
    <n v="3863313.6640000003"/>
    <n v="3863313.6640000003"/>
    <n v="3863313.6640000003"/>
    <n v="3863313.6640000003"/>
    <n v="3863313.6640000003"/>
    <n v="3863313.6640000003"/>
    <n v="3863313.6640000003"/>
    <n v="3863313.6640000003"/>
    <n v="3863313.6640000003"/>
    <n v="3863313.6640000003"/>
    <n v="3863313.6640000003"/>
    <n v="3863313.6640000003"/>
    <n v="46359763.967999995"/>
  </r>
  <r>
    <n v="1220"/>
    <x v="0"/>
    <n v="9060104002"/>
    <s v="COMISIONES"/>
    <x v="4"/>
    <n v="0"/>
    <n v="0"/>
    <n v="0"/>
    <n v="0"/>
    <n v="0"/>
    <n v="0"/>
    <n v="0"/>
    <n v="0"/>
    <n v="0"/>
    <n v="0"/>
    <n v="0"/>
    <n v="0"/>
    <n v="0"/>
  </r>
  <r>
    <n v="1220"/>
    <x v="0"/>
    <n v="9060104003"/>
    <s v="BONOS"/>
    <x v="4"/>
    <n v="0"/>
    <n v="0"/>
    <n v="0"/>
    <n v="0"/>
    <n v="0"/>
    <n v="0"/>
    <n v="0"/>
    <n v="0"/>
    <n v="0"/>
    <n v="0"/>
    <n v="0"/>
    <n v="0"/>
    <n v="0"/>
  </r>
  <r>
    <n v="1220"/>
    <x v="0"/>
    <n v="9060104005"/>
    <s v="Bono por evaluación de desempeño"/>
    <x v="4"/>
    <n v="628947.27893333335"/>
    <n v="628947.27893333335"/>
    <n v="628947.27893333335"/>
    <n v="628947.27893333335"/>
    <n v="628947.27893333335"/>
    <n v="628947.27893333335"/>
    <n v="628947.27893333335"/>
    <n v="628947.27893333335"/>
    <n v="628947.27893333335"/>
    <n v="628947.27893333335"/>
    <n v="628947.27893333335"/>
    <n v="628947.27893333335"/>
    <n v="7547367.3471999997"/>
  </r>
  <r>
    <n v="1220"/>
    <x v="0"/>
    <n v="9060104010"/>
    <s v="Alimentación principal"/>
    <x v="4"/>
    <n v="223940.83200000002"/>
    <n v="223940.83200000002"/>
    <n v="223940.83200000002"/>
    <n v="223940.83200000002"/>
    <n v="223940.83200000002"/>
    <n v="223940.83200000002"/>
    <n v="223940.83200000002"/>
    <n v="223940.83200000002"/>
    <n v="223940.83200000002"/>
    <n v="223940.83200000002"/>
    <n v="223940.83200000002"/>
    <n v="223940.83200000002"/>
    <n v="2687289.9839999997"/>
  </r>
  <r>
    <n v="1220"/>
    <x v="0"/>
    <n v="9060104001"/>
    <s v="HORAS EXTRAS"/>
    <x v="4"/>
    <n v="0"/>
    <n v="0"/>
    <n v="0"/>
    <n v="0"/>
    <n v="0"/>
    <n v="0"/>
    <n v="0"/>
    <n v="0"/>
    <n v="0"/>
    <n v="0"/>
    <n v="0"/>
    <n v="0"/>
    <n v="0"/>
  </r>
  <r>
    <n v="1220"/>
    <x v="0"/>
    <n v="9060105001"/>
    <s v="GRATIFICACION EXTRAORDINARIA"/>
    <x v="4"/>
    <n v="196022.22333333333"/>
    <n v="196022.22333333333"/>
    <n v="196022.22333333333"/>
    <n v="196022.22333333333"/>
    <n v="196022.22333333333"/>
    <n v="196022.22333333333"/>
    <n v="196022.22333333333"/>
    <n v="196022.22333333333"/>
    <n v="196022.22333333333"/>
    <n v="196022.22333333333"/>
    <n v="196022.22333333333"/>
    <n v="196022.22333333333"/>
    <n v="2352266.6800000002"/>
  </r>
  <r>
    <n v="1220"/>
    <x v="0"/>
    <n v="9060105005"/>
    <s v="Asignación de movilización"/>
    <x v="4"/>
    <n v="127963.94400000002"/>
    <n v="127963.94400000002"/>
    <n v="127963.94400000002"/>
    <n v="127963.94400000002"/>
    <n v="127963.94400000002"/>
    <n v="127963.94400000002"/>
    <n v="127963.94400000002"/>
    <n v="127963.94400000002"/>
    <n v="127963.94400000002"/>
    <n v="127963.94400000002"/>
    <n v="127963.94400000002"/>
    <n v="127963.94400000002"/>
    <n v="1535567.3280000007"/>
  </r>
  <r>
    <n v="1220"/>
    <x v="0"/>
    <n v="9060105007"/>
    <s v="Bonificación Navidad"/>
    <x v="4"/>
    <n v="46077.420000000006"/>
    <n v="46077.420000000006"/>
    <n v="46077.420000000006"/>
    <n v="46077.420000000006"/>
    <n v="46077.420000000006"/>
    <n v="46077.420000000006"/>
    <n v="46077.420000000006"/>
    <n v="46077.420000000006"/>
    <n v="46077.420000000006"/>
    <n v="46077.420000000006"/>
    <n v="46077.420000000006"/>
    <n v="46077.420000000006"/>
    <n v="552929.03999999992"/>
  </r>
  <r>
    <n v="1220"/>
    <x v="0"/>
    <n v="9060111003"/>
    <s v="PAGOS POR ACCIDENTE DE TRABAJO"/>
    <x v="4"/>
    <n v="68876.234740679996"/>
    <n v="68876.234740679996"/>
    <n v="68876.234740679996"/>
    <n v="68876.234740679996"/>
    <n v="68876.234740679996"/>
    <n v="68876.234740679996"/>
    <n v="68876.234740679996"/>
    <n v="68876.234740679996"/>
    <n v="68876.234740679996"/>
    <n v="68876.234740679996"/>
    <n v="68876.234740679996"/>
    <n v="68876.234740679996"/>
    <n v="826514.81688815972"/>
  </r>
  <r>
    <n v="1220"/>
    <x v="0"/>
    <n v="9060113001"/>
    <s v="SEGURO COMPLEMENTARIO DE TRABAJO  SCTR PENSION"/>
    <x v="4"/>
    <n v="81842.713403999995"/>
    <n v="81842.713403999995"/>
    <n v="81842.713403999995"/>
    <n v="81842.713403999995"/>
    <n v="81842.713403999995"/>
    <n v="81842.713403999995"/>
    <n v="81842.713403999995"/>
    <n v="81842.713403999995"/>
    <n v="81842.713403999995"/>
    <n v="81842.713403999995"/>
    <n v="81842.713403999995"/>
    <n v="81842.713403999995"/>
    <n v="982112.56084800011"/>
  </r>
  <r>
    <n v="1220"/>
    <x v="0"/>
    <n v="9060105004"/>
    <s v="Ayudas de Estudios"/>
    <x v="4"/>
    <n v="0"/>
    <n v="0"/>
    <n v="0"/>
    <n v="0"/>
    <n v="0"/>
    <n v="0"/>
    <n v="0"/>
    <n v="0"/>
    <n v="0"/>
    <n v="0"/>
    <n v="0"/>
    <n v="0"/>
    <n v="0"/>
  </r>
  <r>
    <n v="1220"/>
    <x v="0"/>
    <n v="9060114001"/>
    <s v="EXÁMENES MÉDICOS Y EVALUACIÓN PSICOLÓGICA"/>
    <x v="4"/>
    <n v="0"/>
    <n v="0"/>
    <n v="9600"/>
    <n v="0"/>
    <n v="0"/>
    <n v="0"/>
    <n v="0"/>
    <n v="0"/>
    <n v="0"/>
    <n v="0"/>
    <n v="0"/>
    <n v="0"/>
    <n v="9600"/>
  </r>
  <r>
    <n v="1220"/>
    <x v="0"/>
    <n v="9060704001"/>
    <s v="EVENTOS INTERNOS"/>
    <x v="4"/>
    <n v="0"/>
    <n v="0"/>
    <n v="0"/>
    <n v="0"/>
    <n v="0"/>
    <n v="10400"/>
    <n v="0"/>
    <n v="0"/>
    <n v="0"/>
    <n v="0"/>
    <n v="0"/>
    <n v="8000"/>
    <n v="18400"/>
  </r>
  <r>
    <n v="1220"/>
    <x v="0"/>
    <n v="9060704002"/>
    <s v="EVENTOS CORPORATIVOS"/>
    <x v="4"/>
    <n v="0"/>
    <n v="0"/>
    <n v="0"/>
    <n v="0"/>
    <n v="0"/>
    <n v="0"/>
    <n v="0"/>
    <n v="0"/>
    <n v="8000"/>
    <n v="0"/>
    <n v="142858"/>
    <n v="0"/>
    <n v="150858"/>
  </r>
  <r>
    <n v="1220"/>
    <x v="0"/>
    <n v="4831101008"/>
    <s v="PROVISION VACACIONES EMPLEADOS"/>
    <x v="4"/>
    <n v="239501.04772727273"/>
    <n v="239501.04772727273"/>
    <n v="239501.04772727273"/>
    <n v="239501.04772727273"/>
    <n v="239501.04772727273"/>
    <n v="239501.04772727273"/>
    <n v="239501.04772727273"/>
    <n v="239501.04772727273"/>
    <n v="239501.04772727273"/>
    <n v="239501.04772727273"/>
    <n v="239501.04772727273"/>
    <n v="239501.04772727273"/>
    <n v="2874012.5727272737"/>
  </r>
  <r>
    <n v="1220"/>
    <x v="0"/>
    <n v="9060108002"/>
    <s v="(-) Consumo de Vacaciones"/>
    <x v="4"/>
    <n v="-2687662.5909090908"/>
    <n v="0"/>
    <n v="0"/>
    <n v="0"/>
    <n v="-80279.048436363635"/>
    <n v="0"/>
    <n v="0"/>
    <n v="0"/>
    <n v="0"/>
    <n v="0"/>
    <n v="0"/>
    <n v="0"/>
    <n v="-2767941.6393454545"/>
  </r>
  <r>
    <n v="1220"/>
    <x v="0"/>
    <n v="9060111002"/>
    <s v="SEGUROS PARTICULARES DE PRESTACIONES DE SALUD  SCTR SALUD"/>
    <x v="4"/>
    <n v="0"/>
    <n v="0"/>
    <n v="0"/>
    <n v="0"/>
    <n v="0"/>
    <n v="0"/>
    <n v="0"/>
    <n v="0"/>
    <n v="0"/>
    <n v="0"/>
    <n v="0"/>
    <n v="0"/>
    <n v="0"/>
  </r>
  <r>
    <n v="1220"/>
    <x v="0"/>
    <n v="9060301001"/>
    <s v="LOCALES"/>
    <x v="2"/>
    <n v="0"/>
    <n v="0"/>
    <n v="0"/>
    <n v="0"/>
    <n v="0"/>
    <n v="0"/>
    <n v="0"/>
    <n v="0"/>
    <n v="0"/>
    <n v="0"/>
    <n v="0"/>
    <n v="0"/>
    <n v="0"/>
  </r>
  <r>
    <n v="1220"/>
    <x v="0"/>
    <n v="9060907001"/>
    <s v="MOVILIDAD"/>
    <x v="6"/>
    <n v="0"/>
    <n v="0"/>
    <n v="0"/>
    <n v="0"/>
    <n v="0"/>
    <n v="0"/>
    <n v="0"/>
    <n v="0"/>
    <n v="0"/>
    <n v="0"/>
    <n v="0"/>
    <n v="0"/>
    <n v="0"/>
  </r>
  <r>
    <n v="1220"/>
    <x v="0"/>
    <n v="9060108003"/>
    <s v="Provisión de Vacaciones"/>
    <x v="4"/>
    <n v="0"/>
    <n v="0"/>
    <n v="0"/>
    <n v="0"/>
    <n v="0"/>
    <n v="0"/>
    <n v="0"/>
    <n v="0"/>
    <n v="0"/>
    <n v="0"/>
    <n v="0"/>
    <n v="0"/>
    <n v="0"/>
  </r>
  <r>
    <n v="1220"/>
    <x v="0"/>
    <n v="9060117002"/>
    <s v="Pensión complementaria de personal pasivo"/>
    <x v="4"/>
    <n v="0"/>
    <n v="0"/>
    <n v="0"/>
    <n v="0"/>
    <n v="0"/>
    <n v="0"/>
    <n v="0"/>
    <n v="0"/>
    <n v="0"/>
    <n v="0"/>
    <n v="0"/>
    <n v="0"/>
    <n v="0"/>
  </r>
  <r>
    <n v="1220"/>
    <x v="0"/>
    <n v="9060302001"/>
    <s v="ESTACIONAMIENTO"/>
    <x v="2"/>
    <n v="0"/>
    <n v="0"/>
    <n v="0"/>
    <n v="0"/>
    <n v="0"/>
    <n v="0"/>
    <n v="0"/>
    <n v="0"/>
    <n v="0"/>
    <n v="0"/>
    <n v="0"/>
    <n v="0"/>
    <n v="0"/>
  </r>
  <r>
    <n v="1220"/>
    <x v="0"/>
    <n v="9069901002"/>
    <s v="CREDITO FISCAL NO UTILIZADO"/>
    <x v="7"/>
    <n v="0"/>
    <n v="0"/>
    <n v="0"/>
    <n v="0"/>
    <n v="0"/>
    <n v="0"/>
    <n v="0"/>
    <n v="0"/>
    <n v="0"/>
    <n v="0"/>
    <n v="0"/>
    <n v="0"/>
    <n v="0"/>
  </r>
  <r>
    <n v="1220"/>
    <x v="0"/>
    <n v="9061003001"/>
    <s v="ALOJAMIENTO "/>
    <x v="5"/>
    <n v="0"/>
    <n v="0"/>
    <n v="0"/>
    <n v="0"/>
    <n v="0"/>
    <n v="0"/>
    <n v="0"/>
    <n v="0"/>
    <n v="0"/>
    <n v="0"/>
    <n v="0"/>
    <n v="0"/>
    <n v="0"/>
  </r>
  <r>
    <n v="1220"/>
    <x v="0"/>
    <n v="9060311002"/>
    <s v="PAPELERIA"/>
    <x v="2"/>
    <n v="0"/>
    <n v="0"/>
    <n v="0"/>
    <n v="0"/>
    <n v="0"/>
    <n v="0"/>
    <n v="0"/>
    <n v="0"/>
    <n v="0"/>
    <n v="0"/>
    <n v="0"/>
    <n v="0"/>
    <n v="0"/>
  </r>
  <r>
    <n v="1220"/>
    <x v="0"/>
    <n v="9060312001"/>
    <s v="IMPRESIONES"/>
    <x v="2"/>
    <n v="0"/>
    <n v="0"/>
    <n v="0"/>
    <n v="0"/>
    <n v="0"/>
    <n v="0"/>
    <n v="0"/>
    <n v="0"/>
    <n v="0"/>
    <n v="0"/>
    <n v="0"/>
    <n v="0"/>
    <n v="0"/>
  </r>
  <r>
    <n v="1220"/>
    <x v="0"/>
    <n v="9060316001"/>
    <s v="MENSAJERIA"/>
    <x v="2"/>
    <n v="0"/>
    <n v="0"/>
    <n v="0"/>
    <n v="0"/>
    <n v="0"/>
    <n v="0"/>
    <n v="0"/>
    <n v="0"/>
    <n v="0"/>
    <n v="0"/>
    <n v="0"/>
    <n v="0"/>
    <n v="0"/>
  </r>
  <r>
    <n v="1220"/>
    <x v="0"/>
    <n v="9060313003"/>
    <s v="OTROS SEGUROS"/>
    <x v="8"/>
    <n v="0"/>
    <n v="0"/>
    <n v="0"/>
    <n v="0"/>
    <n v="0"/>
    <n v="0"/>
    <n v="0"/>
    <n v="0"/>
    <n v="0"/>
    <n v="0"/>
    <n v="0"/>
    <n v="0"/>
    <n v="0"/>
  </r>
  <r>
    <n v="1220"/>
    <x v="0"/>
    <n v="9061001001"/>
    <s v="TRANSPORTE  - AEREO"/>
    <x v="9"/>
    <n v="0"/>
    <n v="0"/>
    <n v="0"/>
    <n v="0"/>
    <n v="0"/>
    <n v="0"/>
    <n v="0"/>
    <n v="0"/>
    <n v="0"/>
    <n v="0"/>
    <n v="0"/>
    <n v="0"/>
    <n v="0"/>
  </r>
  <r>
    <n v="1220"/>
    <x v="0"/>
    <n v="9071110001"/>
    <s v="Tercerización de Servicios"/>
    <x v="8"/>
    <n v="0"/>
    <n v="0"/>
    <n v="0"/>
    <n v="0"/>
    <n v="0"/>
    <n v="0"/>
    <n v="0"/>
    <n v="0"/>
    <n v="0"/>
    <n v="0"/>
    <n v="0"/>
    <n v="0"/>
    <n v="0"/>
  </r>
  <r>
    <n v="1220"/>
    <x v="0"/>
    <n v="9061002001"/>
    <s v="TRANSPORTE  - TERRESTRE"/>
    <x v="9"/>
    <n v="0"/>
    <n v="0"/>
    <n v="0"/>
    <n v="0"/>
    <n v="0"/>
    <n v="0"/>
    <n v="0"/>
    <n v="0"/>
    <n v="0"/>
    <n v="0"/>
    <n v="0"/>
    <n v="0"/>
    <n v="0"/>
  </r>
  <r>
    <n v="1220"/>
    <x v="0"/>
    <n v="9061007001"/>
    <s v="VIATICO"/>
    <x v="8"/>
    <n v="0"/>
    <n v="0"/>
    <n v="0"/>
    <n v="0"/>
    <n v="0"/>
    <n v="0"/>
    <n v="0"/>
    <n v="0"/>
    <n v="0"/>
    <n v="0"/>
    <n v="0"/>
    <n v="0"/>
    <n v="0"/>
  </r>
</pivotCacheRecords>
</file>

<file path=xl/pivotCache/pivotCacheRecords9.xml><?xml version="1.0" encoding="utf-8"?>
<pivotCacheRecords xmlns="http://schemas.openxmlformats.org/spreadsheetml/2006/main" xmlns:r="http://schemas.openxmlformats.org/officeDocument/2006/relationships" count="51">
  <r>
    <n v="1220"/>
    <x v="0"/>
    <n v="9060601001"/>
    <s v="TELEFONÍA FIJA"/>
    <x v="0"/>
    <n v="4078728"/>
    <n v="2748325"/>
    <n v="1971170"/>
    <n v="184433"/>
    <n v="2196429"/>
    <n v="113384"/>
    <n v="95211"/>
    <n v="-12180"/>
    <n v="-12180"/>
    <n v="-12180"/>
    <n v="-12180"/>
    <n v="-12180"/>
    <n v="11326780"/>
  </r>
  <r>
    <n v="1220"/>
    <x v="0"/>
    <n v="9060602001"/>
    <s v="TELEFONÍA MÓVIL"/>
    <x v="0"/>
    <n v="138031"/>
    <n v="32006"/>
    <n v="-3962835"/>
    <n v="-4566055"/>
    <n v="-4782435"/>
    <n v="-212125"/>
    <n v="10069740"/>
    <n v="-21500"/>
    <n v="-21500"/>
    <n v="-21500"/>
    <n v="-21500"/>
    <n v="-21500"/>
    <n v="-3391173"/>
  </r>
  <r>
    <n v="1220"/>
    <x v="0"/>
    <n v="9060603001"/>
    <s v="MANTENIMIENTO Y ALQUILER DE EQUIPOS DE COMUNICACIÓN"/>
    <x v="0"/>
    <n v="-4392000"/>
    <n v="-4392000"/>
    <n v="-4392000"/>
    <n v="-4392000"/>
    <n v="-4392000"/>
    <n v="-4392000"/>
    <n v="-4392000"/>
    <n v="-4392000"/>
    <n v="-4392000"/>
    <n v="-4392000"/>
    <n v="-4392000"/>
    <n v="-4392000"/>
    <n v="-52704000"/>
  </r>
  <r>
    <n v="1221"/>
    <x v="0"/>
    <n v="9060505001"/>
    <s v="SERVICIOS INFORMATICOS"/>
    <x v="1"/>
    <n v="-1646737"/>
    <n v="-1116995"/>
    <n v="5846566"/>
    <n v="-7782462"/>
    <n v="-5466315"/>
    <n v="4686556"/>
    <n v="3807314"/>
    <n v="-13471500"/>
    <n v="-13471500"/>
    <n v="-13471500"/>
    <n v="-13471500"/>
    <n v="-13471500"/>
    <n v="-69029573"/>
  </r>
  <r>
    <n v="1220"/>
    <x v="0"/>
    <n v="9060305001"/>
    <s v="OFICINAS Y OPERADORES"/>
    <x v="2"/>
    <n v="186560.28901187686"/>
    <n v="-232625.71098812314"/>
    <n v="-71577.710988123144"/>
    <n v="-71023.710988123144"/>
    <n v="38161.289011876856"/>
    <n v="-48436.710988123144"/>
    <n v="1049117.2890118768"/>
    <n v="-390702.71098812314"/>
    <n v="-390702.71098812314"/>
    <n v="-390702.71098812314"/>
    <n v="-390702.71098812314"/>
    <n v="-390702.71098812314"/>
    <n v="-1103338.5318574777"/>
  </r>
  <r>
    <n v="1220"/>
    <x v="0"/>
    <n v="9060308001"/>
    <s v="ENERGÍA ELECTRICA"/>
    <x v="2"/>
    <n v="23609.330954929908"/>
    <n v="26242.330954929908"/>
    <n v="49600.330954929908"/>
    <n v="-5583.6690450700917"/>
    <n v="-37675.669045070092"/>
    <n v="11828.330954929908"/>
    <n v="33815.330954929908"/>
    <n v="-37675.669045070092"/>
    <n v="-37675.669045070092"/>
    <n v="-37675.669045070092"/>
    <n v="-37675.669045070092"/>
    <n v="-37675.669045070092"/>
    <n v="-86542.0285408411"/>
  </r>
  <r>
    <n v="1220"/>
    <x v="0"/>
    <n v="9060309001"/>
    <s v="AGUA"/>
    <x v="2"/>
    <n v="4960.1067468917772"/>
    <n v="38.106746891776766"/>
    <n v="3572.1067468917768"/>
    <n v="-8705.8932531082228"/>
    <n v="-490.89325310822323"/>
    <n v="-813.89325310822323"/>
    <n v="3786.1067468917768"/>
    <n v="-4095.8932531082232"/>
    <n v="-4095.8932531082232"/>
    <n v="-4095.8932531082232"/>
    <n v="-4095.8932531082232"/>
    <n v="-4095.8932531082232"/>
    <n v="-18133.719037298677"/>
  </r>
  <r>
    <n v="1220"/>
    <x v="0"/>
    <n v="9060304002"/>
    <s v="SERVICIOS DE SEGURIDAD"/>
    <x v="2"/>
    <n v="20264.895054143322"/>
    <n v="20264.895054143322"/>
    <n v="22171.895054143322"/>
    <n v="20900.895054143322"/>
    <n v="-38139.104945856678"/>
    <n v="122460.89505414333"/>
    <n v="96684.89505414333"/>
    <n v="-8619.1049458566758"/>
    <n v="-8619.1049458566758"/>
    <n v="-8619.1049458566758"/>
    <n v="-8619.1049458566758"/>
    <n v="-8619.1049458566758"/>
    <n v="221513.7406497199"/>
  </r>
  <r>
    <n v="1220"/>
    <x v="0"/>
    <n v="9060310004"/>
    <s v="Patentes comerciales"/>
    <x v="2"/>
    <n v="-262647.93588824105"/>
    <n v="0"/>
    <n v="18412"/>
    <n v="0"/>
    <n v="0"/>
    <n v="0"/>
    <n v="1075611.064111759"/>
    <n v="0"/>
    <n v="0"/>
    <n v="0"/>
    <n v="0"/>
    <n v="0"/>
    <n v="831375.12822351791"/>
  </r>
  <r>
    <n v="1220"/>
    <x v="0"/>
    <n v="9060313002"/>
    <s v="SEGUROS DE RESPONSABILIDAD CIVIL"/>
    <x v="2"/>
    <n v="-40900.475262302338"/>
    <n v="-40900.475262302338"/>
    <n v="-40900.475262302338"/>
    <n v="-40900.475262302338"/>
    <n v="-40900.475262302338"/>
    <n v="-40900.475262302338"/>
    <n v="-40900.475262302338"/>
    <n v="-40900.475262302338"/>
    <n v="-40900.475262302338"/>
    <n v="-40900.475262302338"/>
    <n v="-40900.475262302338"/>
    <n v="-40900.475262302338"/>
    <n v="-490805.70314762794"/>
  </r>
  <r>
    <n v="1220"/>
    <x v="0"/>
    <n v="9060304001"/>
    <s v="MANTENIMIENTO LOCALES DE LA EMPRESA"/>
    <x v="2"/>
    <n v="-141587.78721245399"/>
    <n v="-21148.787212453986"/>
    <n v="-24216.787212453986"/>
    <n v="-5537.7872124539863"/>
    <n v="-101375.78721245399"/>
    <n v="442390.21278754598"/>
    <n v="-63533.787212453986"/>
    <n v="-141587.78721245399"/>
    <n v="-141587.78721245399"/>
    <n v="-141587.78721245399"/>
    <n v="-141587.78721245399"/>
    <n v="-141587.78721245399"/>
    <n v="-622949.44654944795"/>
  </r>
  <r>
    <n v="1220"/>
    <x v="0"/>
    <n v="9060314001"/>
    <s v="REFRIGERIOS"/>
    <x v="2"/>
    <n v="-6235.193019656308"/>
    <n v="-6235.193019656308"/>
    <n v="-6235.193019656308"/>
    <n v="41863.806980343696"/>
    <n v="6019.806980343692"/>
    <n v="44351.806980343696"/>
    <n v="-6235.193019656308"/>
    <n v="-6235.193019656308"/>
    <n v="-6235.193019656308"/>
    <n v="-6235.193019656308"/>
    <n v="-6235.193019656308"/>
    <n v="-6235.193019656308"/>
    <n v="36118.683764124333"/>
  </r>
  <r>
    <n v="1220"/>
    <x v="0"/>
    <n v="9051120001"/>
    <s v="Amortización Sistemas Informáticos"/>
    <x v="3"/>
    <n v="3391603.0475575197"/>
    <n v="3391603.0475575197"/>
    <n v="3391603.0475575197"/>
    <n v="3391603.0475575197"/>
    <n v="3391603.0475575197"/>
    <n v="3391603.0475575197"/>
    <n v="3391603.0475575197"/>
    <n v="-79785.952442480309"/>
    <n v="-79785.952442480309"/>
    <n v="-79785.952442480309"/>
    <n v="-79785.952442480309"/>
    <n v="-79785.952442480309"/>
    <n v="23342291.570690222"/>
  </r>
  <r>
    <n v="1220"/>
    <x v="0"/>
    <n v="9050110002"/>
    <s v="Depreciación de medidores"/>
    <x v="3"/>
    <n v="86087"/>
    <n v="86087"/>
    <n v="86087"/>
    <n v="86087"/>
    <n v="86087"/>
    <n v="86087"/>
    <n v="86087"/>
    <n v="0"/>
    <n v="0"/>
    <n v="0"/>
    <n v="0"/>
    <n v="0"/>
    <n v="602609"/>
  </r>
  <r>
    <n v="1220"/>
    <x v="0"/>
    <n v="9050110004"/>
    <s v="Depreciación de Equipo Informático"/>
    <x v="3"/>
    <n v="393378"/>
    <n v="393378"/>
    <n v="393378"/>
    <n v="393378"/>
    <n v="393378"/>
    <n v="393171"/>
    <n v="393171"/>
    <n v="0"/>
    <n v="0"/>
    <n v="0"/>
    <n v="0"/>
    <n v="0"/>
    <n v="2753232"/>
  </r>
  <r>
    <n v="1220"/>
    <x v="0"/>
    <n v="9050110006"/>
    <s v="Depreciación Mobiliario"/>
    <x v="3"/>
    <n v="5650"/>
    <n v="5650"/>
    <n v="5650"/>
    <n v="5650"/>
    <n v="5650"/>
    <n v="5650"/>
    <n v="7387"/>
    <n v="0"/>
    <n v="0"/>
    <n v="0"/>
    <n v="0"/>
    <n v="0"/>
    <n v="41287"/>
  </r>
  <r>
    <n v="1220"/>
    <x v="0"/>
    <n v="9060708001"/>
    <s v="OTROS GASTOS DEL PERSONAL"/>
    <x v="4"/>
    <n v="8403"/>
    <n v="3300"/>
    <n v="0"/>
    <n v="8000"/>
    <n v="0"/>
    <n v="137642"/>
    <n v="0"/>
    <n v="0"/>
    <n v="0"/>
    <n v="0"/>
    <n v="0"/>
    <n v="0"/>
    <n v="157345"/>
  </r>
  <r>
    <n v="1220"/>
    <x v="0"/>
    <n v="9061004001"/>
    <s v="ALIMENTACIÓN "/>
    <x v="5"/>
    <n v="2750"/>
    <n v="0"/>
    <n v="0"/>
    <n v="5042"/>
    <n v="16200"/>
    <n v="48600"/>
    <n v="0"/>
    <n v="0"/>
    <n v="0"/>
    <n v="0"/>
    <n v="0"/>
    <n v="0"/>
    <n v="72592"/>
  </r>
  <r>
    <n v="1220"/>
    <x v="0"/>
    <n v="9060101001"/>
    <s v="SUELDOS"/>
    <x v="4"/>
    <n v="-66355.664000000339"/>
    <n v="-521725.66400000034"/>
    <n v="-1341392.6640000003"/>
    <n v="-66355.664000000339"/>
    <n v="-66355.664000000339"/>
    <n v="-598722.66400000034"/>
    <n v="806605.33599999966"/>
    <n v="-3863313.6640000003"/>
    <n v="-3863313.6640000003"/>
    <n v="-3863313.6640000003"/>
    <n v="-3863313.6640000003"/>
    <n v="-3863313.6640000003"/>
    <n v="-21170870.967999995"/>
  </r>
  <r>
    <n v="1220"/>
    <x v="0"/>
    <n v="9060104002"/>
    <s v="COMISIONES"/>
    <x v="4"/>
    <n v="0"/>
    <n v="0"/>
    <n v="0"/>
    <n v="0"/>
    <n v="0"/>
    <n v="0"/>
    <n v="0"/>
    <n v="0"/>
    <n v="0"/>
    <n v="0"/>
    <n v="0"/>
    <n v="0"/>
    <n v="0"/>
  </r>
  <r>
    <n v="1220"/>
    <x v="0"/>
    <n v="9060104003"/>
    <s v="BONOS"/>
    <x v="4"/>
    <n v="655218"/>
    <n v="494044"/>
    <n v="-388260"/>
    <n v="255333"/>
    <n v="296947"/>
    <n v="296947"/>
    <n v="309764"/>
    <n v="0"/>
    <n v="0"/>
    <n v="0"/>
    <n v="0"/>
    <n v="0"/>
    <n v="1919993"/>
  </r>
  <r>
    <n v="1220"/>
    <x v="0"/>
    <n v="9060104005"/>
    <s v="Bono por evaluación de desempeño"/>
    <x v="4"/>
    <n v="-11278.278933333349"/>
    <n v="-11278.278933333349"/>
    <n v="-11278.278933333349"/>
    <n v="-11278.278933333349"/>
    <n v="190742.72106666665"/>
    <n v="190742.72106666665"/>
    <n v="190742.72106666665"/>
    <n v="-628947.27893333335"/>
    <n v="-628947.27893333335"/>
    <n v="-628947.27893333335"/>
    <n v="-628947.27893333335"/>
    <n v="-628947.27893333335"/>
    <n v="-2617621.3471999997"/>
  </r>
  <r>
    <n v="1220"/>
    <x v="0"/>
    <n v="9060104010"/>
    <s v="Alimentación principal"/>
    <x v="4"/>
    <n v="-6638.832000000024"/>
    <n v="-24746.832000000024"/>
    <n v="-57342.832000000024"/>
    <n v="-6638.832000000024"/>
    <n v="-6638.832000000024"/>
    <n v="-60963.832000000024"/>
    <n v="44476.167999999976"/>
    <n v="-223940.83200000002"/>
    <n v="-223940.83200000002"/>
    <n v="-223940.83200000002"/>
    <n v="-223940.83200000002"/>
    <n v="-223940.83200000002"/>
    <n v="-1238197.9839999997"/>
  </r>
  <r>
    <n v="1220"/>
    <x v="0"/>
    <n v="9060104001"/>
    <s v="HORAS EXTRAS"/>
    <x v="4"/>
    <n v="0"/>
    <n v="0"/>
    <n v="0"/>
    <n v="0"/>
    <n v="0"/>
    <n v="0"/>
    <n v="0"/>
    <n v="0"/>
    <n v="0"/>
    <n v="0"/>
    <n v="0"/>
    <n v="0"/>
    <n v="0"/>
  </r>
  <r>
    <n v="1220"/>
    <x v="0"/>
    <n v="9060105001"/>
    <s v="GRATIFICACION EXTRAORDINARIA"/>
    <x v="4"/>
    <n v="-196022.22333333333"/>
    <n v="-196022.22333333333"/>
    <n v="-196022.22333333333"/>
    <n v="-196022.22333333333"/>
    <n v="-196022.22333333333"/>
    <n v="-196022.22333333333"/>
    <n v="-196022.22333333333"/>
    <n v="-196022.22333333333"/>
    <n v="-196022.22333333333"/>
    <n v="-196022.22333333333"/>
    <n v="-196022.22333333333"/>
    <n v="-196022.22333333333"/>
    <n v="-2352266.6800000002"/>
  </r>
  <r>
    <n v="1220"/>
    <x v="0"/>
    <n v="9060105005"/>
    <s v="Asignación de movilización"/>
    <x v="4"/>
    <n v="-3793.9440000000177"/>
    <n v="-14140.944000000018"/>
    <n v="-32766.944000000018"/>
    <n v="-3793.9440000000177"/>
    <n v="-3793.9440000000177"/>
    <n v="-34835.944000000018"/>
    <n v="18942.055999999982"/>
    <n v="-127963.94400000002"/>
    <n v="-127963.94400000002"/>
    <n v="-127963.94400000002"/>
    <n v="-127963.94400000002"/>
    <n v="-127963.94400000002"/>
    <n v="-714003.32800000068"/>
  </r>
  <r>
    <n v="1220"/>
    <x v="0"/>
    <n v="9060105007"/>
    <s v="Bonificación Navidad"/>
    <x v="4"/>
    <n v="-46077.420000000006"/>
    <n v="-46077.420000000006"/>
    <n v="-46077.420000000006"/>
    <n v="-46077.420000000006"/>
    <n v="-46077.420000000006"/>
    <n v="-46077.420000000006"/>
    <n v="-46077.420000000006"/>
    <n v="-46077.420000000006"/>
    <n v="-46077.420000000006"/>
    <n v="-46077.420000000006"/>
    <n v="-46077.420000000006"/>
    <n v="-46077.420000000006"/>
    <n v="-552929.03999999992"/>
  </r>
  <r>
    <n v="1220"/>
    <x v="0"/>
    <n v="9060111003"/>
    <s v="PAGOS POR ACCIDENTE DE TRABAJO"/>
    <x v="4"/>
    <n v="94339.765259320004"/>
    <n v="104983.76525932"/>
    <n v="-68876.234740679996"/>
    <n v="97533.765259320004"/>
    <n v="98248.765259320004"/>
    <n v="94677.765259320004"/>
    <n v="143064.76525932"/>
    <n v="-68876.234740679996"/>
    <n v="-68876.234740679996"/>
    <n v="-68876.234740679996"/>
    <n v="-68876.234740679996"/>
    <n v="-68876.234740679996"/>
    <n v="219591.18311184028"/>
  </r>
  <r>
    <n v="1220"/>
    <x v="0"/>
    <n v="9060113001"/>
    <s v="SEGURO COMPLEMENTARIO DE TRABAJO  SCTR PENSION"/>
    <x v="4"/>
    <n v="-81842.713403999995"/>
    <n v="-81842.713403999995"/>
    <n v="-81842.713403999995"/>
    <n v="-81842.713403999995"/>
    <n v="-81842.713403999995"/>
    <n v="-81842.713403999995"/>
    <n v="-81842.713403999995"/>
    <n v="-81842.713403999995"/>
    <n v="-81842.713403999995"/>
    <n v="-81842.713403999995"/>
    <n v="-81842.713403999995"/>
    <n v="-81842.713403999995"/>
    <n v="-982112.56084800011"/>
  </r>
  <r>
    <n v="1220"/>
    <x v="0"/>
    <n v="9060105004"/>
    <s v="Ayudas de Estudios"/>
    <x v="4"/>
    <n v="0"/>
    <n v="0"/>
    <n v="0"/>
    <n v="0"/>
    <n v="0"/>
    <n v="0"/>
    <n v="0"/>
    <n v="0"/>
    <n v="0"/>
    <n v="0"/>
    <n v="0"/>
    <n v="0"/>
    <n v="0"/>
  </r>
  <r>
    <n v="1220"/>
    <x v="0"/>
    <n v="9060114001"/>
    <s v="EXÁMENES MÉDICOS Y EVALUACIÓN PSICOLÓGICA"/>
    <x v="4"/>
    <n v="0"/>
    <n v="0"/>
    <n v="-9600"/>
    <n v="0"/>
    <n v="0"/>
    <n v="0"/>
    <n v="0"/>
    <n v="0"/>
    <n v="0"/>
    <n v="0"/>
    <n v="0"/>
    <n v="0"/>
    <n v="-9600"/>
  </r>
  <r>
    <n v="1220"/>
    <x v="0"/>
    <n v="9060704001"/>
    <s v="EVENTOS INTERNOS"/>
    <x v="4"/>
    <n v="0"/>
    <n v="0"/>
    <n v="0"/>
    <n v="0"/>
    <n v="0"/>
    <n v="-10400"/>
    <n v="0"/>
    <n v="0"/>
    <n v="0"/>
    <n v="0"/>
    <n v="0"/>
    <n v="-8000"/>
    <n v="-18400"/>
  </r>
  <r>
    <n v="1220"/>
    <x v="0"/>
    <n v="9060704002"/>
    <s v="EVENTOS CORPORATIVOS"/>
    <x v="4"/>
    <n v="0"/>
    <n v="0"/>
    <n v="0"/>
    <n v="0"/>
    <n v="0"/>
    <n v="0"/>
    <n v="0"/>
    <n v="0"/>
    <n v="-8000"/>
    <n v="0"/>
    <n v="-142858"/>
    <n v="0"/>
    <n v="-150858"/>
  </r>
  <r>
    <n v="1220"/>
    <x v="0"/>
    <n v="4831101008"/>
    <s v="PROVISION VACACIONES EMPLEADOS"/>
    <x v="4"/>
    <n v="-239501.04772727273"/>
    <n v="-239501.04772727273"/>
    <n v="-239501.04772727273"/>
    <n v="-239501.04772727273"/>
    <n v="-239501.04772727273"/>
    <n v="-239501.04772727273"/>
    <n v="-239501.04772727273"/>
    <n v="-239501.04772727273"/>
    <n v="-239501.04772727273"/>
    <n v="-239501.04772727273"/>
    <n v="-239501.04772727273"/>
    <n v="-239501.04772727273"/>
    <n v="-2874012.5727272737"/>
  </r>
  <r>
    <n v="1220"/>
    <x v="0"/>
    <n v="9060108002"/>
    <s v="(-) Consumo de Vacaciones"/>
    <x v="4"/>
    <n v="2010305.5909090908"/>
    <n v="-576553"/>
    <n v="-345932"/>
    <n v="-230621"/>
    <n v="80279.048436363635"/>
    <n v="0"/>
    <n v="0"/>
    <n v="0"/>
    <n v="0"/>
    <n v="0"/>
    <n v="0"/>
    <n v="0"/>
    <n v="937478.63934545452"/>
  </r>
  <r>
    <n v="1220"/>
    <x v="0"/>
    <n v="9060111002"/>
    <s v="SEGUROS PARTICULARES DE PRESTACIONES DE SALUD  SCTR SALUD"/>
    <x v="4"/>
    <n v="64662"/>
    <n v="90750"/>
    <n v="84205"/>
    <n v="110227"/>
    <n v="87332"/>
    <n v="10596"/>
    <n v="11997"/>
    <n v="0"/>
    <n v="0"/>
    <n v="0"/>
    <n v="0"/>
    <n v="0"/>
    <n v="459769"/>
  </r>
  <r>
    <n v="1220"/>
    <x v="0"/>
    <n v="9060301001"/>
    <s v="LOCALES"/>
    <x v="2"/>
    <n v="0"/>
    <n v="213917"/>
    <n v="-111217"/>
    <n v="0"/>
    <n v="-213917"/>
    <n v="0"/>
    <n v="0"/>
    <n v="0"/>
    <n v="0"/>
    <n v="0"/>
    <n v="0"/>
    <n v="0"/>
    <n v="-111217"/>
  </r>
  <r>
    <n v="1220"/>
    <x v="0"/>
    <n v="9060907001"/>
    <s v="MOVILIDAD"/>
    <x v="6"/>
    <n v="0"/>
    <n v="55200"/>
    <n v="0"/>
    <n v="0"/>
    <n v="0"/>
    <n v="91260"/>
    <n v="0"/>
    <n v="0"/>
    <n v="0"/>
    <n v="0"/>
    <n v="0"/>
    <n v="0"/>
    <n v="146460"/>
  </r>
  <r>
    <n v="1220"/>
    <x v="0"/>
    <n v="9060108003"/>
    <s v="Provisión de Vacaciones"/>
    <x v="4"/>
    <n v="0"/>
    <n v="0"/>
    <n v="885001"/>
    <n v="241408"/>
    <n v="241408"/>
    <n v="241411"/>
    <n v="296585"/>
    <n v="0"/>
    <n v="0"/>
    <n v="0"/>
    <n v="0"/>
    <n v="0"/>
    <n v="1905813"/>
  </r>
  <r>
    <n v="1220"/>
    <x v="0"/>
    <n v="9060117002"/>
    <s v="Pensión complementaria de personal pasivo"/>
    <x v="4"/>
    <n v="0"/>
    <n v="0"/>
    <n v="157085"/>
    <n v="26855"/>
    <n v="26855"/>
    <n v="26855"/>
    <n v="26855"/>
    <n v="0"/>
    <n v="0"/>
    <n v="0"/>
    <n v="0"/>
    <n v="0"/>
    <n v="264505"/>
  </r>
  <r>
    <n v="1220"/>
    <x v="0"/>
    <n v="9060302001"/>
    <s v="ESTACIONAMIENTO"/>
    <x v="2"/>
    <n v="0"/>
    <n v="0"/>
    <n v="95000"/>
    <n v="0"/>
    <n v="0"/>
    <n v="285000"/>
    <n v="205418"/>
    <n v="0"/>
    <n v="0"/>
    <n v="0"/>
    <n v="0"/>
    <n v="0"/>
    <n v="585418"/>
  </r>
  <r>
    <n v="1220"/>
    <x v="0"/>
    <n v="9069901002"/>
    <s v="CREDITO FISCAL NO UTILIZADO"/>
    <x v="7"/>
    <n v="0"/>
    <n v="0"/>
    <n v="17299"/>
    <n v="0"/>
    <n v="0"/>
    <n v="0"/>
    <n v="0"/>
    <n v="0"/>
    <n v="0"/>
    <n v="0"/>
    <n v="0"/>
    <n v="0"/>
    <n v="17299"/>
  </r>
  <r>
    <n v="1220"/>
    <x v="0"/>
    <n v="9061003001"/>
    <s v="ALOJAMIENTO "/>
    <x v="5"/>
    <n v="0"/>
    <n v="0"/>
    <n v="0"/>
    <n v="353184"/>
    <n v="448000"/>
    <n v="1722600"/>
    <n v="174266"/>
    <n v="0"/>
    <n v="0"/>
    <n v="0"/>
    <n v="0"/>
    <n v="0"/>
    <n v="2698050"/>
  </r>
  <r>
    <n v="1220"/>
    <x v="0"/>
    <n v="9060311002"/>
    <s v="PAPELERIA"/>
    <x v="2"/>
    <n v="0"/>
    <n v="0"/>
    <n v="0"/>
    <n v="12697"/>
    <n v="0"/>
    <n v="0"/>
    <n v="4464"/>
    <n v="0"/>
    <n v="0"/>
    <n v="0"/>
    <n v="0"/>
    <n v="0"/>
    <n v="17161"/>
  </r>
  <r>
    <n v="1220"/>
    <x v="0"/>
    <n v="9060312001"/>
    <s v="IMPRESIONES"/>
    <x v="2"/>
    <n v="0"/>
    <n v="0"/>
    <n v="0"/>
    <n v="36909"/>
    <n v="12248"/>
    <n v="14510"/>
    <n v="8119"/>
    <n v="0"/>
    <n v="0"/>
    <n v="0"/>
    <n v="0"/>
    <n v="0"/>
    <n v="71786"/>
  </r>
  <r>
    <n v="1220"/>
    <x v="0"/>
    <n v="9060316001"/>
    <s v="MENSAJERIA"/>
    <x v="2"/>
    <n v="0"/>
    <n v="0"/>
    <n v="0"/>
    <n v="11162"/>
    <n v="-11162"/>
    <n v="12265"/>
    <n v="11713"/>
    <n v="0"/>
    <n v="0"/>
    <n v="0"/>
    <n v="0"/>
    <n v="0"/>
    <n v="23978"/>
  </r>
  <r>
    <n v="1220"/>
    <x v="0"/>
    <n v="9060313003"/>
    <s v="OTROS SEGUROS"/>
    <x v="8"/>
    <n v="0"/>
    <n v="0"/>
    <n v="0"/>
    <n v="0"/>
    <n v="0"/>
    <n v="84440"/>
    <n v="0"/>
    <n v="0"/>
    <n v="0"/>
    <n v="0"/>
    <n v="0"/>
    <n v="0"/>
    <n v="84440"/>
  </r>
  <r>
    <n v="1220"/>
    <x v="0"/>
    <n v="9061001001"/>
    <s v="TRANSPORTE  - AEREO"/>
    <x v="9"/>
    <n v="0"/>
    <n v="0"/>
    <n v="0"/>
    <n v="0"/>
    <n v="0"/>
    <n v="340845"/>
    <n v="0"/>
    <n v="0"/>
    <n v="0"/>
    <n v="0"/>
    <n v="0"/>
    <n v="0"/>
    <n v="340845"/>
  </r>
  <r>
    <n v="1220"/>
    <x v="0"/>
    <n v="9071110001"/>
    <s v="Tercerización de Servicios"/>
    <x v="8"/>
    <n v="0"/>
    <n v="0"/>
    <n v="0"/>
    <n v="0"/>
    <n v="0"/>
    <n v="241600"/>
    <n v="0"/>
    <n v="0"/>
    <n v="0"/>
    <n v="0"/>
    <n v="0"/>
    <n v="0"/>
    <n v="241600"/>
  </r>
  <r>
    <n v="1220"/>
    <x v="0"/>
    <n v="9061002001"/>
    <s v="TRANSPORTE  - TERRESTRE"/>
    <x v="9"/>
    <n v="0"/>
    <n v="0"/>
    <n v="0"/>
    <n v="0"/>
    <n v="0"/>
    <n v="0"/>
    <n v="26724"/>
    <n v="0"/>
    <n v="0"/>
    <n v="0"/>
    <n v="0"/>
    <n v="0"/>
    <n v="26724"/>
  </r>
  <r>
    <n v="1220"/>
    <x v="0"/>
    <n v="9061007001"/>
    <s v="VIATICO"/>
    <x v="8"/>
    <n v="0"/>
    <n v="0"/>
    <n v="0"/>
    <n v="0"/>
    <n v="0"/>
    <n v="0"/>
    <n v="100217"/>
    <n v="0"/>
    <n v="0"/>
    <n v="0"/>
    <n v="0"/>
    <n v="0"/>
    <n v="1002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0" cacheId="229"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W8:X20" firstHeaderRow="1" firstDataRow="1" firstDataCol="1"/>
  <pivotFields count="17">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dataField="1"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Dic-14" fld="16" baseField="0" baseItem="0"/>
  </dataFields>
  <formats count="3">
    <format dxfId="46">
      <pivotArea outline="0" collapsedLevelsAreSubtotals="1" fieldPosition="0"/>
    </format>
    <format dxfId="45">
      <pivotArea field="-2" type="button" dataOnly="0" labelOnly="1" outline="0" axis="axisValues" fieldPosition="0"/>
    </format>
    <format dxfId="44">
      <pivotArea type="topRight" dataOnly="0" labelOnly="1" outline="0" fieldPosition="0"/>
    </format>
  </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Tabla dinámica12" cacheId="225"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34" firstHeaderRow="1" firstDataRow="1" firstDataCol="1" rowPageCount="1" colPageCount="1"/>
  <pivotFields count="31">
    <pivotField axis="axisPage" multipleItemSelectionAllowed="1" showAll="0">
      <items count="8">
        <item h="1" x="0"/>
        <item h="1" x="1"/>
        <item h="1" x="2"/>
        <item h="1" x="3"/>
        <item h="1" x="4"/>
        <item h="1" x="5"/>
        <item x="6"/>
        <item t="default"/>
      </items>
    </pivotField>
    <pivotField numFmtId="49" showAll="0"/>
    <pivotField showAll="0"/>
    <pivotField axis="axisRow" numFmtId="49"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4"/>
        <item x="30"/>
        <item x="31"/>
        <item x="32"/>
        <item x="33"/>
        <item x="35"/>
        <item x="36"/>
        <item x="37"/>
        <item x="38"/>
        <item x="39"/>
        <item x="40"/>
        <item t="default"/>
      </items>
    </pivotField>
    <pivotField showAll="0"/>
    <pivotField showAll="0"/>
    <pivotField showAll="0"/>
    <pivotField showAll="0"/>
    <pivotField showAll="0"/>
    <pivotField showAll="0"/>
    <pivotField showAll="0"/>
    <pivotField showAll="0"/>
    <pivotField numFmtId="49" showAll="0"/>
    <pivotField showAll="0"/>
    <pivotField showAll="0"/>
    <pivotField showAll="0"/>
    <pivotField numFmtId="15" showAll="0"/>
    <pivotField showAll="0"/>
    <pivotField showAll="0"/>
    <pivotField showAll="0"/>
    <pivotField dataField="1" numFmtId="3" showAll="0"/>
    <pivotField showAll="0"/>
    <pivotField showAll="0"/>
    <pivotField showAll="0"/>
    <pivotField showAll="0"/>
    <pivotField showAll="0"/>
    <pivotField showAll="0"/>
    <pivotField showAll="0"/>
    <pivotField showAll="0"/>
    <pivotField showAll="0"/>
    <pivotField showAll="0"/>
  </pivotFields>
  <rowFields count="1">
    <field x="3"/>
  </rowFields>
  <rowItems count="31">
    <i>
      <x/>
    </i>
    <i>
      <x v="1"/>
    </i>
    <i>
      <x v="2"/>
    </i>
    <i>
      <x v="3"/>
    </i>
    <i>
      <x v="4"/>
    </i>
    <i>
      <x v="5"/>
    </i>
    <i>
      <x v="6"/>
    </i>
    <i>
      <x v="7"/>
    </i>
    <i>
      <x v="8"/>
    </i>
    <i>
      <x v="10"/>
    </i>
    <i>
      <x v="11"/>
    </i>
    <i>
      <x v="12"/>
    </i>
    <i>
      <x v="13"/>
    </i>
    <i>
      <x v="14"/>
    </i>
    <i>
      <x v="15"/>
    </i>
    <i>
      <x v="16"/>
    </i>
    <i>
      <x v="17"/>
    </i>
    <i>
      <x v="18"/>
    </i>
    <i>
      <x v="19"/>
    </i>
    <i>
      <x v="24"/>
    </i>
    <i>
      <x v="26"/>
    </i>
    <i>
      <x v="27"/>
    </i>
    <i>
      <x v="28"/>
    </i>
    <i>
      <x v="30"/>
    </i>
    <i>
      <x v="31"/>
    </i>
    <i>
      <x v="32"/>
    </i>
    <i>
      <x v="34"/>
    </i>
    <i>
      <x v="38"/>
    </i>
    <i>
      <x v="39"/>
    </i>
    <i>
      <x v="40"/>
    </i>
    <i t="grand">
      <x/>
    </i>
  </rowItems>
  <colItems count="1">
    <i/>
  </colItems>
  <pageFields count="1">
    <pageField fld="0" hier="-1"/>
  </pageFields>
  <dataFields count="1">
    <dataField name="Suma de MONTO ING" fld="20" baseField="0" baseItem="0" numFmtId="182"/>
  </dataFields>
  <formats count="7">
    <format dxfId="43">
      <pivotArea collapsedLevelsAreSubtotals="1" fieldPosition="0">
        <references count="1">
          <reference field="3" count="0"/>
        </references>
      </pivotArea>
    </format>
    <format dxfId="42">
      <pivotArea dataOnly="0" labelOnly="1" fieldPosition="0">
        <references count="1">
          <reference field="3" count="0"/>
        </references>
      </pivotArea>
    </format>
    <format dxfId="41">
      <pivotArea outline="0" collapsedLevelsAreSubtotals="1" fieldPosition="0"/>
    </format>
    <format dxfId="40">
      <pivotArea dataOnly="0" labelOnly="1" outline="0" fieldPosition="0">
        <references count="1">
          <reference field="0" count="0"/>
        </references>
      </pivotArea>
    </format>
    <format dxfId="39">
      <pivotArea dataOnly="0" labelOnly="1" outline="0" axis="axisValues" fieldPosition="0"/>
    </format>
    <format dxfId="38">
      <pivotArea collapsedLevelsAreSubtotals="1" fieldPosition="0">
        <references count="1">
          <reference field="3" count="2">
            <x v="31"/>
            <x v="32"/>
          </reference>
        </references>
      </pivotArea>
    </format>
    <format dxfId="37">
      <pivotArea collapsedLevelsAreSubtotals="1" fieldPosition="0">
        <references count="1">
          <reference field="3" count="1">
            <x v="34"/>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 dinámica13" cacheId="23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Z8:AA20" firstHeaderRow="1" firstDataRow="1" firstDataCol="1"/>
  <pivotFields count="17">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dataField="1"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Dic-14" fld="16" baseField="0" baseItem="0"/>
  </dataFields>
  <formats count="3">
    <format dxfId="49">
      <pivotArea outline="0" collapsedLevelsAreSubtotals="1" fieldPosition="0"/>
    </format>
    <format dxfId="48">
      <pivotArea field="-2" type="button" dataOnly="0" labelOnly="1" outline="0" axis="axisValues" fieldPosition="0"/>
    </format>
    <format dxfId="47">
      <pivotArea type="topRight" dataOnly="0" labelOnly="1"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la dinámica4" cacheId="245"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8:B20" firstHeaderRow="1" firstDataRow="1" firstDataCol="1"/>
  <pivotFields count="18">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numFmtId="3" showAll="0"/>
    <pivotField numFmtId="3" showAll="0"/>
    <pivotField numFmtId="3" showAll="0"/>
    <pivotField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3">
    <format dxfId="52">
      <pivotArea outline="0" collapsedLevelsAreSubtotals="1" fieldPosition="0"/>
    </format>
    <format dxfId="51">
      <pivotArea field="-2" type="button" dataOnly="0" labelOnly="1" outline="0" axis="axisValues" fieldPosition="0"/>
    </format>
    <format dxfId="50">
      <pivotArea type="topRight" dataOnly="0" labelOnly="1" outline="0"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la dinámica3" cacheId="249"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8:E20" firstHeaderRow="1" firstDataRow="1" firstDataCol="1"/>
  <pivotFields count="18">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numFmtId="3" showAll="0"/>
    <pivotField numFmtId="3" showAll="0"/>
    <pivotField numFmtId="3" showAll="0"/>
    <pivotField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3">
    <format dxfId="55">
      <pivotArea outline="0" collapsedLevelsAreSubtotals="1" fieldPosition="0"/>
    </format>
    <format dxfId="54">
      <pivotArea field="-2" type="button" dataOnly="0" labelOnly="1" outline="0" axis="axisValues" fieldPosition="0"/>
    </format>
    <format dxfId="53">
      <pivotArea type="topRight" dataOnly="0" labelOnly="1" outline="0" fieldPosition="0"/>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Tabla dinámica5" cacheId="25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G8:H20" firstHeaderRow="1" firstDataRow="1" firstDataCol="1"/>
  <pivotFields count="18">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defaultSubtotal="0"/>
    <pivotField numFmtId="3" showAll="0" defaultSubtotal="0"/>
    <pivotField numFmtId="3" showAll="0" defaultSubtotal="0"/>
    <pivotField numFmtId="3" showAll="0" defaultSubtotal="0"/>
    <pivotField numFmtId="3" showAll="0" defaultSubtota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4">
    <format dxfId="59">
      <pivotArea field="-2" type="button" dataOnly="0" labelOnly="1" outline="0" axis="axisValues" fieldPosition="0"/>
    </format>
    <format dxfId="58">
      <pivotArea type="topRight" dataOnly="0" labelOnly="1" outline="0" fieldPosition="0"/>
    </format>
    <format dxfId="57">
      <pivotArea dataOnly="0" labelOnly="1" outline="0" axis="axisValues" fieldPosition="0"/>
    </format>
    <format dxfId="56">
      <pivotArea outline="0" collapsedLevelsAreSubtotals="1" fieldPosition="0"/>
    </format>
  </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Tabla dinámica6" cacheId="23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O8:P20" firstHeaderRow="1" firstDataRow="1" firstDataCol="1"/>
  <pivotFields count="17">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numFmtId="3" showAll="0"/>
    <pivotField numFmtId="3" showAll="0"/>
    <pivotField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3">
    <format dxfId="62">
      <pivotArea outline="0" collapsedLevelsAreSubtotals="1" fieldPosition="0"/>
    </format>
    <format dxfId="61">
      <pivotArea field="-2" type="button" dataOnly="0" labelOnly="1" outline="0" axis="axisValues" fieldPosition="0"/>
    </format>
    <format dxfId="60">
      <pivotArea type="topRight" dataOnly="0" labelOnly="1" outline="0" fieldPosition="0"/>
    </format>
  </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Tabla dinámica8" cacheId="2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R8:S20" firstHeaderRow="1" firstDataRow="1" firstDataCol="1"/>
  <pivotFields count="17">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numFmtId="3" showAll="0"/>
    <pivotField numFmtId="3" showAll="0"/>
    <pivotField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4">
    <format dxfId="66">
      <pivotArea field="-2" type="button" dataOnly="0" labelOnly="1" outline="0" axis="axisValues" fieldPosition="0"/>
    </format>
    <format dxfId="65">
      <pivotArea type="topRight" dataOnly="0" labelOnly="1" outline="0" fieldPosition="0"/>
    </format>
    <format dxfId="64">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Tabla dinámica7" cacheId="24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L8:M20" firstHeaderRow="1" firstDataRow="1" firstDataCol="1"/>
  <pivotFields count="17">
    <pivotField showAll="0" defaultSubtotal="0"/>
    <pivotField axis="axisRow" multipleItemSelectionAllowed="1" showAll="0">
      <items count="2">
        <item x="0"/>
        <item t="default"/>
      </items>
    </pivotField>
    <pivotField showAll="0"/>
    <pivotField showAll="0" defaultSubtotal="0"/>
    <pivotField axis="axisRow" showAll="0">
      <items count="11">
        <item x="0"/>
        <item x="2"/>
        <item x="1"/>
        <item x="3"/>
        <item x="5"/>
        <item x="4"/>
        <item x="6"/>
        <item x="7"/>
        <item x="8"/>
        <item x="9"/>
        <item t="default"/>
      </items>
    </pivotField>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numFmtId="3" showAll="0"/>
    <pivotField numFmtId="3" showAll="0"/>
    <pivotField numFmtId="3" showAll="0"/>
  </pivotFields>
  <rowFields count="2">
    <field x="1"/>
    <field x="4"/>
  </rowFields>
  <rowItems count="12">
    <i>
      <x/>
    </i>
    <i r="1">
      <x/>
    </i>
    <i r="1">
      <x v="1"/>
    </i>
    <i r="1">
      <x v="2"/>
    </i>
    <i r="1">
      <x v="3"/>
    </i>
    <i r="1">
      <x v="4"/>
    </i>
    <i r="1">
      <x v="5"/>
    </i>
    <i r="1">
      <x v="6"/>
    </i>
    <i r="1">
      <x v="7"/>
    </i>
    <i r="1">
      <x v="8"/>
    </i>
    <i r="1">
      <x v="9"/>
    </i>
    <i t="grand">
      <x/>
    </i>
  </rowItems>
  <colItems count="1">
    <i/>
  </colItems>
  <dataFields count="1">
    <dataField name="Suma de jul-14" fld="11" baseField="0" baseItem="0"/>
  </dataFields>
  <formats count="3">
    <format dxfId="69">
      <pivotArea outline="0" collapsedLevelsAreSubtotals="1" fieldPosition="0"/>
    </format>
    <format dxfId="68">
      <pivotArea field="-2" type="button" dataOnly="0" labelOnly="1" outline="0" axis="axisValues" fieldPosition="0"/>
    </format>
    <format dxfId="67">
      <pivotArea type="topRight" dataOnly="0" labelOnly="1" outline="0" fieldPosition="0"/>
    </format>
  </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Tabla dinámica2" cacheId="22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G3:H55" firstHeaderRow="1" firstDataRow="1" firstDataCol="1"/>
  <pivotFields count="12">
    <pivotField showAll="0"/>
    <pivotField showAll="0"/>
    <pivotField axis="axisRow" showAll="0">
      <items count="52">
        <item x="33"/>
        <item x="13"/>
        <item x="14"/>
        <item x="15"/>
        <item x="12"/>
        <item x="18"/>
        <item x="23"/>
        <item x="19"/>
        <item x="20"/>
        <item x="21"/>
        <item x="22"/>
        <item x="24"/>
        <item x="29"/>
        <item x="25"/>
        <item x="26"/>
        <item x="34"/>
        <item x="35"/>
        <item x="27"/>
        <item x="28"/>
        <item x="30"/>
        <item x="36"/>
        <item x="10"/>
        <item x="7"/>
        <item x="4"/>
        <item x="5"/>
        <item x="6"/>
        <item x="8"/>
        <item x="9"/>
        <item x="11"/>
        <item x="3"/>
        <item x="0"/>
        <item x="1"/>
        <item x="2"/>
        <item x="31"/>
        <item x="32"/>
        <item x="16"/>
        <item x="37"/>
        <item x="17"/>
        <item x="38"/>
        <item x="39"/>
        <item x="40"/>
        <item x="41"/>
        <item x="42"/>
        <item x="43"/>
        <item x="44"/>
        <item x="45"/>
        <item x="46"/>
        <item x="47"/>
        <item x="48"/>
        <item x="49"/>
        <item x="50"/>
        <item t="default"/>
      </items>
    </pivotField>
    <pivotField showAll="0"/>
    <pivotField showAll="0"/>
    <pivotField numFmtId="3" showAll="0"/>
    <pivotField numFmtId="3" showAll="0"/>
    <pivotField numFmtId="3" showAll="0"/>
    <pivotField numFmtId="3" showAll="0" defaultSubtotal="0"/>
    <pivotField numFmtId="3" showAll="0" defaultSubtotal="0"/>
    <pivotField numFmtId="3" showAll="0" defaultSubtotal="0"/>
    <pivotField dataField="1" numFmtId="3" showAll="0" defaultSubtota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a de jul-14" fld="11" baseField="0" baseItem="0"/>
  </dataFields>
  <formats count="2">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dimension ref="A1:AJ27"/>
  <sheetViews>
    <sheetView showGridLines="0" tabSelected="1" zoomScale="70" zoomScaleNormal="70" workbookViewId="0">
      <selection activeCell="B17" sqref="B17"/>
    </sheetView>
  </sheetViews>
  <sheetFormatPr baseColWidth="10" defaultRowHeight="15" outlineLevelRow="1"/>
  <cols>
    <col min="1" max="1" width="39" customWidth="1"/>
    <col min="2" max="2" width="18.5703125" style="38" customWidth="1"/>
    <col min="3" max="3" width="2.28515625" style="38" customWidth="1"/>
    <col min="4" max="4" width="39" style="38" customWidth="1"/>
    <col min="5" max="5" width="18.5703125" style="38" customWidth="1"/>
    <col min="6" max="6" width="2.85546875" style="38" customWidth="1"/>
    <col min="7" max="7" width="39" style="38" customWidth="1"/>
    <col min="8" max="8" width="18.5703125" style="48" customWidth="1"/>
    <col min="9" max="9" width="1.140625" style="48" customWidth="1"/>
    <col min="10" max="10" width="8.140625" style="48" bestFit="1" customWidth="1"/>
    <col min="11" max="11" width="1.5703125" style="38" customWidth="1"/>
    <col min="12" max="12" width="39" style="38" customWidth="1"/>
    <col min="13" max="13" width="18.5703125" style="38" customWidth="1"/>
    <col min="14" max="14" width="2.28515625" style="38" customWidth="1"/>
    <col min="15" max="15" width="39" style="38" customWidth="1"/>
    <col min="16" max="16" width="18.5703125" style="38" customWidth="1"/>
    <col min="17" max="17" width="1.85546875" customWidth="1"/>
    <col min="18" max="18" width="39" customWidth="1"/>
    <col min="19" max="19" width="18.5703125" style="49" customWidth="1"/>
    <col min="20" max="20" width="5" style="49" customWidth="1"/>
    <col min="21" max="21" width="7.85546875" style="49" customWidth="1"/>
    <col min="22" max="22" width="4.140625" customWidth="1"/>
    <col min="23" max="23" width="39" customWidth="1"/>
    <col min="24" max="24" width="19.5703125" customWidth="1"/>
    <col min="25" max="25" width="3.7109375" customWidth="1"/>
    <col min="26" max="26" width="39" customWidth="1"/>
    <col min="27" max="27" width="19.5703125" customWidth="1"/>
    <col min="28" max="29" width="9.140625" customWidth="1"/>
    <col min="30" max="30" width="28.7109375" customWidth="1"/>
  </cols>
  <sheetData>
    <row r="1" spans="1:36">
      <c r="B1"/>
    </row>
    <row r="2" spans="1:36">
      <c r="B2"/>
    </row>
    <row r="3" spans="1:36" s="50" customFormat="1" ht="25.5" customHeight="1">
      <c r="A3" s="155" t="s">
        <v>178</v>
      </c>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row>
    <row r="5" spans="1:36">
      <c r="B5"/>
    </row>
    <row r="6" spans="1:36" ht="18.75">
      <c r="A6" s="157" t="s">
        <v>162</v>
      </c>
      <c r="B6" s="158"/>
      <c r="D6" s="159" t="s">
        <v>163</v>
      </c>
      <c r="E6" s="160"/>
      <c r="G6" s="161" t="s">
        <v>164</v>
      </c>
      <c r="H6" s="162"/>
      <c r="J6" s="51" t="s">
        <v>165</v>
      </c>
      <c r="L6" s="157" t="s">
        <v>166</v>
      </c>
      <c r="M6" s="158"/>
      <c r="O6" s="159" t="s">
        <v>167</v>
      </c>
      <c r="P6" s="160"/>
      <c r="Q6" s="38"/>
      <c r="R6" s="161" t="s">
        <v>168</v>
      </c>
      <c r="S6" s="162"/>
      <c r="T6" s="52"/>
      <c r="U6" s="51" t="s">
        <v>165</v>
      </c>
      <c r="W6" s="53" t="s">
        <v>169</v>
      </c>
      <c r="X6" s="54"/>
      <c r="Z6" s="159" t="s">
        <v>170</v>
      </c>
      <c r="AA6" s="160"/>
      <c r="AB6" s="51" t="s">
        <v>165</v>
      </c>
      <c r="AD6" s="55" t="s">
        <v>171</v>
      </c>
    </row>
    <row r="7" spans="1:36" ht="15.75" thickBot="1">
      <c r="U7" s="38"/>
    </row>
    <row r="8" spans="1:36">
      <c r="A8" s="64" t="s">
        <v>172</v>
      </c>
      <c r="B8" t="s">
        <v>869</v>
      </c>
      <c r="C8"/>
      <c r="D8" s="64" t="s">
        <v>172</v>
      </c>
      <c r="E8" t="s">
        <v>869</v>
      </c>
      <c r="F8"/>
      <c r="G8" s="64" t="s">
        <v>172</v>
      </c>
      <c r="H8" s="48" t="s">
        <v>869</v>
      </c>
      <c r="K8"/>
      <c r="L8" s="64" t="s">
        <v>172</v>
      </c>
      <c r="M8" t="s">
        <v>869</v>
      </c>
      <c r="N8"/>
      <c r="O8" s="64" t="s">
        <v>172</v>
      </c>
      <c r="P8" t="s">
        <v>869</v>
      </c>
      <c r="R8" s="64" t="s">
        <v>172</v>
      </c>
      <c r="S8" s="49" t="s">
        <v>869</v>
      </c>
      <c r="U8"/>
      <c r="W8" s="64" t="s">
        <v>172</v>
      </c>
      <c r="X8" t="s">
        <v>173</v>
      </c>
      <c r="Z8" s="64" t="s">
        <v>172</v>
      </c>
      <c r="AA8" t="s">
        <v>173</v>
      </c>
      <c r="AD8" s="56"/>
      <c r="AE8" s="57"/>
      <c r="AF8" s="57"/>
      <c r="AG8" s="57"/>
      <c r="AH8" s="57"/>
      <c r="AI8" s="57"/>
      <c r="AJ8" s="58"/>
    </row>
    <row r="9" spans="1:36">
      <c r="A9" s="59" t="s">
        <v>148</v>
      </c>
      <c r="B9" s="38">
        <v>42614390</v>
      </c>
      <c r="C9"/>
      <c r="D9" s="59" t="s">
        <v>148</v>
      </c>
      <c r="E9" s="38">
        <v>25191022.080195915</v>
      </c>
      <c r="F9"/>
      <c r="G9" s="59" t="s">
        <v>148</v>
      </c>
      <c r="H9" s="49">
        <v>17423367.919804089</v>
      </c>
      <c r="I9" s="49"/>
      <c r="J9" s="83">
        <f>IF(E9=0,"NA",B9/E9-1)</f>
        <v>0.69164990068035315</v>
      </c>
      <c r="L9" s="59" t="s">
        <v>148</v>
      </c>
      <c r="M9" s="38">
        <v>177476948</v>
      </c>
      <c r="N9"/>
      <c r="O9" s="59" t="s">
        <v>148</v>
      </c>
      <c r="P9" s="38">
        <v>168062623.24258474</v>
      </c>
      <c r="R9" s="59" t="s">
        <v>148</v>
      </c>
      <c r="S9" s="49">
        <v>9414324.7574152742</v>
      </c>
      <c r="U9" s="83">
        <f>IF(P9=0,"NA",M9/P9-1)</f>
        <v>5.6016766701460163E-2</v>
      </c>
      <c r="W9" s="59" t="s">
        <v>148</v>
      </c>
      <c r="X9" s="38">
        <v>177476948</v>
      </c>
      <c r="Z9" s="59" t="s">
        <v>148</v>
      </c>
      <c r="AA9" s="38">
        <v>288637821.96412307</v>
      </c>
      <c r="AB9" s="83">
        <f>IF(AA9=0,"NA",X9/AA9-1)</f>
        <v>-0.38512234192904937</v>
      </c>
      <c r="AD9" s="60"/>
      <c r="AE9" s="61"/>
      <c r="AF9" s="61"/>
      <c r="AG9" s="61"/>
      <c r="AH9" s="61"/>
      <c r="AI9" s="61"/>
      <c r="AJ9" s="62"/>
    </row>
    <row r="10" spans="1:36" outlineLevel="1">
      <c r="A10" s="63" t="s">
        <v>87</v>
      </c>
      <c r="B10" s="38">
        <v>10198631</v>
      </c>
      <c r="C10"/>
      <c r="D10" s="63" t="s">
        <v>87</v>
      </c>
      <c r="E10" s="38">
        <v>4425680</v>
      </c>
      <c r="F10"/>
      <c r="G10" s="63" t="s">
        <v>87</v>
      </c>
      <c r="H10" s="49">
        <v>5772951</v>
      </c>
      <c r="I10" s="49"/>
      <c r="J10" s="83">
        <f t="shared" ref="J10:J20" si="0">IF(E10=0,"NA",B10/E10-1)</f>
        <v>1.3044212414815348</v>
      </c>
      <c r="L10" s="63" t="s">
        <v>87</v>
      </c>
      <c r="M10" s="38">
        <v>8351947</v>
      </c>
      <c r="N10"/>
      <c r="O10" s="63" t="s">
        <v>87</v>
      </c>
      <c r="P10" s="38">
        <v>30991940</v>
      </c>
      <c r="R10" s="63" t="s">
        <v>87</v>
      </c>
      <c r="S10" s="49">
        <v>-22639993</v>
      </c>
      <c r="U10" s="83">
        <f t="shared" ref="U10:U20" si="1">IF(P10=0,"NA",M10/P10-1)</f>
        <v>-0.73051228803359836</v>
      </c>
      <c r="W10" s="63" t="s">
        <v>87</v>
      </c>
      <c r="X10" s="38">
        <v>8351947</v>
      </c>
      <c r="Z10" s="63" t="s">
        <v>87</v>
      </c>
      <c r="AA10" s="38">
        <v>53120340</v>
      </c>
      <c r="AB10" s="83">
        <f t="shared" ref="AB10:AB20" si="2">IF(AA10=0,"NA",X10/AA10-1)</f>
        <v>-0.84277308842526233</v>
      </c>
      <c r="AD10" s="60"/>
      <c r="AE10" s="61"/>
      <c r="AF10" s="61"/>
      <c r="AG10" s="61"/>
      <c r="AH10" s="61"/>
      <c r="AI10" s="61"/>
      <c r="AJ10" s="62"/>
    </row>
    <row r="11" spans="1:36" outlineLevel="1">
      <c r="A11" s="63" t="s">
        <v>84</v>
      </c>
      <c r="B11" s="38">
        <v>4115630</v>
      </c>
      <c r="C11"/>
      <c r="D11" s="63" t="s">
        <v>84</v>
      </c>
      <c r="E11" s="38">
        <v>1737570.7696148118</v>
      </c>
      <c r="F11"/>
      <c r="G11" s="63" t="s">
        <v>84</v>
      </c>
      <c r="H11" s="49">
        <v>2378059.230385188</v>
      </c>
      <c r="I11" s="49"/>
      <c r="J11" s="83">
        <f t="shared" si="0"/>
        <v>1.3686114384350292</v>
      </c>
      <c r="K11"/>
      <c r="L11" s="63" t="s">
        <v>84</v>
      </c>
      <c r="M11" s="38">
        <v>9127674</v>
      </c>
      <c r="N11"/>
      <c r="O11" s="63" t="s">
        <v>84</v>
      </c>
      <c r="P11" s="38">
        <v>6624225.7078624787</v>
      </c>
      <c r="R11" s="63" t="s">
        <v>84</v>
      </c>
      <c r="S11" s="49">
        <v>2503448.2921375232</v>
      </c>
      <c r="U11" s="83">
        <f t="shared" si="1"/>
        <v>0.37792315699117984</v>
      </c>
      <c r="W11" s="63" t="s">
        <v>84</v>
      </c>
      <c r="X11" s="38">
        <v>9127674</v>
      </c>
      <c r="Z11" s="63" t="s">
        <v>84</v>
      </c>
      <c r="AA11" s="38">
        <v>9773309.8764953315</v>
      </c>
      <c r="AB11" s="83">
        <f t="shared" si="2"/>
        <v>-6.6061128180134432E-2</v>
      </c>
      <c r="AD11" s="60"/>
      <c r="AE11" s="61"/>
      <c r="AF11" s="61"/>
      <c r="AG11" s="61"/>
      <c r="AH11" s="61"/>
      <c r="AI11" s="61"/>
      <c r="AJ11" s="62"/>
    </row>
    <row r="12" spans="1:36" outlineLevel="1">
      <c r="A12" s="63" t="s">
        <v>86</v>
      </c>
      <c r="B12" s="38">
        <v>17278814</v>
      </c>
      <c r="C12"/>
      <c r="D12" s="63" t="s">
        <v>86</v>
      </c>
      <c r="E12" s="38">
        <v>13471500</v>
      </c>
      <c r="F12"/>
      <c r="G12" s="63" t="s">
        <v>86</v>
      </c>
      <c r="H12" s="49">
        <v>3807314</v>
      </c>
      <c r="I12" s="49"/>
      <c r="J12" s="83">
        <f t="shared" si="0"/>
        <v>0.28261990127305792</v>
      </c>
      <c r="K12"/>
      <c r="L12" s="63" t="s">
        <v>86</v>
      </c>
      <c r="M12" s="38">
        <v>92628427</v>
      </c>
      <c r="N12"/>
      <c r="O12" s="63" t="s">
        <v>86</v>
      </c>
      <c r="P12" s="38">
        <v>94300500</v>
      </c>
      <c r="R12" s="63" t="s">
        <v>86</v>
      </c>
      <c r="S12" s="49">
        <v>-1672073</v>
      </c>
      <c r="U12" s="83">
        <f t="shared" si="1"/>
        <v>-1.7731326981299089E-2</v>
      </c>
      <c r="W12" s="63" t="s">
        <v>86</v>
      </c>
      <c r="X12" s="38">
        <v>92628427</v>
      </c>
      <c r="Z12" s="63" t="s">
        <v>86</v>
      </c>
      <c r="AA12" s="38">
        <v>161658000</v>
      </c>
      <c r="AB12" s="83">
        <f t="shared" si="2"/>
        <v>-0.42700994073909115</v>
      </c>
      <c r="AD12" s="60"/>
      <c r="AE12" s="61"/>
      <c r="AF12" s="61"/>
      <c r="AG12" s="61"/>
      <c r="AH12" s="61"/>
      <c r="AI12" s="61"/>
      <c r="AJ12" s="62"/>
    </row>
    <row r="13" spans="1:36" outlineLevel="1">
      <c r="A13" s="63" t="s">
        <v>358</v>
      </c>
      <c r="B13" s="38">
        <v>3958034</v>
      </c>
      <c r="C13"/>
      <c r="D13" s="63" t="s">
        <v>358</v>
      </c>
      <c r="E13" s="38">
        <v>79785.952442480309</v>
      </c>
      <c r="F13"/>
      <c r="G13" s="63" t="s">
        <v>358</v>
      </c>
      <c r="H13" s="49">
        <v>3878248.0475575197</v>
      </c>
      <c r="I13" s="49"/>
      <c r="J13" s="83">
        <f t="shared" si="0"/>
        <v>48.608156308636481</v>
      </c>
      <c r="K13"/>
      <c r="L13" s="63" t="s">
        <v>358</v>
      </c>
      <c r="M13" s="38">
        <v>27696851</v>
      </c>
      <c r="N13"/>
      <c r="O13" s="63" t="s">
        <v>358</v>
      </c>
      <c r="P13" s="38">
        <v>558501.66709736222</v>
      </c>
      <c r="R13" s="63" t="s">
        <v>358</v>
      </c>
      <c r="S13" s="49">
        <v>27138349.332902636</v>
      </c>
      <c r="U13" s="83">
        <f t="shared" si="1"/>
        <v>48.591348838662782</v>
      </c>
      <c r="W13" s="63" t="s">
        <v>358</v>
      </c>
      <c r="X13" s="38">
        <v>27696851</v>
      </c>
      <c r="Z13" s="63" t="s">
        <v>358</v>
      </c>
      <c r="AA13" s="38">
        <v>957431.42930976348</v>
      </c>
      <c r="AB13" s="83">
        <f t="shared" si="2"/>
        <v>27.928286822553297</v>
      </c>
      <c r="AD13" s="80"/>
      <c r="AE13" s="27"/>
      <c r="AF13" s="27"/>
      <c r="AG13" s="27"/>
      <c r="AH13" s="27"/>
      <c r="AI13" s="27"/>
      <c r="AJ13" s="81"/>
    </row>
    <row r="14" spans="1:36" outlineLevel="1">
      <c r="A14" s="63" t="s">
        <v>89</v>
      </c>
      <c r="B14" s="38">
        <v>174266</v>
      </c>
      <c r="C14"/>
      <c r="D14" s="63" t="s">
        <v>89</v>
      </c>
      <c r="E14" s="38">
        <v>0</v>
      </c>
      <c r="F14"/>
      <c r="G14" s="63" t="s">
        <v>89</v>
      </c>
      <c r="H14" s="49">
        <v>174266</v>
      </c>
      <c r="I14" s="49"/>
      <c r="J14" s="83" t="str">
        <f t="shared" si="0"/>
        <v>NA</v>
      </c>
      <c r="K14"/>
      <c r="L14" s="63" t="s">
        <v>89</v>
      </c>
      <c r="M14" s="38">
        <v>2770642</v>
      </c>
      <c r="N14"/>
      <c r="O14" s="63" t="s">
        <v>89</v>
      </c>
      <c r="P14" s="38">
        <v>0</v>
      </c>
      <c r="R14" s="63" t="s">
        <v>89</v>
      </c>
      <c r="S14" s="49">
        <v>2770642</v>
      </c>
      <c r="U14" s="83" t="str">
        <f t="shared" si="1"/>
        <v>NA</v>
      </c>
      <c r="W14" s="63" t="s">
        <v>89</v>
      </c>
      <c r="X14" s="38">
        <v>2770642</v>
      </c>
      <c r="Z14" s="63" t="s">
        <v>89</v>
      </c>
      <c r="AA14" s="38">
        <v>0</v>
      </c>
      <c r="AB14" s="83" t="str">
        <f t="shared" si="2"/>
        <v>NA</v>
      </c>
      <c r="AD14" s="80"/>
      <c r="AE14" s="27"/>
      <c r="AF14" s="27"/>
      <c r="AG14" s="27"/>
      <c r="AH14" s="27"/>
      <c r="AI14" s="27"/>
      <c r="AJ14" s="81"/>
    </row>
    <row r="15" spans="1:36" outlineLevel="1">
      <c r="A15" s="63" t="s">
        <v>13</v>
      </c>
      <c r="B15" s="38">
        <v>6762074</v>
      </c>
      <c r="C15"/>
      <c r="D15" s="63" t="s">
        <v>13</v>
      </c>
      <c r="E15" s="38">
        <v>5476485.3581386209</v>
      </c>
      <c r="F15"/>
      <c r="G15" s="63" t="s">
        <v>13</v>
      </c>
      <c r="H15" s="49">
        <v>1285588.6418613805</v>
      </c>
      <c r="I15" s="49"/>
      <c r="J15" s="83">
        <f t="shared" si="0"/>
        <v>0.23474702437592798</v>
      </c>
      <c r="K15"/>
      <c r="L15" s="63" t="s">
        <v>13</v>
      </c>
      <c r="M15" s="38">
        <v>36312363</v>
      </c>
      <c r="N15"/>
      <c r="O15" s="63" t="s">
        <v>13</v>
      </c>
      <c r="P15" s="38">
        <v>35587455.867624886</v>
      </c>
      <c r="R15" s="63" t="s">
        <v>13</v>
      </c>
      <c r="S15" s="49">
        <v>724907.13237511599</v>
      </c>
      <c r="U15" s="83">
        <f t="shared" si="1"/>
        <v>2.0369737445451674E-2</v>
      </c>
      <c r="W15" s="63" t="s">
        <v>13</v>
      </c>
      <c r="X15" s="38">
        <v>36312363</v>
      </c>
      <c r="Z15" s="63" t="s">
        <v>13</v>
      </c>
      <c r="AA15" s="38">
        <v>63128740.658317968</v>
      </c>
      <c r="AB15" s="83">
        <f t="shared" si="2"/>
        <v>-0.42478873138719253</v>
      </c>
      <c r="AD15" s="80"/>
      <c r="AE15" s="27"/>
      <c r="AF15" s="27"/>
      <c r="AG15" s="27"/>
      <c r="AH15" s="27"/>
      <c r="AI15" s="27"/>
      <c r="AJ15" s="81"/>
    </row>
    <row r="16" spans="1:36" outlineLevel="1">
      <c r="A16" s="63" t="s">
        <v>67</v>
      </c>
      <c r="B16" s="38">
        <v>0</v>
      </c>
      <c r="C16"/>
      <c r="D16" s="63" t="s">
        <v>67</v>
      </c>
      <c r="E16" s="38">
        <v>0</v>
      </c>
      <c r="F16"/>
      <c r="G16" s="63" t="s">
        <v>67</v>
      </c>
      <c r="H16" s="49">
        <v>0</v>
      </c>
      <c r="I16" s="49"/>
      <c r="J16" s="83" t="str">
        <f t="shared" si="0"/>
        <v>NA</v>
      </c>
      <c r="K16"/>
      <c r="L16" s="63" t="s">
        <v>67</v>
      </c>
      <c r="M16" s="38">
        <v>146460</v>
      </c>
      <c r="N16"/>
      <c r="O16" s="63" t="s">
        <v>67</v>
      </c>
      <c r="P16" s="38">
        <v>0</v>
      </c>
      <c r="R16" s="63" t="s">
        <v>67</v>
      </c>
      <c r="S16" s="49">
        <v>146460</v>
      </c>
      <c r="U16" s="83" t="str">
        <f t="shared" si="1"/>
        <v>NA</v>
      </c>
      <c r="W16" s="63" t="s">
        <v>67</v>
      </c>
      <c r="X16" s="38">
        <v>146460</v>
      </c>
      <c r="Z16" s="63" t="s">
        <v>67</v>
      </c>
      <c r="AA16" s="38">
        <v>0</v>
      </c>
      <c r="AB16" s="83" t="str">
        <f t="shared" si="2"/>
        <v>NA</v>
      </c>
      <c r="AD16" s="80"/>
      <c r="AE16" s="27"/>
      <c r="AF16" s="27"/>
      <c r="AG16" s="27"/>
      <c r="AH16" s="27"/>
      <c r="AI16" s="27"/>
      <c r="AJ16" s="81"/>
    </row>
    <row r="17" spans="1:36">
      <c r="A17" s="63" t="s">
        <v>92</v>
      </c>
      <c r="B17" s="38">
        <v>0</v>
      </c>
      <c r="C17"/>
      <c r="D17" s="63" t="s">
        <v>92</v>
      </c>
      <c r="E17" s="38">
        <v>0</v>
      </c>
      <c r="F17"/>
      <c r="G17" s="63" t="s">
        <v>92</v>
      </c>
      <c r="H17" s="49">
        <v>0</v>
      </c>
      <c r="I17" s="49"/>
      <c r="J17" s="83" t="str">
        <f t="shared" si="0"/>
        <v>NA</v>
      </c>
      <c r="K17"/>
      <c r="L17" s="63" t="s">
        <v>92</v>
      </c>
      <c r="M17" s="38">
        <v>17299</v>
      </c>
      <c r="N17"/>
      <c r="O17" s="63" t="s">
        <v>92</v>
      </c>
      <c r="P17" s="38">
        <v>0</v>
      </c>
      <c r="R17" s="63" t="s">
        <v>92</v>
      </c>
      <c r="S17" s="49">
        <v>17299</v>
      </c>
      <c r="U17" s="83" t="str">
        <f t="shared" si="1"/>
        <v>NA</v>
      </c>
      <c r="W17" s="63" t="s">
        <v>92</v>
      </c>
      <c r="X17" s="38">
        <v>17299</v>
      </c>
      <c r="Z17" s="63" t="s">
        <v>92</v>
      </c>
      <c r="AA17" s="38">
        <v>0</v>
      </c>
      <c r="AB17" s="83" t="str">
        <f t="shared" si="2"/>
        <v>NA</v>
      </c>
      <c r="AD17" s="80"/>
      <c r="AE17" s="27"/>
      <c r="AF17" s="27"/>
      <c r="AG17" s="27"/>
      <c r="AH17" s="27"/>
      <c r="AI17" s="27"/>
      <c r="AJ17" s="81"/>
    </row>
    <row r="18" spans="1:36">
      <c r="A18" s="63" t="s">
        <v>549</v>
      </c>
      <c r="B18" s="38">
        <v>100217</v>
      </c>
      <c r="C18"/>
      <c r="D18" s="63" t="s">
        <v>549</v>
      </c>
      <c r="E18" s="38">
        <v>0</v>
      </c>
      <c r="F18"/>
      <c r="G18" s="63" t="s">
        <v>549</v>
      </c>
      <c r="H18" s="49">
        <v>100217</v>
      </c>
      <c r="I18" s="49"/>
      <c r="J18" s="83" t="str">
        <f t="shared" si="0"/>
        <v>NA</v>
      </c>
      <c r="K18"/>
      <c r="L18" s="63" t="s">
        <v>549</v>
      </c>
      <c r="M18" s="38">
        <v>84440</v>
      </c>
      <c r="N18"/>
      <c r="O18" s="63" t="s">
        <v>549</v>
      </c>
      <c r="P18" s="38">
        <v>0</v>
      </c>
      <c r="R18" s="63" t="s">
        <v>549</v>
      </c>
      <c r="S18" s="49">
        <v>84440</v>
      </c>
      <c r="U18" s="83" t="str">
        <f t="shared" si="1"/>
        <v>NA</v>
      </c>
      <c r="W18" s="63" t="s">
        <v>549</v>
      </c>
      <c r="X18" s="38">
        <v>84440</v>
      </c>
      <c r="Z18" s="63" t="s">
        <v>549</v>
      </c>
      <c r="AA18" s="38">
        <v>0</v>
      </c>
      <c r="AB18" s="83" t="str">
        <f t="shared" si="2"/>
        <v>NA</v>
      </c>
      <c r="AD18" s="80"/>
      <c r="AE18" s="27"/>
      <c r="AF18" s="27"/>
      <c r="AG18" s="27"/>
      <c r="AH18" s="27"/>
      <c r="AI18" s="27"/>
      <c r="AJ18" s="81"/>
    </row>
    <row r="19" spans="1:36">
      <c r="A19" s="63" t="s">
        <v>866</v>
      </c>
      <c r="B19" s="38">
        <v>26724</v>
      </c>
      <c r="C19"/>
      <c r="D19" s="63" t="s">
        <v>866</v>
      </c>
      <c r="E19" s="38">
        <v>0</v>
      </c>
      <c r="F19"/>
      <c r="G19" s="63" t="s">
        <v>866</v>
      </c>
      <c r="H19" s="49">
        <v>26724</v>
      </c>
      <c r="I19"/>
      <c r="J19" s="83" t="str">
        <f t="shared" si="0"/>
        <v>NA</v>
      </c>
      <c r="K19"/>
      <c r="L19" s="63" t="s">
        <v>866</v>
      </c>
      <c r="M19" s="38">
        <v>340845</v>
      </c>
      <c r="N19"/>
      <c r="O19" s="63" t="s">
        <v>866</v>
      </c>
      <c r="P19" s="38">
        <v>0</v>
      </c>
      <c r="R19" s="63" t="s">
        <v>866</v>
      </c>
      <c r="S19" s="49">
        <v>340845</v>
      </c>
      <c r="T19"/>
      <c r="U19" s="83" t="str">
        <f t="shared" si="1"/>
        <v>NA</v>
      </c>
      <c r="W19" s="63" t="s">
        <v>866</v>
      </c>
      <c r="X19" s="38">
        <v>340845</v>
      </c>
      <c r="Z19" s="63" t="s">
        <v>866</v>
      </c>
      <c r="AA19" s="38">
        <v>0</v>
      </c>
      <c r="AB19" s="83" t="str">
        <f t="shared" si="2"/>
        <v>NA</v>
      </c>
      <c r="AD19" s="80"/>
      <c r="AE19" s="27"/>
      <c r="AF19" s="27"/>
      <c r="AG19" s="27"/>
      <c r="AH19" s="27"/>
      <c r="AI19" s="27"/>
      <c r="AJ19" s="81"/>
    </row>
    <row r="20" spans="1:36" ht="15.75" thickBot="1">
      <c r="A20" s="59" t="s">
        <v>174</v>
      </c>
      <c r="B20" s="38">
        <v>42614390</v>
      </c>
      <c r="C20"/>
      <c r="D20" s="59" t="s">
        <v>174</v>
      </c>
      <c r="E20" s="38">
        <v>25191022.080195915</v>
      </c>
      <c r="F20"/>
      <c r="G20" s="59" t="s">
        <v>174</v>
      </c>
      <c r="H20" s="49">
        <v>17423367.919804089</v>
      </c>
      <c r="I20"/>
      <c r="J20" s="83">
        <f t="shared" si="0"/>
        <v>0.69164990068035315</v>
      </c>
      <c r="K20"/>
      <c r="L20" s="59" t="s">
        <v>174</v>
      </c>
      <c r="M20" s="38">
        <v>177476948</v>
      </c>
      <c r="N20"/>
      <c r="O20" s="59" t="s">
        <v>174</v>
      </c>
      <c r="P20" s="38">
        <v>168062623.24258474</v>
      </c>
      <c r="R20" s="59" t="s">
        <v>174</v>
      </c>
      <c r="S20" s="49">
        <v>9414324.7574152742</v>
      </c>
      <c r="T20"/>
      <c r="U20" s="83">
        <f t="shared" si="1"/>
        <v>5.6016766701460163E-2</v>
      </c>
      <c r="W20" s="59" t="s">
        <v>174</v>
      </c>
      <c r="X20" s="38">
        <v>177476948</v>
      </c>
      <c r="Z20" s="59" t="s">
        <v>174</v>
      </c>
      <c r="AA20" s="38">
        <v>288637821.96412307</v>
      </c>
      <c r="AB20" s="83">
        <f t="shared" si="2"/>
        <v>-0.38512234192904937</v>
      </c>
      <c r="AD20" s="103"/>
      <c r="AE20" s="82"/>
      <c r="AF20" s="82"/>
      <c r="AG20" s="82"/>
      <c r="AH20" s="82"/>
      <c r="AI20" s="82"/>
      <c r="AJ20" s="104"/>
    </row>
    <row r="21" spans="1:36">
      <c r="B21"/>
      <c r="C21"/>
      <c r="D21"/>
      <c r="E21"/>
      <c r="F21"/>
      <c r="G21"/>
      <c r="H21"/>
      <c r="I21"/>
      <c r="J21"/>
      <c r="K21"/>
      <c r="L21"/>
      <c r="M21"/>
      <c r="N21"/>
      <c r="O21"/>
      <c r="P21"/>
      <c r="S21"/>
      <c r="T21"/>
      <c r="U21"/>
    </row>
    <row r="22" spans="1:36">
      <c r="B22"/>
      <c r="C22"/>
      <c r="D22"/>
      <c r="E22"/>
      <c r="F22"/>
      <c r="G22"/>
      <c r="H22"/>
      <c r="I22"/>
      <c r="J22"/>
      <c r="K22"/>
      <c r="L22"/>
      <c r="M22"/>
      <c r="N22"/>
      <c r="O22"/>
      <c r="P22"/>
      <c r="S22"/>
      <c r="T22"/>
      <c r="U22"/>
    </row>
    <row r="23" spans="1:36">
      <c r="B23"/>
      <c r="C23"/>
      <c r="D23"/>
      <c r="E23"/>
      <c r="F23"/>
      <c r="G23"/>
      <c r="H23"/>
      <c r="I23"/>
      <c r="J23"/>
      <c r="K23"/>
      <c r="L23"/>
      <c r="M23"/>
      <c r="N23"/>
      <c r="O23"/>
      <c r="P23"/>
      <c r="S23"/>
      <c r="T23"/>
      <c r="U23"/>
    </row>
    <row r="24" spans="1:36">
      <c r="B24"/>
      <c r="C24"/>
      <c r="D24"/>
      <c r="E24"/>
      <c r="F24"/>
      <c r="G24"/>
      <c r="H24"/>
      <c r="I24"/>
      <c r="J24"/>
      <c r="K24"/>
      <c r="L24"/>
      <c r="M24"/>
      <c r="N24"/>
      <c r="O24"/>
      <c r="P24"/>
      <c r="S24"/>
      <c r="T24"/>
      <c r="U24"/>
    </row>
    <row r="25" spans="1:36">
      <c r="B25"/>
      <c r="C25"/>
      <c r="D25"/>
      <c r="E25"/>
      <c r="F25"/>
      <c r="G25"/>
      <c r="H25"/>
      <c r="I25"/>
      <c r="J25"/>
      <c r="K25"/>
      <c r="L25"/>
      <c r="M25"/>
      <c r="N25"/>
      <c r="O25"/>
      <c r="P25"/>
      <c r="S25"/>
      <c r="T25"/>
      <c r="U25"/>
    </row>
    <row r="26" spans="1:36">
      <c r="B26"/>
      <c r="C26"/>
      <c r="D26"/>
      <c r="E26"/>
      <c r="F26"/>
      <c r="G26"/>
      <c r="H26"/>
      <c r="I26"/>
      <c r="J26"/>
      <c r="K26"/>
      <c r="L26"/>
      <c r="M26"/>
      <c r="N26"/>
      <c r="O26"/>
      <c r="P26"/>
      <c r="S26"/>
      <c r="T26"/>
      <c r="U26"/>
    </row>
    <row r="27" spans="1:36">
      <c r="B27"/>
      <c r="D27"/>
      <c r="E27"/>
      <c r="G27"/>
      <c r="H27"/>
      <c r="I27"/>
      <c r="J27"/>
      <c r="S27"/>
      <c r="T27"/>
      <c r="U27"/>
    </row>
  </sheetData>
  <mergeCells count="8">
    <mergeCell ref="A3:AB3"/>
    <mergeCell ref="A6:B6"/>
    <mergeCell ref="D6:E6"/>
    <mergeCell ref="G6:H6"/>
    <mergeCell ref="L6:M6"/>
    <mergeCell ref="O6:P6"/>
    <mergeCell ref="R6:S6"/>
    <mergeCell ref="Z6:AA6"/>
  </mergeCells>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sheetPr filterMode="1"/>
  <dimension ref="A1:AE707"/>
  <sheetViews>
    <sheetView topLeftCell="L1" workbookViewId="0">
      <selection activeCell="U1" sqref="U1:U1048576"/>
    </sheetView>
  </sheetViews>
  <sheetFormatPr baseColWidth="10" defaultRowHeight="15"/>
  <cols>
    <col min="5" max="5" width="43.85546875" style="68" customWidth="1"/>
    <col min="6" max="6" width="35.5703125" customWidth="1"/>
    <col min="19" max="19" width="41.42578125" customWidth="1"/>
    <col min="25" max="25" width="13" style="44" bestFit="1" customWidth="1"/>
    <col min="30" max="30" width="14.5703125" style="98" bestFit="1" customWidth="1"/>
    <col min="31" max="31" width="12" bestFit="1" customWidth="1"/>
  </cols>
  <sheetData>
    <row r="1" spans="1:31">
      <c r="A1" s="72" t="s">
        <v>183</v>
      </c>
      <c r="B1" s="73" t="s">
        <v>184</v>
      </c>
      <c r="C1" s="74" t="s">
        <v>185</v>
      </c>
      <c r="D1" s="73" t="s">
        <v>186</v>
      </c>
      <c r="E1" s="74" t="s">
        <v>154</v>
      </c>
      <c r="F1" s="74" t="s">
        <v>187</v>
      </c>
      <c r="G1" s="74" t="s">
        <v>188</v>
      </c>
      <c r="H1" s="74" t="s">
        <v>189</v>
      </c>
      <c r="I1" s="74" t="s">
        <v>150</v>
      </c>
      <c r="J1" s="74" t="s">
        <v>190</v>
      </c>
      <c r="K1" s="74" t="s">
        <v>191</v>
      </c>
      <c r="L1" s="74" t="s">
        <v>192</v>
      </c>
      <c r="M1" s="73" t="s">
        <v>193</v>
      </c>
      <c r="N1" s="74" t="s">
        <v>194</v>
      </c>
      <c r="O1" s="74" t="s">
        <v>195</v>
      </c>
      <c r="P1" s="72" t="s">
        <v>196</v>
      </c>
      <c r="Q1" s="72" t="s">
        <v>197</v>
      </c>
      <c r="R1" s="72" t="s">
        <v>198</v>
      </c>
      <c r="S1" s="72" t="s">
        <v>195</v>
      </c>
      <c r="T1" s="72" t="s">
        <v>199</v>
      </c>
      <c r="U1" s="72" t="s">
        <v>200</v>
      </c>
      <c r="V1" s="72" t="s">
        <v>201</v>
      </c>
      <c r="W1" s="72" t="s">
        <v>202</v>
      </c>
      <c r="X1" s="72" t="s">
        <v>203</v>
      </c>
      <c r="Y1" s="93" t="s">
        <v>204</v>
      </c>
      <c r="Z1" s="72" t="s">
        <v>205</v>
      </c>
      <c r="AA1" s="72" t="s">
        <v>206</v>
      </c>
      <c r="AB1" s="72" t="s">
        <v>207</v>
      </c>
      <c r="AC1" s="72" t="s">
        <v>208</v>
      </c>
      <c r="AD1" s="97" t="s">
        <v>209</v>
      </c>
      <c r="AE1" s="72" t="s">
        <v>210</v>
      </c>
    </row>
    <row r="2" spans="1:31" ht="15.75" hidden="1">
      <c r="A2" s="69" t="s">
        <v>355</v>
      </c>
      <c r="B2" s="70">
        <v>30031</v>
      </c>
      <c r="C2" s="68" t="s">
        <v>211</v>
      </c>
      <c r="D2" s="70">
        <v>9050110002</v>
      </c>
      <c r="E2" s="68" t="str">
        <f>VLOOKUP(D2,'[20]Plan de Cuentas'!M$3:R$289,6,0)</f>
        <v>Depreciación / Amortización</v>
      </c>
      <c r="F2" s="68" t="s">
        <v>212</v>
      </c>
      <c r="G2" s="68">
        <v>100</v>
      </c>
      <c r="H2" s="68" t="s">
        <v>213</v>
      </c>
      <c r="I2" s="68">
        <v>1220</v>
      </c>
      <c r="J2" s="68" t="s">
        <v>214</v>
      </c>
      <c r="K2" s="68" t="s">
        <v>215</v>
      </c>
      <c r="L2" s="68" t="s">
        <v>151</v>
      </c>
      <c r="M2" s="70">
        <v>691</v>
      </c>
      <c r="N2" s="68" t="s">
        <v>216</v>
      </c>
      <c r="O2" s="68" t="s">
        <v>217</v>
      </c>
      <c r="P2">
        <v>0</v>
      </c>
      <c r="Q2" s="71">
        <v>41670</v>
      </c>
      <c r="R2" t="s">
        <v>218</v>
      </c>
      <c r="S2" t="s">
        <v>219</v>
      </c>
      <c r="T2" t="s">
        <v>220</v>
      </c>
      <c r="U2">
        <v>86087</v>
      </c>
      <c r="V2">
        <v>86087</v>
      </c>
    </row>
    <row r="3" spans="1:31" ht="15.75" hidden="1">
      <c r="A3" s="69" t="s">
        <v>355</v>
      </c>
      <c r="B3" s="70">
        <v>30031</v>
      </c>
      <c r="C3" s="68" t="s">
        <v>211</v>
      </c>
      <c r="D3" s="70">
        <v>9050110004</v>
      </c>
      <c r="E3" s="68" t="str">
        <f>VLOOKUP(D3,'[20]Plan de Cuentas'!M$3:R$289,6,0)</f>
        <v>Depreciación / Amortización</v>
      </c>
      <c r="F3" s="68" t="s">
        <v>221</v>
      </c>
      <c r="G3" s="68">
        <v>100</v>
      </c>
      <c r="H3" s="68" t="s">
        <v>213</v>
      </c>
      <c r="I3" s="68">
        <v>1220</v>
      </c>
      <c r="J3" s="68" t="s">
        <v>214</v>
      </c>
      <c r="K3" s="68" t="s">
        <v>215</v>
      </c>
      <c r="L3" s="68" t="s">
        <v>151</v>
      </c>
      <c r="M3" s="70">
        <v>691</v>
      </c>
      <c r="N3" s="68" t="s">
        <v>216</v>
      </c>
      <c r="O3" s="68" t="s">
        <v>222</v>
      </c>
      <c r="P3">
        <v>0</v>
      </c>
      <c r="Q3" s="71">
        <v>41670</v>
      </c>
      <c r="R3" t="s">
        <v>218</v>
      </c>
      <c r="S3" t="s">
        <v>219</v>
      </c>
      <c r="T3" t="s">
        <v>220</v>
      </c>
      <c r="U3">
        <v>7060</v>
      </c>
      <c r="V3">
        <v>7060</v>
      </c>
      <c r="W3" s="38"/>
    </row>
    <row r="4" spans="1:31" ht="15.75" hidden="1">
      <c r="A4" s="69" t="s">
        <v>355</v>
      </c>
      <c r="B4" s="70">
        <v>30031</v>
      </c>
      <c r="C4" s="68" t="s">
        <v>211</v>
      </c>
      <c r="D4" s="70">
        <v>9050110004</v>
      </c>
      <c r="E4" s="68" t="str">
        <f>VLOOKUP(D4,'[20]Plan de Cuentas'!M$3:R$289,6,0)</f>
        <v>Depreciación / Amortización</v>
      </c>
      <c r="F4" s="68" t="s">
        <v>221</v>
      </c>
      <c r="G4" s="68">
        <v>100</v>
      </c>
      <c r="H4" s="68" t="s">
        <v>213</v>
      </c>
      <c r="I4" s="68">
        <v>1220</v>
      </c>
      <c r="J4" s="68" t="s">
        <v>214</v>
      </c>
      <c r="K4" s="68" t="s">
        <v>215</v>
      </c>
      <c r="L4" s="68" t="s">
        <v>151</v>
      </c>
      <c r="M4" s="70">
        <v>691</v>
      </c>
      <c r="N4" s="68" t="s">
        <v>216</v>
      </c>
      <c r="O4" s="68" t="s">
        <v>222</v>
      </c>
      <c r="P4">
        <v>0</v>
      </c>
      <c r="Q4" s="71">
        <v>41670</v>
      </c>
      <c r="R4" t="s">
        <v>218</v>
      </c>
      <c r="S4" t="s">
        <v>219</v>
      </c>
      <c r="T4" t="s">
        <v>220</v>
      </c>
      <c r="U4">
        <v>154311</v>
      </c>
      <c r="V4">
        <v>154311</v>
      </c>
      <c r="W4" s="38"/>
    </row>
    <row r="5" spans="1:31" ht="15.75" hidden="1">
      <c r="A5" s="69" t="s">
        <v>355</v>
      </c>
      <c r="B5" s="70">
        <v>30031</v>
      </c>
      <c r="C5" s="68" t="s">
        <v>211</v>
      </c>
      <c r="D5" s="70">
        <v>9050110004</v>
      </c>
      <c r="E5" s="68" t="str">
        <f>VLOOKUP(D5,'[20]Plan de Cuentas'!M$3:R$289,6,0)</f>
        <v>Depreciación / Amortización</v>
      </c>
      <c r="F5" s="68" t="s">
        <v>221</v>
      </c>
      <c r="G5" s="68">
        <v>100</v>
      </c>
      <c r="H5" s="68" t="s">
        <v>213</v>
      </c>
      <c r="I5" s="68">
        <v>1220</v>
      </c>
      <c r="J5" s="68" t="s">
        <v>214</v>
      </c>
      <c r="K5" s="68" t="s">
        <v>215</v>
      </c>
      <c r="L5" s="68" t="s">
        <v>151</v>
      </c>
      <c r="M5" s="70">
        <v>692</v>
      </c>
      <c r="N5" s="68" t="s">
        <v>223</v>
      </c>
      <c r="O5" s="68" t="s">
        <v>224</v>
      </c>
      <c r="P5">
        <v>0</v>
      </c>
      <c r="Q5" s="71">
        <v>41670</v>
      </c>
      <c r="R5" t="s">
        <v>218</v>
      </c>
      <c r="S5" t="s">
        <v>219</v>
      </c>
      <c r="T5" t="s">
        <v>220</v>
      </c>
      <c r="U5">
        <v>96755</v>
      </c>
      <c r="V5">
        <v>96755</v>
      </c>
      <c r="W5" s="38"/>
    </row>
    <row r="6" spans="1:31" ht="15.75" hidden="1">
      <c r="A6" s="69" t="s">
        <v>355</v>
      </c>
      <c r="B6" s="70">
        <v>30031</v>
      </c>
      <c r="C6" s="68" t="s">
        <v>211</v>
      </c>
      <c r="D6" s="70">
        <v>9050110004</v>
      </c>
      <c r="E6" s="68" t="str">
        <f>VLOOKUP(D6,'[20]Plan de Cuentas'!M$3:R$289,6,0)</f>
        <v>Depreciación / Amortización</v>
      </c>
      <c r="F6" s="68" t="s">
        <v>221</v>
      </c>
      <c r="G6" s="68">
        <v>100</v>
      </c>
      <c r="H6" s="68" t="s">
        <v>213</v>
      </c>
      <c r="I6" s="68">
        <v>1220</v>
      </c>
      <c r="J6" s="68" t="s">
        <v>225</v>
      </c>
      <c r="K6" s="68" t="s">
        <v>226</v>
      </c>
      <c r="L6" s="68" t="s">
        <v>151</v>
      </c>
      <c r="M6" s="70">
        <v>1425</v>
      </c>
      <c r="N6" s="68" t="s">
        <v>227</v>
      </c>
      <c r="O6" s="68" t="s">
        <v>228</v>
      </c>
      <c r="P6">
        <v>0</v>
      </c>
      <c r="Q6" s="71">
        <v>41670</v>
      </c>
      <c r="R6" t="s">
        <v>218</v>
      </c>
      <c r="S6" t="s">
        <v>219</v>
      </c>
      <c r="T6" t="s">
        <v>220</v>
      </c>
      <c r="U6">
        <v>135252</v>
      </c>
      <c r="V6">
        <v>135252</v>
      </c>
      <c r="W6" s="38"/>
    </row>
    <row r="7" spans="1:31" ht="15.75" hidden="1">
      <c r="A7" s="69" t="s">
        <v>355</v>
      </c>
      <c r="B7" s="70">
        <v>30031</v>
      </c>
      <c r="C7" s="68" t="s">
        <v>211</v>
      </c>
      <c r="D7" s="70">
        <v>9050110006</v>
      </c>
      <c r="E7" s="68" t="str">
        <f>VLOOKUP(D7,'[20]Plan de Cuentas'!M$3:R$289,6,0)</f>
        <v>Depreciación / Amortización</v>
      </c>
      <c r="F7" s="68" t="s">
        <v>229</v>
      </c>
      <c r="G7" s="68">
        <v>100</v>
      </c>
      <c r="H7" s="68" t="s">
        <v>213</v>
      </c>
      <c r="I7" s="68">
        <v>1220</v>
      </c>
      <c r="J7" s="68" t="s">
        <v>214</v>
      </c>
      <c r="K7" s="68" t="s">
        <v>215</v>
      </c>
      <c r="L7" s="68" t="s">
        <v>151</v>
      </c>
      <c r="M7" s="70">
        <v>692</v>
      </c>
      <c r="N7" s="68" t="s">
        <v>223</v>
      </c>
      <c r="O7" s="68" t="s">
        <v>230</v>
      </c>
      <c r="P7">
        <v>0</v>
      </c>
      <c r="Q7" s="71">
        <v>41670</v>
      </c>
      <c r="R7" t="s">
        <v>218</v>
      </c>
      <c r="S7" t="s">
        <v>219</v>
      </c>
      <c r="T7" t="s">
        <v>220</v>
      </c>
      <c r="U7">
        <v>5650</v>
      </c>
      <c r="V7">
        <v>5650</v>
      </c>
    </row>
    <row r="8" spans="1:31" ht="15.75" hidden="1">
      <c r="A8" s="69" t="s">
        <v>355</v>
      </c>
      <c r="B8" s="70">
        <v>30031</v>
      </c>
      <c r="C8" s="68" t="s">
        <v>211</v>
      </c>
      <c r="D8" s="70">
        <v>9051120001</v>
      </c>
      <c r="E8" s="68" t="str">
        <f>VLOOKUP(D8,'[20]Plan de Cuentas'!M$3:R$289,6,0)</f>
        <v>Depreciación / Amortización</v>
      </c>
      <c r="F8" s="68" t="s">
        <v>231</v>
      </c>
      <c r="G8" s="68">
        <v>100</v>
      </c>
      <c r="H8" s="68" t="s">
        <v>213</v>
      </c>
      <c r="I8" s="68">
        <v>1220</v>
      </c>
      <c r="J8" s="68" t="s">
        <v>214</v>
      </c>
      <c r="K8" s="68" t="s">
        <v>215</v>
      </c>
      <c r="L8" s="68" t="s">
        <v>151</v>
      </c>
      <c r="M8" s="70">
        <v>691</v>
      </c>
      <c r="N8" s="68" t="s">
        <v>216</v>
      </c>
      <c r="O8" s="68" t="s">
        <v>232</v>
      </c>
      <c r="P8">
        <v>0</v>
      </c>
      <c r="Q8" s="71">
        <v>41670</v>
      </c>
      <c r="R8" t="s">
        <v>218</v>
      </c>
      <c r="S8" t="s">
        <v>219</v>
      </c>
      <c r="T8" t="s">
        <v>220</v>
      </c>
      <c r="U8">
        <v>307555</v>
      </c>
      <c r="V8">
        <v>307555</v>
      </c>
    </row>
    <row r="9" spans="1:31" ht="15.75" hidden="1">
      <c r="A9" s="69" t="s">
        <v>355</v>
      </c>
      <c r="B9" s="70">
        <v>30031</v>
      </c>
      <c r="C9" s="68" t="s">
        <v>211</v>
      </c>
      <c r="D9" s="70">
        <v>9051120001</v>
      </c>
      <c r="E9" s="68" t="str">
        <f>VLOOKUP(D9,'[20]Plan de Cuentas'!M$3:R$289,6,0)</f>
        <v>Depreciación / Amortización</v>
      </c>
      <c r="F9" s="68" t="s">
        <v>231</v>
      </c>
      <c r="G9" s="68">
        <v>100</v>
      </c>
      <c r="H9" s="68" t="s">
        <v>213</v>
      </c>
      <c r="I9" s="68">
        <v>1220</v>
      </c>
      <c r="J9" s="68" t="s">
        <v>214</v>
      </c>
      <c r="K9" s="68" t="s">
        <v>215</v>
      </c>
      <c r="L9" s="68" t="s">
        <v>151</v>
      </c>
      <c r="M9" s="70">
        <v>691</v>
      </c>
      <c r="N9" s="68" t="s">
        <v>216</v>
      </c>
      <c r="O9" s="68" t="s">
        <v>232</v>
      </c>
      <c r="P9">
        <v>0</v>
      </c>
      <c r="Q9" s="71">
        <v>41670</v>
      </c>
      <c r="R9" t="s">
        <v>218</v>
      </c>
      <c r="S9" t="s">
        <v>219</v>
      </c>
      <c r="T9" t="s">
        <v>220</v>
      </c>
      <c r="U9">
        <v>634936</v>
      </c>
      <c r="V9">
        <v>634936</v>
      </c>
    </row>
    <row r="10" spans="1:31" ht="15.75" hidden="1">
      <c r="A10" s="69" t="s">
        <v>355</v>
      </c>
      <c r="B10" s="70">
        <v>30031</v>
      </c>
      <c r="C10" s="68" t="s">
        <v>211</v>
      </c>
      <c r="D10" s="70">
        <v>9051120001</v>
      </c>
      <c r="E10" s="68" t="str">
        <f>VLOOKUP(D10,'[20]Plan de Cuentas'!M$3:R$289,6,0)</f>
        <v>Depreciación / Amortización</v>
      </c>
      <c r="F10" s="68" t="s">
        <v>231</v>
      </c>
      <c r="G10" s="68">
        <v>100</v>
      </c>
      <c r="H10" s="68" t="s">
        <v>213</v>
      </c>
      <c r="I10" s="68">
        <v>1220</v>
      </c>
      <c r="J10" s="68" t="s">
        <v>214</v>
      </c>
      <c r="K10" s="68" t="s">
        <v>215</v>
      </c>
      <c r="L10" s="68" t="s">
        <v>151</v>
      </c>
      <c r="M10" s="70">
        <v>692</v>
      </c>
      <c r="N10" s="68" t="s">
        <v>223</v>
      </c>
      <c r="O10" s="68" t="s">
        <v>233</v>
      </c>
      <c r="P10">
        <v>0</v>
      </c>
      <c r="Q10" s="71">
        <v>41670</v>
      </c>
      <c r="R10" t="s">
        <v>218</v>
      </c>
      <c r="S10" t="s">
        <v>219</v>
      </c>
      <c r="T10" t="s">
        <v>220</v>
      </c>
      <c r="U10">
        <v>2528898</v>
      </c>
      <c r="V10">
        <v>2528898</v>
      </c>
    </row>
    <row r="11" spans="1:31" ht="15.75" hidden="1">
      <c r="A11" s="69" t="s">
        <v>355</v>
      </c>
      <c r="B11" s="70">
        <v>30031</v>
      </c>
      <c r="C11" s="68" t="s">
        <v>234</v>
      </c>
      <c r="D11" s="70">
        <v>9060101001</v>
      </c>
      <c r="E11" s="68" t="str">
        <f>VLOOKUP(D11,'[20]Plan de Cuentas'!M$3:R$289,6,0)</f>
        <v>COSTO DE PERSONAL</v>
      </c>
      <c r="F11" s="68" t="s">
        <v>235</v>
      </c>
      <c r="G11" s="68">
        <v>100</v>
      </c>
      <c r="H11" s="68" t="s">
        <v>213</v>
      </c>
      <c r="I11" s="68">
        <v>1220</v>
      </c>
      <c r="J11" s="68" t="s">
        <v>236</v>
      </c>
      <c r="K11" s="68" t="s">
        <v>179</v>
      </c>
      <c r="L11" s="68" t="s">
        <v>151</v>
      </c>
      <c r="M11" s="70">
        <v>910</v>
      </c>
      <c r="N11" s="68" t="s">
        <v>179</v>
      </c>
      <c r="O11" s="68" t="s">
        <v>237</v>
      </c>
      <c r="P11">
        <v>0</v>
      </c>
      <c r="Q11" s="71">
        <v>41670</v>
      </c>
      <c r="R11" t="s">
        <v>238</v>
      </c>
      <c r="S11" t="s">
        <v>239</v>
      </c>
      <c r="T11" t="s">
        <v>220</v>
      </c>
      <c r="U11">
        <v>1265653</v>
      </c>
      <c r="V11">
        <v>1265653</v>
      </c>
    </row>
    <row r="12" spans="1:31" ht="15.75" hidden="1">
      <c r="A12" s="69" t="s">
        <v>355</v>
      </c>
      <c r="B12" s="70">
        <v>30031</v>
      </c>
      <c r="C12" s="68" t="s">
        <v>234</v>
      </c>
      <c r="D12" s="70">
        <v>9060101001</v>
      </c>
      <c r="E12" s="68" t="str">
        <f>VLOOKUP(D12,'[20]Plan de Cuentas'!M$3:R$289,6,0)</f>
        <v>COSTO DE PERSONAL</v>
      </c>
      <c r="F12" s="68" t="s">
        <v>235</v>
      </c>
      <c r="G12" s="68">
        <v>100</v>
      </c>
      <c r="H12" s="68" t="s">
        <v>213</v>
      </c>
      <c r="I12" s="68">
        <v>1220</v>
      </c>
      <c r="J12" s="68" t="s">
        <v>236</v>
      </c>
      <c r="K12" s="68" t="s">
        <v>179</v>
      </c>
      <c r="L12" s="68" t="s">
        <v>151</v>
      </c>
      <c r="M12" s="70">
        <v>910</v>
      </c>
      <c r="N12" s="68" t="s">
        <v>179</v>
      </c>
      <c r="O12" s="68" t="s">
        <v>237</v>
      </c>
      <c r="P12">
        <v>0</v>
      </c>
      <c r="Q12" s="71">
        <v>41670</v>
      </c>
      <c r="R12" t="s">
        <v>238</v>
      </c>
      <c r="S12" t="s">
        <v>239</v>
      </c>
      <c r="T12" t="s">
        <v>220</v>
      </c>
      <c r="U12">
        <v>2531305</v>
      </c>
      <c r="V12">
        <v>2531305</v>
      </c>
    </row>
    <row r="13" spans="1:31" ht="15.75" hidden="1">
      <c r="A13" s="69" t="s">
        <v>355</v>
      </c>
      <c r="B13" s="70">
        <v>30031</v>
      </c>
      <c r="C13" s="68" t="s">
        <v>234</v>
      </c>
      <c r="D13" s="70">
        <v>9060104003</v>
      </c>
      <c r="E13" s="68" t="str">
        <f>VLOOKUP(D13,'[20]Plan de Cuentas'!M$3:R$289,6,0)</f>
        <v>COSTO DE PERSONAL</v>
      </c>
      <c r="F13" s="68" t="s">
        <v>240</v>
      </c>
      <c r="G13" s="68">
        <v>100</v>
      </c>
      <c r="H13" s="68" t="s">
        <v>213</v>
      </c>
      <c r="I13" s="68">
        <v>1220</v>
      </c>
      <c r="J13" s="68" t="s">
        <v>236</v>
      </c>
      <c r="K13" s="68" t="s">
        <v>179</v>
      </c>
      <c r="L13" s="68" t="s">
        <v>151</v>
      </c>
      <c r="M13" s="70">
        <v>910</v>
      </c>
      <c r="N13" s="68" t="s">
        <v>179</v>
      </c>
      <c r="O13" s="68" t="s">
        <v>241</v>
      </c>
      <c r="P13">
        <v>0</v>
      </c>
      <c r="Q13" s="71">
        <v>41670</v>
      </c>
      <c r="R13" t="s">
        <v>242</v>
      </c>
      <c r="S13" t="s">
        <v>246</v>
      </c>
      <c r="T13" t="s">
        <v>220</v>
      </c>
      <c r="U13">
        <v>23039</v>
      </c>
      <c r="V13">
        <v>23039</v>
      </c>
      <c r="W13" s="38"/>
    </row>
    <row r="14" spans="1:31" ht="15.75" hidden="1">
      <c r="A14" s="69" t="s">
        <v>355</v>
      </c>
      <c r="B14" s="70">
        <v>30031</v>
      </c>
      <c r="C14" s="68" t="s">
        <v>234</v>
      </c>
      <c r="D14" s="70">
        <v>9060104003</v>
      </c>
      <c r="E14" s="68" t="str">
        <f>VLOOKUP(D14,'[20]Plan de Cuentas'!M$3:R$289,6,0)</f>
        <v>COSTO DE PERSONAL</v>
      </c>
      <c r="F14" s="68" t="s">
        <v>240</v>
      </c>
      <c r="G14" s="68">
        <v>100</v>
      </c>
      <c r="H14" s="68" t="s">
        <v>213</v>
      </c>
      <c r="I14" s="68">
        <v>1220</v>
      </c>
      <c r="J14" s="68" t="s">
        <v>236</v>
      </c>
      <c r="K14" s="68" t="s">
        <v>179</v>
      </c>
      <c r="L14" s="68" t="s">
        <v>151</v>
      </c>
      <c r="M14" s="70">
        <v>910</v>
      </c>
      <c r="N14" s="68" t="s">
        <v>179</v>
      </c>
      <c r="O14" s="68" t="s">
        <v>241</v>
      </c>
      <c r="P14">
        <v>0</v>
      </c>
      <c r="Q14" s="71">
        <v>41670</v>
      </c>
      <c r="R14" t="s">
        <v>242</v>
      </c>
      <c r="S14" t="s">
        <v>245</v>
      </c>
      <c r="T14" t="s">
        <v>220</v>
      </c>
      <c r="U14">
        <v>46872</v>
      </c>
      <c r="V14">
        <v>46872</v>
      </c>
      <c r="W14" s="38"/>
    </row>
    <row r="15" spans="1:31" ht="15.75" hidden="1">
      <c r="A15" s="69" t="s">
        <v>355</v>
      </c>
      <c r="B15" s="70">
        <v>30031</v>
      </c>
      <c r="C15" s="68" t="s">
        <v>234</v>
      </c>
      <c r="D15" s="70">
        <v>9060104003</v>
      </c>
      <c r="E15" s="68" t="str">
        <f>VLOOKUP(D15,'[20]Plan de Cuentas'!M$3:R$289,6,0)</f>
        <v>COSTO DE PERSONAL</v>
      </c>
      <c r="F15" s="68" t="s">
        <v>240</v>
      </c>
      <c r="G15" s="68">
        <v>100</v>
      </c>
      <c r="H15" s="68" t="s">
        <v>213</v>
      </c>
      <c r="I15" s="68">
        <v>1220</v>
      </c>
      <c r="J15" s="68" t="s">
        <v>236</v>
      </c>
      <c r="K15" s="68" t="s">
        <v>179</v>
      </c>
      <c r="L15" s="68" t="s">
        <v>151</v>
      </c>
      <c r="M15" s="70">
        <v>910</v>
      </c>
      <c r="N15" s="68" t="s">
        <v>179</v>
      </c>
      <c r="O15" s="68" t="s">
        <v>241</v>
      </c>
      <c r="P15">
        <v>0</v>
      </c>
      <c r="Q15" s="71">
        <v>41670</v>
      </c>
      <c r="R15" t="s">
        <v>238</v>
      </c>
      <c r="S15" t="s">
        <v>239</v>
      </c>
      <c r="T15" t="s">
        <v>220</v>
      </c>
      <c r="U15">
        <v>126806</v>
      </c>
      <c r="V15">
        <v>126806</v>
      </c>
      <c r="W15" s="38"/>
    </row>
    <row r="16" spans="1:31" ht="15.75" hidden="1">
      <c r="A16" s="69" t="s">
        <v>355</v>
      </c>
      <c r="B16" s="70">
        <v>30031</v>
      </c>
      <c r="C16" s="68" t="s">
        <v>234</v>
      </c>
      <c r="D16" s="70">
        <v>9060104003</v>
      </c>
      <c r="E16" s="68" t="str">
        <f>VLOOKUP(D16,'[20]Plan de Cuentas'!M$3:R$289,6,0)</f>
        <v>COSTO DE PERSONAL</v>
      </c>
      <c r="F16" s="68" t="s">
        <v>240</v>
      </c>
      <c r="G16" s="68">
        <v>100</v>
      </c>
      <c r="H16" s="68" t="s">
        <v>213</v>
      </c>
      <c r="I16" s="68">
        <v>1220</v>
      </c>
      <c r="J16" s="68" t="s">
        <v>236</v>
      </c>
      <c r="K16" s="68" t="s">
        <v>179</v>
      </c>
      <c r="L16" s="68" t="s">
        <v>151</v>
      </c>
      <c r="M16" s="70">
        <v>910</v>
      </c>
      <c r="N16" s="68" t="s">
        <v>179</v>
      </c>
      <c r="O16" s="68" t="s">
        <v>241</v>
      </c>
      <c r="P16">
        <v>0</v>
      </c>
      <c r="Q16" s="71">
        <v>41670</v>
      </c>
      <c r="R16" t="s">
        <v>242</v>
      </c>
      <c r="S16" t="s">
        <v>243</v>
      </c>
      <c r="T16" t="s">
        <v>220</v>
      </c>
      <c r="U16">
        <v>402184</v>
      </c>
      <c r="V16">
        <v>402184</v>
      </c>
      <c r="W16" s="38"/>
    </row>
    <row r="17" spans="1:23" ht="15.75" hidden="1">
      <c r="A17" s="69" t="s">
        <v>355</v>
      </c>
      <c r="B17" s="70">
        <v>30031</v>
      </c>
      <c r="C17" s="68" t="s">
        <v>234</v>
      </c>
      <c r="D17" s="70">
        <v>9060104003</v>
      </c>
      <c r="E17" s="68" t="str">
        <f>VLOOKUP(D17,'[20]Plan de Cuentas'!M$3:R$289,6,0)</f>
        <v>COSTO DE PERSONAL</v>
      </c>
      <c r="F17" s="68" t="s">
        <v>240</v>
      </c>
      <c r="G17" s="68">
        <v>100</v>
      </c>
      <c r="H17" s="68" t="s">
        <v>213</v>
      </c>
      <c r="I17" s="68">
        <v>1220</v>
      </c>
      <c r="J17" s="68" t="s">
        <v>236</v>
      </c>
      <c r="K17" s="68" t="s">
        <v>179</v>
      </c>
      <c r="L17" s="68" t="s">
        <v>151</v>
      </c>
      <c r="M17" s="70">
        <v>910</v>
      </c>
      <c r="N17" s="68" t="s">
        <v>179</v>
      </c>
      <c r="O17" s="68" t="s">
        <v>241</v>
      </c>
      <c r="P17">
        <v>0</v>
      </c>
      <c r="Q17" s="71">
        <v>41670</v>
      </c>
      <c r="R17" t="s">
        <v>242</v>
      </c>
      <c r="S17" t="s">
        <v>244</v>
      </c>
      <c r="T17" t="s">
        <v>220</v>
      </c>
      <c r="U17">
        <v>56317</v>
      </c>
      <c r="V17">
        <v>56317</v>
      </c>
      <c r="W17" s="38"/>
    </row>
    <row r="18" spans="1:23" ht="15.75" hidden="1">
      <c r="A18" s="69" t="s">
        <v>355</v>
      </c>
      <c r="B18" s="70">
        <v>30031</v>
      </c>
      <c r="C18" s="68" t="s">
        <v>234</v>
      </c>
      <c r="D18" s="70">
        <v>9060104005</v>
      </c>
      <c r="E18" s="68" t="str">
        <f>VLOOKUP(D18,'[20]Plan de Cuentas'!M$3:R$289,6,0)</f>
        <v>COSTO DE PERSONAL</v>
      </c>
      <c r="F18" s="68" t="s">
        <v>247</v>
      </c>
      <c r="G18" s="68">
        <v>100</v>
      </c>
      <c r="H18" s="68" t="s">
        <v>213</v>
      </c>
      <c r="I18" s="68">
        <v>1220</v>
      </c>
      <c r="J18" s="68" t="s">
        <v>236</v>
      </c>
      <c r="K18" s="68" t="s">
        <v>179</v>
      </c>
      <c r="L18" s="68" t="s">
        <v>151</v>
      </c>
      <c r="M18" s="70">
        <v>910</v>
      </c>
      <c r="N18" s="68" t="s">
        <v>179</v>
      </c>
      <c r="O18" s="68" t="s">
        <v>248</v>
      </c>
      <c r="P18">
        <v>0</v>
      </c>
      <c r="Q18" s="71">
        <v>41670</v>
      </c>
      <c r="R18" t="s">
        <v>242</v>
      </c>
      <c r="S18" t="s">
        <v>249</v>
      </c>
      <c r="T18" t="s">
        <v>220</v>
      </c>
      <c r="U18">
        <v>617669</v>
      </c>
      <c r="V18">
        <v>617669</v>
      </c>
      <c r="W18" s="38"/>
    </row>
    <row r="19" spans="1:23" ht="15.75" hidden="1">
      <c r="A19" s="69" t="s">
        <v>355</v>
      </c>
      <c r="B19" s="70">
        <v>30031</v>
      </c>
      <c r="C19" s="68" t="s">
        <v>234</v>
      </c>
      <c r="D19" s="70">
        <v>9060104010</v>
      </c>
      <c r="E19" s="68" t="str">
        <f>VLOOKUP(D19,'[20]Plan de Cuentas'!M$3:R$289,6,0)</f>
        <v>COSTO DE PERSONAL</v>
      </c>
      <c r="F19" s="68" t="s">
        <v>250</v>
      </c>
      <c r="G19" s="68">
        <v>100</v>
      </c>
      <c r="H19" s="68" t="s">
        <v>213</v>
      </c>
      <c r="I19" s="68">
        <v>1220</v>
      </c>
      <c r="J19" s="68" t="s">
        <v>236</v>
      </c>
      <c r="K19" s="68" t="s">
        <v>179</v>
      </c>
      <c r="L19" s="68" t="s">
        <v>151</v>
      </c>
      <c r="M19" s="70">
        <v>910</v>
      </c>
      <c r="N19" s="68" t="s">
        <v>179</v>
      </c>
      <c r="O19" s="68" t="s">
        <v>251</v>
      </c>
      <c r="P19">
        <v>0</v>
      </c>
      <c r="Q19" s="71">
        <v>41670</v>
      </c>
      <c r="R19" t="s">
        <v>238</v>
      </c>
      <c r="S19" t="s">
        <v>239</v>
      </c>
      <c r="T19" t="s">
        <v>220</v>
      </c>
      <c r="U19">
        <v>217302</v>
      </c>
      <c r="V19">
        <v>217302</v>
      </c>
    </row>
    <row r="20" spans="1:23" ht="15.75" hidden="1">
      <c r="A20" s="69" t="s">
        <v>355</v>
      </c>
      <c r="B20" s="70">
        <v>30031</v>
      </c>
      <c r="C20" s="68" t="s">
        <v>234</v>
      </c>
      <c r="D20" s="70">
        <v>9060105005</v>
      </c>
      <c r="E20" s="68" t="str">
        <f>VLOOKUP(D20,'[20]Plan de Cuentas'!M$3:R$289,6,0)</f>
        <v>COSTO DE PERSONAL</v>
      </c>
      <c r="F20" s="68" t="s">
        <v>252</v>
      </c>
      <c r="G20" s="68">
        <v>100</v>
      </c>
      <c r="H20" s="68" t="s">
        <v>213</v>
      </c>
      <c r="I20" s="68">
        <v>1220</v>
      </c>
      <c r="J20" s="68" t="s">
        <v>236</v>
      </c>
      <c r="K20" s="68" t="s">
        <v>179</v>
      </c>
      <c r="L20" s="68" t="s">
        <v>151</v>
      </c>
      <c r="M20" s="70">
        <v>910</v>
      </c>
      <c r="N20" s="68" t="s">
        <v>179</v>
      </c>
      <c r="O20" s="68" t="s">
        <v>253</v>
      </c>
      <c r="P20">
        <v>0</v>
      </c>
      <c r="Q20" s="71">
        <v>41670</v>
      </c>
      <c r="R20" t="s">
        <v>238</v>
      </c>
      <c r="S20" t="s">
        <v>239</v>
      </c>
      <c r="T20" t="s">
        <v>220</v>
      </c>
      <c r="U20">
        <v>124170</v>
      </c>
      <c r="V20">
        <v>124170</v>
      </c>
      <c r="W20" s="38"/>
    </row>
    <row r="21" spans="1:23" ht="15.75" hidden="1">
      <c r="A21" s="69" t="s">
        <v>355</v>
      </c>
      <c r="B21" s="70">
        <v>30031</v>
      </c>
      <c r="C21" s="68" t="s">
        <v>234</v>
      </c>
      <c r="D21" s="70">
        <v>9060108002</v>
      </c>
      <c r="E21" s="68" t="str">
        <f>VLOOKUP(D21,'[20]Plan de Cuentas'!M$3:R$289,6,0)</f>
        <v>COSTO DE PERSONAL</v>
      </c>
      <c r="F21" s="68" t="s">
        <v>254</v>
      </c>
      <c r="G21" s="68">
        <v>100</v>
      </c>
      <c r="H21" s="68" t="s">
        <v>213</v>
      </c>
      <c r="I21" s="68">
        <v>1220</v>
      </c>
      <c r="J21" s="68" t="s">
        <v>236</v>
      </c>
      <c r="K21" s="68" t="s">
        <v>179</v>
      </c>
      <c r="L21" s="68" t="s">
        <v>151</v>
      </c>
      <c r="M21" s="70">
        <v>910</v>
      </c>
      <c r="N21" s="68" t="s">
        <v>179</v>
      </c>
      <c r="O21" s="68" t="s">
        <v>255</v>
      </c>
      <c r="P21">
        <v>0</v>
      </c>
      <c r="Q21" s="71">
        <v>41670</v>
      </c>
      <c r="R21" t="s">
        <v>242</v>
      </c>
      <c r="S21" t="s">
        <v>256</v>
      </c>
      <c r="T21" t="s">
        <v>220</v>
      </c>
      <c r="U21">
        <v>-677357</v>
      </c>
      <c r="W21">
        <v>677357</v>
      </c>
    </row>
    <row r="22" spans="1:23" ht="15.75" hidden="1">
      <c r="A22" s="69" t="s">
        <v>355</v>
      </c>
      <c r="B22" s="70">
        <v>30031</v>
      </c>
      <c r="C22" s="68" t="s">
        <v>234</v>
      </c>
      <c r="D22" s="70">
        <v>9060111002</v>
      </c>
      <c r="E22" s="68" t="str">
        <f>VLOOKUP(D22,'[20]Plan de Cuentas'!M$3:R$289,6,0)</f>
        <v>COSTO DE PERSONAL</v>
      </c>
      <c r="F22" s="68" t="s">
        <v>257</v>
      </c>
      <c r="G22" s="68">
        <v>100</v>
      </c>
      <c r="H22" s="68" t="s">
        <v>213</v>
      </c>
      <c r="I22" s="68">
        <v>1220</v>
      </c>
      <c r="J22" s="68" t="s">
        <v>236</v>
      </c>
      <c r="K22" s="68" t="s">
        <v>179</v>
      </c>
      <c r="L22" s="68" t="s">
        <v>151</v>
      </c>
      <c r="M22" s="70">
        <v>910</v>
      </c>
      <c r="N22" s="68" t="s">
        <v>179</v>
      </c>
      <c r="O22" s="68" t="s">
        <v>258</v>
      </c>
      <c r="P22">
        <v>0</v>
      </c>
      <c r="Q22" s="71">
        <v>41663</v>
      </c>
      <c r="R22" t="s">
        <v>261</v>
      </c>
      <c r="S22" t="s">
        <v>262</v>
      </c>
      <c r="T22" t="s">
        <v>220</v>
      </c>
      <c r="U22">
        <v>-82167</v>
      </c>
      <c r="W22">
        <v>82167</v>
      </c>
    </row>
    <row r="23" spans="1:23" ht="15.75" hidden="1">
      <c r="A23" s="69" t="s">
        <v>355</v>
      </c>
      <c r="B23" s="70">
        <v>30031</v>
      </c>
      <c r="C23" s="68" t="s">
        <v>234</v>
      </c>
      <c r="D23" s="70">
        <v>9060111002</v>
      </c>
      <c r="E23" s="68" t="str">
        <f>VLOOKUP(D23,'[20]Plan de Cuentas'!M$3:R$289,6,0)</f>
        <v>COSTO DE PERSONAL</v>
      </c>
      <c r="F23" s="68" t="s">
        <v>257</v>
      </c>
      <c r="G23" s="68">
        <v>100</v>
      </c>
      <c r="H23" s="68" t="s">
        <v>213</v>
      </c>
      <c r="I23" s="68">
        <v>1220</v>
      </c>
      <c r="J23" s="68" t="s">
        <v>236</v>
      </c>
      <c r="K23" s="68" t="s">
        <v>179</v>
      </c>
      <c r="L23" s="68" t="s">
        <v>151</v>
      </c>
      <c r="M23" s="70">
        <v>910</v>
      </c>
      <c r="N23" s="68" t="s">
        <v>179</v>
      </c>
      <c r="O23" s="68" t="s">
        <v>258</v>
      </c>
      <c r="P23">
        <v>0</v>
      </c>
      <c r="Q23" s="71">
        <v>41663</v>
      </c>
      <c r="R23" t="s">
        <v>261</v>
      </c>
      <c r="S23" t="s">
        <v>262</v>
      </c>
      <c r="T23" t="s">
        <v>220</v>
      </c>
      <c r="U23">
        <v>-4384</v>
      </c>
      <c r="W23">
        <v>4384</v>
      </c>
    </row>
    <row r="24" spans="1:23" ht="15.75" hidden="1">
      <c r="A24" s="69" t="s">
        <v>355</v>
      </c>
      <c r="B24" s="70">
        <v>30031</v>
      </c>
      <c r="C24" s="68" t="s">
        <v>234</v>
      </c>
      <c r="D24" s="70">
        <v>9060111002</v>
      </c>
      <c r="E24" s="68" t="str">
        <f>VLOOKUP(D24,'[20]Plan de Cuentas'!M$3:R$289,6,0)</f>
        <v>COSTO DE PERSONAL</v>
      </c>
      <c r="F24" s="68" t="s">
        <v>257</v>
      </c>
      <c r="G24" s="68">
        <v>100</v>
      </c>
      <c r="H24" s="68" t="s">
        <v>213</v>
      </c>
      <c r="I24" s="68">
        <v>1220</v>
      </c>
      <c r="J24" s="68" t="s">
        <v>236</v>
      </c>
      <c r="K24" s="68" t="s">
        <v>179</v>
      </c>
      <c r="L24" s="68" t="s">
        <v>151</v>
      </c>
      <c r="M24" s="70">
        <v>910</v>
      </c>
      <c r="N24" s="68" t="s">
        <v>179</v>
      </c>
      <c r="O24" s="68" t="s">
        <v>258</v>
      </c>
      <c r="P24">
        <v>0</v>
      </c>
      <c r="Q24" s="71">
        <v>41660</v>
      </c>
      <c r="R24" t="s">
        <v>259</v>
      </c>
      <c r="S24" t="s">
        <v>260</v>
      </c>
      <c r="T24" t="s">
        <v>220</v>
      </c>
      <c r="U24">
        <v>69324</v>
      </c>
      <c r="V24">
        <v>69324</v>
      </c>
    </row>
    <row r="25" spans="1:23" ht="15.75" hidden="1">
      <c r="A25" s="69" t="s">
        <v>355</v>
      </c>
      <c r="B25" s="70">
        <v>30031</v>
      </c>
      <c r="C25" s="68" t="s">
        <v>234</v>
      </c>
      <c r="D25" s="70">
        <v>9060111002</v>
      </c>
      <c r="E25" s="68" t="str">
        <f>VLOOKUP(D25,'[20]Plan de Cuentas'!M$3:R$289,6,0)</f>
        <v>COSTO DE PERSONAL</v>
      </c>
      <c r="F25" s="68" t="s">
        <v>257</v>
      </c>
      <c r="G25" s="68">
        <v>100</v>
      </c>
      <c r="H25" s="68" t="s">
        <v>213</v>
      </c>
      <c r="I25" s="68">
        <v>1220</v>
      </c>
      <c r="J25" s="68" t="s">
        <v>236</v>
      </c>
      <c r="K25" s="68" t="s">
        <v>179</v>
      </c>
      <c r="L25" s="68" t="s">
        <v>151</v>
      </c>
      <c r="M25" s="70">
        <v>910</v>
      </c>
      <c r="N25" s="68" t="s">
        <v>179</v>
      </c>
      <c r="O25" s="68" t="s">
        <v>258</v>
      </c>
      <c r="P25">
        <v>0</v>
      </c>
      <c r="Q25" s="71">
        <v>41670</v>
      </c>
      <c r="R25" t="s">
        <v>238</v>
      </c>
      <c r="S25" t="s">
        <v>239</v>
      </c>
      <c r="T25" t="s">
        <v>220</v>
      </c>
      <c r="U25">
        <v>-38191</v>
      </c>
      <c r="W25">
        <v>38191</v>
      </c>
    </row>
    <row r="26" spans="1:23" ht="15.75" hidden="1">
      <c r="A26" s="69" t="s">
        <v>355</v>
      </c>
      <c r="B26" s="70">
        <v>30031</v>
      </c>
      <c r="C26" s="68" t="s">
        <v>234</v>
      </c>
      <c r="D26" s="70">
        <v>9060111002</v>
      </c>
      <c r="E26" s="68" t="str">
        <f>VLOOKUP(D26,'[20]Plan de Cuentas'!M$3:R$289,6,0)</f>
        <v>COSTO DE PERSONAL</v>
      </c>
      <c r="F26" s="68" t="s">
        <v>257</v>
      </c>
      <c r="G26" s="68">
        <v>100</v>
      </c>
      <c r="H26" s="68" t="s">
        <v>213</v>
      </c>
      <c r="I26" s="68">
        <v>1220</v>
      </c>
      <c r="J26" s="68" t="s">
        <v>236</v>
      </c>
      <c r="K26" s="68" t="s">
        <v>179</v>
      </c>
      <c r="L26" s="68" t="s">
        <v>151</v>
      </c>
      <c r="M26" s="70">
        <v>910</v>
      </c>
      <c r="N26" s="68" t="s">
        <v>179</v>
      </c>
      <c r="O26" s="68" t="s">
        <v>258</v>
      </c>
      <c r="P26">
        <v>0</v>
      </c>
      <c r="Q26" s="71">
        <v>41670</v>
      </c>
      <c r="R26" t="s">
        <v>238</v>
      </c>
      <c r="S26" t="s">
        <v>239</v>
      </c>
      <c r="T26" t="s">
        <v>220</v>
      </c>
      <c r="U26">
        <v>41512</v>
      </c>
      <c r="V26">
        <v>41512</v>
      </c>
    </row>
    <row r="27" spans="1:23" ht="15.75" hidden="1">
      <c r="A27" s="69" t="s">
        <v>355</v>
      </c>
      <c r="B27" s="70">
        <v>30031</v>
      </c>
      <c r="C27" s="68" t="s">
        <v>234</v>
      </c>
      <c r="D27" s="70">
        <v>9060111002</v>
      </c>
      <c r="E27" s="68" t="str">
        <f>VLOOKUP(D27,'[20]Plan de Cuentas'!M$3:R$289,6,0)</f>
        <v>COSTO DE PERSONAL</v>
      </c>
      <c r="F27" s="68" t="s">
        <v>257</v>
      </c>
      <c r="G27" s="68">
        <v>100</v>
      </c>
      <c r="H27" s="68" t="s">
        <v>213</v>
      </c>
      <c r="I27" s="68">
        <v>1220</v>
      </c>
      <c r="J27" s="68" t="s">
        <v>236</v>
      </c>
      <c r="K27" s="68" t="s">
        <v>179</v>
      </c>
      <c r="L27" s="68" t="s">
        <v>151</v>
      </c>
      <c r="M27" s="70">
        <v>910</v>
      </c>
      <c r="N27" s="68" t="s">
        <v>179</v>
      </c>
      <c r="O27" s="68" t="s">
        <v>258</v>
      </c>
      <c r="P27">
        <v>0</v>
      </c>
      <c r="Q27" s="71">
        <v>41660</v>
      </c>
      <c r="R27" t="s">
        <v>259</v>
      </c>
      <c r="S27" t="s">
        <v>260</v>
      </c>
      <c r="T27" t="s">
        <v>220</v>
      </c>
      <c r="U27">
        <v>4401</v>
      </c>
      <c r="V27">
        <v>4401</v>
      </c>
    </row>
    <row r="28" spans="1:23" ht="15.75" hidden="1">
      <c r="A28" s="69" t="s">
        <v>355</v>
      </c>
      <c r="B28" s="70">
        <v>30031</v>
      </c>
      <c r="C28" s="68" t="s">
        <v>234</v>
      </c>
      <c r="D28" s="70">
        <v>9060111002</v>
      </c>
      <c r="E28" s="68" t="str">
        <f>VLOOKUP(D28,'[20]Plan de Cuentas'!M$3:R$289,6,0)</f>
        <v>COSTO DE PERSONAL</v>
      </c>
      <c r="F28" s="68" t="s">
        <v>257</v>
      </c>
      <c r="G28" s="68">
        <v>100</v>
      </c>
      <c r="H28" s="68" t="s">
        <v>213</v>
      </c>
      <c r="I28" s="68">
        <v>1220</v>
      </c>
      <c r="J28" s="68" t="s">
        <v>236</v>
      </c>
      <c r="K28" s="68" t="s">
        <v>179</v>
      </c>
      <c r="L28" s="68" t="s">
        <v>151</v>
      </c>
      <c r="M28" s="70">
        <v>910</v>
      </c>
      <c r="N28" s="68" t="s">
        <v>179</v>
      </c>
      <c r="O28" s="68" t="s">
        <v>258</v>
      </c>
      <c r="P28">
        <v>0</v>
      </c>
      <c r="Q28" s="71">
        <v>41669</v>
      </c>
      <c r="R28" t="s">
        <v>263</v>
      </c>
      <c r="S28" t="s">
        <v>264</v>
      </c>
      <c r="T28" t="s">
        <v>220</v>
      </c>
      <c r="U28">
        <v>74167</v>
      </c>
      <c r="V28">
        <v>74167</v>
      </c>
    </row>
    <row r="29" spans="1:23" ht="15.75" hidden="1">
      <c r="A29" s="69" t="s">
        <v>355</v>
      </c>
      <c r="B29" s="70">
        <v>30031</v>
      </c>
      <c r="C29" s="68" t="s">
        <v>234</v>
      </c>
      <c r="D29" s="70">
        <v>9060111003</v>
      </c>
      <c r="E29" s="68" t="str">
        <f>VLOOKUP(D29,'[20]Plan de Cuentas'!M$3:R$289,6,0)</f>
        <v>COSTO DE PERSONAL</v>
      </c>
      <c r="F29" s="68" t="s">
        <v>265</v>
      </c>
      <c r="G29" s="68">
        <v>100</v>
      </c>
      <c r="H29" s="68" t="s">
        <v>213</v>
      </c>
      <c r="I29" s="68">
        <v>1220</v>
      </c>
      <c r="J29" s="68" t="s">
        <v>236</v>
      </c>
      <c r="K29" s="68" t="s">
        <v>179</v>
      </c>
      <c r="L29" s="68" t="s">
        <v>151</v>
      </c>
      <c r="M29" s="70">
        <v>910</v>
      </c>
      <c r="N29" s="68" t="s">
        <v>179</v>
      </c>
      <c r="O29" s="68" t="s">
        <v>266</v>
      </c>
      <c r="P29">
        <v>0</v>
      </c>
      <c r="Q29" s="71">
        <v>41670</v>
      </c>
      <c r="R29" t="s">
        <v>238</v>
      </c>
      <c r="S29" t="s">
        <v>239</v>
      </c>
      <c r="T29" t="s">
        <v>220</v>
      </c>
      <c r="U29">
        <v>29874</v>
      </c>
      <c r="V29">
        <v>29874</v>
      </c>
      <c r="W29" s="38"/>
    </row>
    <row r="30" spans="1:23" ht="15.75" hidden="1">
      <c r="A30" s="69" t="s">
        <v>355</v>
      </c>
      <c r="B30" s="70">
        <v>30031</v>
      </c>
      <c r="C30" s="68" t="s">
        <v>234</v>
      </c>
      <c r="D30" s="70">
        <v>9060111003</v>
      </c>
      <c r="E30" s="68" t="str">
        <f>VLOOKUP(D30,'[20]Plan de Cuentas'!M$3:R$289,6,0)</f>
        <v>COSTO DE PERSONAL</v>
      </c>
      <c r="F30" s="68" t="s">
        <v>265</v>
      </c>
      <c r="G30" s="68">
        <v>100</v>
      </c>
      <c r="H30" s="68" t="s">
        <v>213</v>
      </c>
      <c r="I30" s="68">
        <v>1220</v>
      </c>
      <c r="J30" s="68" t="s">
        <v>236</v>
      </c>
      <c r="K30" s="68" t="s">
        <v>179</v>
      </c>
      <c r="L30" s="68" t="s">
        <v>151</v>
      </c>
      <c r="M30" s="70">
        <v>910</v>
      </c>
      <c r="N30" s="68" t="s">
        <v>179</v>
      </c>
      <c r="O30" s="68" t="s">
        <v>266</v>
      </c>
      <c r="P30">
        <v>0</v>
      </c>
      <c r="Q30" s="71">
        <v>41670</v>
      </c>
      <c r="R30" t="s">
        <v>238</v>
      </c>
      <c r="S30" t="s">
        <v>239</v>
      </c>
      <c r="T30" t="s">
        <v>220</v>
      </c>
      <c r="U30">
        <v>36363</v>
      </c>
      <c r="V30">
        <v>36363</v>
      </c>
      <c r="W30" s="38"/>
    </row>
    <row r="31" spans="1:23" ht="15.75" hidden="1">
      <c r="A31" s="69" t="s">
        <v>355</v>
      </c>
      <c r="B31" s="70">
        <v>30031</v>
      </c>
      <c r="C31" s="68" t="s">
        <v>234</v>
      </c>
      <c r="D31" s="70">
        <v>9060111003</v>
      </c>
      <c r="E31" s="68" t="str">
        <f>VLOOKUP(D31,'[20]Plan de Cuentas'!M$3:R$289,6,0)</f>
        <v>COSTO DE PERSONAL</v>
      </c>
      <c r="F31" s="68" t="s">
        <v>265</v>
      </c>
      <c r="G31" s="68">
        <v>100</v>
      </c>
      <c r="H31" s="68" t="s">
        <v>213</v>
      </c>
      <c r="I31" s="68">
        <v>1220</v>
      </c>
      <c r="J31" s="68" t="s">
        <v>236</v>
      </c>
      <c r="K31" s="68" t="s">
        <v>179</v>
      </c>
      <c r="L31" s="68" t="s">
        <v>151</v>
      </c>
      <c r="M31" s="70">
        <v>910</v>
      </c>
      <c r="N31" s="68" t="s">
        <v>179</v>
      </c>
      <c r="O31" s="68" t="s">
        <v>266</v>
      </c>
      <c r="P31">
        <v>0</v>
      </c>
      <c r="Q31" s="71">
        <v>41670</v>
      </c>
      <c r="R31" t="s">
        <v>238</v>
      </c>
      <c r="S31" t="s">
        <v>239</v>
      </c>
      <c r="T31" t="s">
        <v>220</v>
      </c>
      <c r="U31">
        <v>37229</v>
      </c>
      <c r="V31">
        <v>37229</v>
      </c>
      <c r="W31" s="38"/>
    </row>
    <row r="32" spans="1:23" ht="15.75" hidden="1">
      <c r="A32" s="69" t="s">
        <v>355</v>
      </c>
      <c r="B32" s="70">
        <v>30031</v>
      </c>
      <c r="C32" s="68" t="s">
        <v>234</v>
      </c>
      <c r="D32" s="70">
        <v>9060111003</v>
      </c>
      <c r="E32" s="68" t="str">
        <f>VLOOKUP(D32,'[20]Plan de Cuentas'!M$3:R$289,6,0)</f>
        <v>COSTO DE PERSONAL</v>
      </c>
      <c r="F32" s="68" t="s">
        <v>265</v>
      </c>
      <c r="G32" s="68">
        <v>100</v>
      </c>
      <c r="H32" s="68" t="s">
        <v>213</v>
      </c>
      <c r="I32" s="68">
        <v>1220</v>
      </c>
      <c r="J32" s="68" t="s">
        <v>236</v>
      </c>
      <c r="K32" s="68" t="s">
        <v>179</v>
      </c>
      <c r="L32" s="68" t="s">
        <v>151</v>
      </c>
      <c r="M32" s="70">
        <v>910</v>
      </c>
      <c r="N32" s="68" t="s">
        <v>179</v>
      </c>
      <c r="O32" s="68" t="s">
        <v>266</v>
      </c>
      <c r="P32">
        <v>0</v>
      </c>
      <c r="Q32" s="71">
        <v>41670</v>
      </c>
      <c r="R32" t="s">
        <v>238</v>
      </c>
      <c r="S32" t="s">
        <v>239</v>
      </c>
      <c r="T32" t="s">
        <v>220</v>
      </c>
      <c r="U32">
        <v>59750</v>
      </c>
      <c r="V32">
        <v>59750</v>
      </c>
      <c r="W32" s="38"/>
    </row>
    <row r="33" spans="1:27" ht="15.75" hidden="1">
      <c r="A33" s="69" t="s">
        <v>355</v>
      </c>
      <c r="B33" s="70">
        <v>30031</v>
      </c>
      <c r="C33" s="68" t="s">
        <v>267</v>
      </c>
      <c r="D33" s="70">
        <v>9060304002</v>
      </c>
      <c r="E33" s="68" t="str">
        <f>VLOOKUP(D33,'[20]Plan de Cuentas'!M$3:R$289,6,0)</f>
        <v>COSTO DE OFICINA</v>
      </c>
      <c r="F33" s="68" t="s">
        <v>26</v>
      </c>
      <c r="G33" s="68">
        <v>100</v>
      </c>
      <c r="H33" s="68" t="s">
        <v>213</v>
      </c>
      <c r="I33" s="68">
        <v>1220</v>
      </c>
      <c r="J33" s="68" t="s">
        <v>225</v>
      </c>
      <c r="K33" s="68" t="s">
        <v>226</v>
      </c>
      <c r="L33" s="68" t="s">
        <v>151</v>
      </c>
      <c r="M33" s="70">
        <v>1015</v>
      </c>
      <c r="N33" s="68" t="s">
        <v>268</v>
      </c>
      <c r="O33" s="68" t="s">
        <v>269</v>
      </c>
      <c r="P33">
        <v>0</v>
      </c>
      <c r="Q33" s="71">
        <v>41669</v>
      </c>
      <c r="R33" t="s">
        <v>263</v>
      </c>
      <c r="S33" t="s">
        <v>270</v>
      </c>
      <c r="T33" t="s">
        <v>220</v>
      </c>
      <c r="U33">
        <v>28884</v>
      </c>
      <c r="V33">
        <v>28884</v>
      </c>
    </row>
    <row r="34" spans="1:27" ht="15.75" hidden="1">
      <c r="A34" s="69" t="s">
        <v>355</v>
      </c>
      <c r="B34" s="70">
        <v>30031</v>
      </c>
      <c r="C34" s="68" t="s">
        <v>267</v>
      </c>
      <c r="D34" s="70">
        <v>9060305001</v>
      </c>
      <c r="E34" s="68" t="str">
        <f>VLOOKUP(D34,'[20]Plan de Cuentas'!M$3:R$289,6,0)</f>
        <v>COSTO DE OFICINA</v>
      </c>
      <c r="F34" s="68" t="s">
        <v>27</v>
      </c>
      <c r="G34" s="68">
        <v>100</v>
      </c>
      <c r="H34" s="68" t="s">
        <v>213</v>
      </c>
      <c r="I34" s="68">
        <v>1220</v>
      </c>
      <c r="J34" s="68" t="s">
        <v>225</v>
      </c>
      <c r="K34" s="68" t="s">
        <v>226</v>
      </c>
      <c r="L34" s="68" t="s">
        <v>151</v>
      </c>
      <c r="M34" s="70">
        <v>1015</v>
      </c>
      <c r="N34" s="68" t="s">
        <v>268</v>
      </c>
      <c r="O34" s="68" t="s">
        <v>271</v>
      </c>
      <c r="P34">
        <v>0</v>
      </c>
      <c r="Q34" s="71">
        <v>41669</v>
      </c>
      <c r="R34" t="s">
        <v>274</v>
      </c>
      <c r="S34" t="s">
        <v>276</v>
      </c>
      <c r="T34" t="s">
        <v>220</v>
      </c>
      <c r="U34">
        <v>55724</v>
      </c>
      <c r="V34">
        <v>55724</v>
      </c>
    </row>
    <row r="35" spans="1:27" ht="15.75" hidden="1">
      <c r="A35" s="69" t="s">
        <v>355</v>
      </c>
      <c r="B35" s="70">
        <v>30031</v>
      </c>
      <c r="C35" s="68" t="s">
        <v>267</v>
      </c>
      <c r="D35" s="70">
        <v>9060305001</v>
      </c>
      <c r="E35" s="68" t="str">
        <f>VLOOKUP(D35,'[20]Plan de Cuentas'!M$3:R$289,6,0)</f>
        <v>COSTO DE OFICINA</v>
      </c>
      <c r="F35" s="68" t="s">
        <v>27</v>
      </c>
      <c r="G35" s="68">
        <v>100</v>
      </c>
      <c r="H35" s="68" t="s">
        <v>213</v>
      </c>
      <c r="I35" s="68">
        <v>1220</v>
      </c>
      <c r="J35" s="68" t="s">
        <v>225</v>
      </c>
      <c r="K35" s="68" t="s">
        <v>226</v>
      </c>
      <c r="L35" s="68" t="s">
        <v>151</v>
      </c>
      <c r="M35" s="70">
        <v>1015</v>
      </c>
      <c r="N35" s="68" t="s">
        <v>268</v>
      </c>
      <c r="O35" s="68" t="s">
        <v>271</v>
      </c>
      <c r="P35">
        <v>0</v>
      </c>
      <c r="Q35" s="71">
        <v>41669</v>
      </c>
      <c r="R35" t="s">
        <v>274</v>
      </c>
      <c r="S35" t="s">
        <v>279</v>
      </c>
      <c r="T35" t="s">
        <v>220</v>
      </c>
      <c r="U35">
        <v>733630</v>
      </c>
      <c r="V35">
        <v>733630</v>
      </c>
    </row>
    <row r="36" spans="1:27" ht="15.75" hidden="1">
      <c r="A36" s="69" t="s">
        <v>355</v>
      </c>
      <c r="B36" s="70">
        <v>30031</v>
      </c>
      <c r="C36" s="68" t="s">
        <v>267</v>
      </c>
      <c r="D36" s="70">
        <v>9060305001</v>
      </c>
      <c r="E36" s="68" t="str">
        <f>VLOOKUP(D36,'[20]Plan de Cuentas'!M$3:R$289,6,0)</f>
        <v>COSTO DE OFICINA</v>
      </c>
      <c r="F36" s="68" t="s">
        <v>27</v>
      </c>
      <c r="G36" s="68">
        <v>100</v>
      </c>
      <c r="H36" s="68" t="s">
        <v>213</v>
      </c>
      <c r="I36" s="68">
        <v>1220</v>
      </c>
      <c r="J36" s="68" t="s">
        <v>225</v>
      </c>
      <c r="K36" s="68" t="s">
        <v>226</v>
      </c>
      <c r="L36" s="68" t="s">
        <v>151</v>
      </c>
      <c r="M36" s="70">
        <v>1015</v>
      </c>
      <c r="N36" s="68" t="s">
        <v>268</v>
      </c>
      <c r="O36" s="68" t="s">
        <v>271</v>
      </c>
      <c r="P36">
        <v>0</v>
      </c>
      <c r="Q36" s="71">
        <v>41669</v>
      </c>
      <c r="R36" t="s">
        <v>263</v>
      </c>
      <c r="S36" t="s">
        <v>278</v>
      </c>
      <c r="T36" t="s">
        <v>220</v>
      </c>
      <c r="U36">
        <v>-733630</v>
      </c>
      <c r="W36">
        <v>733630</v>
      </c>
    </row>
    <row r="37" spans="1:27" ht="15.75" hidden="1">
      <c r="A37" s="69" t="s">
        <v>355</v>
      </c>
      <c r="B37" s="70">
        <v>30031</v>
      </c>
      <c r="C37" s="68" t="s">
        <v>267</v>
      </c>
      <c r="D37" s="70">
        <v>9060305001</v>
      </c>
      <c r="E37" s="68" t="str">
        <f>VLOOKUP(D37,'[20]Plan de Cuentas'!M$3:R$289,6,0)</f>
        <v>COSTO DE OFICINA</v>
      </c>
      <c r="F37" s="68" t="s">
        <v>27</v>
      </c>
      <c r="G37" s="68">
        <v>100</v>
      </c>
      <c r="H37" s="68" t="s">
        <v>213</v>
      </c>
      <c r="I37" s="68">
        <v>1220</v>
      </c>
      <c r="J37" s="68" t="s">
        <v>225</v>
      </c>
      <c r="K37" s="68" t="s">
        <v>226</v>
      </c>
      <c r="L37" s="68" t="s">
        <v>151</v>
      </c>
      <c r="M37" s="70">
        <v>1015</v>
      </c>
      <c r="N37" s="68" t="s">
        <v>268</v>
      </c>
      <c r="O37" s="68" t="s">
        <v>271</v>
      </c>
      <c r="P37">
        <v>0</v>
      </c>
      <c r="Q37" s="71">
        <v>41669</v>
      </c>
      <c r="R37" t="s">
        <v>263</v>
      </c>
      <c r="S37" t="s">
        <v>278</v>
      </c>
      <c r="T37" t="s">
        <v>220</v>
      </c>
      <c r="U37">
        <v>412231</v>
      </c>
      <c r="V37">
        <v>412231</v>
      </c>
    </row>
    <row r="38" spans="1:27" ht="15.75" hidden="1">
      <c r="A38" s="69" t="s">
        <v>355</v>
      </c>
      <c r="B38" s="70">
        <v>30031</v>
      </c>
      <c r="C38" s="68" t="s">
        <v>267</v>
      </c>
      <c r="D38" s="70">
        <v>9060305001</v>
      </c>
      <c r="E38" s="68" t="str">
        <f>VLOOKUP(D38,'[20]Plan de Cuentas'!M$3:R$289,6,0)</f>
        <v>COSTO DE OFICINA</v>
      </c>
      <c r="F38" s="68" t="s">
        <v>27</v>
      </c>
      <c r="G38" s="68">
        <v>100</v>
      </c>
      <c r="H38" s="68" t="s">
        <v>213</v>
      </c>
      <c r="I38" s="68">
        <v>1220</v>
      </c>
      <c r="J38" s="68" t="s">
        <v>225</v>
      </c>
      <c r="K38" s="68" t="s">
        <v>226</v>
      </c>
      <c r="L38" s="68" t="s">
        <v>151</v>
      </c>
      <c r="M38" s="70">
        <v>1015</v>
      </c>
      <c r="N38" s="68" t="s">
        <v>268</v>
      </c>
      <c r="O38" s="68" t="s">
        <v>271</v>
      </c>
      <c r="P38">
        <v>0</v>
      </c>
      <c r="Q38" s="71">
        <v>41669</v>
      </c>
      <c r="R38" t="s">
        <v>263</v>
      </c>
      <c r="S38" t="s">
        <v>277</v>
      </c>
      <c r="T38" t="s">
        <v>220</v>
      </c>
      <c r="U38">
        <v>-55724</v>
      </c>
      <c r="W38">
        <v>55724</v>
      </c>
    </row>
    <row r="39" spans="1:27" ht="15.75" hidden="1">
      <c r="A39" s="69" t="s">
        <v>355</v>
      </c>
      <c r="B39" s="70">
        <v>30031</v>
      </c>
      <c r="C39" s="68" t="s">
        <v>267</v>
      </c>
      <c r="D39" s="70">
        <v>9060305001</v>
      </c>
      <c r="E39" s="68" t="str">
        <f>VLOOKUP(D39,'[20]Plan de Cuentas'!M$3:R$289,6,0)</f>
        <v>COSTO DE OFICINA</v>
      </c>
      <c r="F39" s="68" t="s">
        <v>27</v>
      </c>
      <c r="G39" s="68">
        <v>100</v>
      </c>
      <c r="H39" s="68" t="s">
        <v>213</v>
      </c>
      <c r="I39" s="68">
        <v>1220</v>
      </c>
      <c r="J39" s="68" t="s">
        <v>225</v>
      </c>
      <c r="K39" s="68" t="s">
        <v>226</v>
      </c>
      <c r="L39" s="68" t="s">
        <v>151</v>
      </c>
      <c r="M39" s="70">
        <v>1015</v>
      </c>
      <c r="N39" s="68" t="s">
        <v>268</v>
      </c>
      <c r="O39" s="68" t="s">
        <v>271</v>
      </c>
      <c r="P39">
        <v>0</v>
      </c>
      <c r="Q39" s="71">
        <v>41669</v>
      </c>
      <c r="R39" t="s">
        <v>263</v>
      </c>
      <c r="S39" t="s">
        <v>272</v>
      </c>
      <c r="T39" t="s">
        <v>220</v>
      </c>
      <c r="U39">
        <v>-318384</v>
      </c>
      <c r="W39">
        <v>318384</v>
      </c>
    </row>
    <row r="40" spans="1:27" ht="15.75" hidden="1">
      <c r="A40" s="69" t="s">
        <v>355</v>
      </c>
      <c r="B40" s="70">
        <v>30031</v>
      </c>
      <c r="C40" s="68" t="s">
        <v>267</v>
      </c>
      <c r="D40" s="70">
        <v>9060305001</v>
      </c>
      <c r="E40" s="68" t="str">
        <f>VLOOKUP(D40,'[20]Plan de Cuentas'!M$3:R$289,6,0)</f>
        <v>COSTO DE OFICINA</v>
      </c>
      <c r="F40" s="68" t="s">
        <v>27</v>
      </c>
      <c r="G40" s="68">
        <v>100</v>
      </c>
      <c r="H40" s="68" t="s">
        <v>213</v>
      </c>
      <c r="I40" s="68">
        <v>1220</v>
      </c>
      <c r="J40" s="68" t="s">
        <v>225</v>
      </c>
      <c r="K40" s="68" t="s">
        <v>226</v>
      </c>
      <c r="L40" s="68" t="s">
        <v>151</v>
      </c>
      <c r="M40" s="70">
        <v>1015</v>
      </c>
      <c r="N40" s="68" t="s">
        <v>268</v>
      </c>
      <c r="O40" s="68" t="s">
        <v>271</v>
      </c>
      <c r="P40">
        <v>0</v>
      </c>
      <c r="Q40" s="71">
        <v>41669</v>
      </c>
      <c r="R40" t="s">
        <v>274</v>
      </c>
      <c r="S40" t="s">
        <v>275</v>
      </c>
      <c r="T40" t="s">
        <v>220</v>
      </c>
      <c r="U40">
        <v>318384</v>
      </c>
      <c r="V40">
        <v>318384</v>
      </c>
    </row>
    <row r="41" spans="1:27" ht="15.75" hidden="1">
      <c r="A41" s="69" t="s">
        <v>355</v>
      </c>
      <c r="B41" s="70">
        <v>30031</v>
      </c>
      <c r="C41" s="68" t="s">
        <v>267</v>
      </c>
      <c r="D41" s="70">
        <v>9060305001</v>
      </c>
      <c r="E41" s="68" t="str">
        <f>VLOOKUP(D41,'[20]Plan de Cuentas'!M$3:R$289,6,0)</f>
        <v>COSTO DE OFICINA</v>
      </c>
      <c r="F41" s="68" t="s">
        <v>27</v>
      </c>
      <c r="G41" s="68">
        <v>100</v>
      </c>
      <c r="H41" s="68" t="s">
        <v>213</v>
      </c>
      <c r="I41" s="68">
        <v>1220</v>
      </c>
      <c r="J41" s="68" t="s">
        <v>225</v>
      </c>
      <c r="K41" s="68" t="s">
        <v>226</v>
      </c>
      <c r="L41" s="68" t="s">
        <v>151</v>
      </c>
      <c r="M41" s="70">
        <v>1015</v>
      </c>
      <c r="N41" s="68" t="s">
        <v>268</v>
      </c>
      <c r="O41" s="68" t="s">
        <v>271</v>
      </c>
      <c r="P41">
        <v>0</v>
      </c>
      <c r="Q41" s="71">
        <v>41669</v>
      </c>
      <c r="R41" t="s">
        <v>263</v>
      </c>
      <c r="S41" t="s">
        <v>273</v>
      </c>
      <c r="T41" t="s">
        <v>220</v>
      </c>
      <c r="U41">
        <v>165032</v>
      </c>
      <c r="V41">
        <v>165032</v>
      </c>
    </row>
    <row r="42" spans="1:27" ht="15.75" hidden="1">
      <c r="A42" s="69" t="s">
        <v>355</v>
      </c>
      <c r="B42" s="70">
        <v>30031</v>
      </c>
      <c r="C42" s="68" t="s">
        <v>267</v>
      </c>
      <c r="D42" s="70">
        <v>9060308001</v>
      </c>
      <c r="E42" s="68" t="str">
        <f>VLOOKUP(D42,'[20]Plan de Cuentas'!M$3:R$289,6,0)</f>
        <v>COSTO DE OFICINA</v>
      </c>
      <c r="F42" s="68" t="s">
        <v>29</v>
      </c>
      <c r="G42" s="68">
        <v>100</v>
      </c>
      <c r="H42" s="68" t="s">
        <v>213</v>
      </c>
      <c r="I42" s="68">
        <v>1220</v>
      </c>
      <c r="J42" s="68" t="s">
        <v>225</v>
      </c>
      <c r="K42" s="68" t="s">
        <v>226</v>
      </c>
      <c r="L42" s="68" t="s">
        <v>151</v>
      </c>
      <c r="M42" s="70">
        <v>1015</v>
      </c>
      <c r="N42" s="68" t="s">
        <v>268</v>
      </c>
      <c r="O42" s="68" t="s">
        <v>280</v>
      </c>
      <c r="P42">
        <v>0</v>
      </c>
      <c r="Q42" s="71">
        <v>41669</v>
      </c>
      <c r="R42" t="s">
        <v>281</v>
      </c>
      <c r="S42" t="s">
        <v>282</v>
      </c>
      <c r="T42" t="s">
        <v>220</v>
      </c>
      <c r="U42">
        <v>61285</v>
      </c>
      <c r="V42">
        <v>61285</v>
      </c>
    </row>
    <row r="43" spans="1:27" ht="15.75" hidden="1">
      <c r="A43" s="69" t="s">
        <v>355</v>
      </c>
      <c r="B43" s="70">
        <v>30031</v>
      </c>
      <c r="C43" s="68" t="s">
        <v>267</v>
      </c>
      <c r="D43" s="70">
        <v>9060309001</v>
      </c>
      <c r="E43" s="68" t="str">
        <f>VLOOKUP(D43,'[20]Plan de Cuentas'!M$3:R$289,6,0)</f>
        <v>COSTO DE OFICINA</v>
      </c>
      <c r="F43" s="68" t="s">
        <v>30</v>
      </c>
      <c r="G43" s="68">
        <v>100</v>
      </c>
      <c r="H43" s="68" t="s">
        <v>213</v>
      </c>
      <c r="I43" s="68">
        <v>1220</v>
      </c>
      <c r="J43" s="68" t="s">
        <v>225</v>
      </c>
      <c r="K43" s="68" t="s">
        <v>226</v>
      </c>
      <c r="L43" s="68" t="s">
        <v>151</v>
      </c>
      <c r="M43" s="70">
        <v>1015</v>
      </c>
      <c r="N43" s="68" t="s">
        <v>268</v>
      </c>
      <c r="O43" s="68" t="s">
        <v>283</v>
      </c>
      <c r="P43">
        <v>0</v>
      </c>
      <c r="Q43" s="71">
        <v>41669</v>
      </c>
      <c r="R43" t="s">
        <v>281</v>
      </c>
      <c r="S43" t="s">
        <v>284</v>
      </c>
      <c r="T43" t="s">
        <v>220</v>
      </c>
      <c r="U43">
        <v>9056</v>
      </c>
      <c r="V43">
        <v>9056</v>
      </c>
    </row>
    <row r="44" spans="1:27" ht="15.75" hidden="1">
      <c r="A44" s="69" t="s">
        <v>355</v>
      </c>
      <c r="B44" s="70">
        <v>30031</v>
      </c>
      <c r="C44" s="68" t="s">
        <v>267</v>
      </c>
      <c r="D44" s="70">
        <v>9060310004</v>
      </c>
      <c r="E44" s="68" t="str">
        <f>VLOOKUP(D44,'[20]Plan de Cuentas'!M$3:R$289,6,0)</f>
        <v>COSTO DE OFICINA</v>
      </c>
      <c r="F44" s="68" t="s">
        <v>31</v>
      </c>
      <c r="G44" s="68">
        <v>100</v>
      </c>
      <c r="H44" s="68" t="s">
        <v>213</v>
      </c>
      <c r="I44" s="68">
        <v>1220</v>
      </c>
      <c r="J44" s="68" t="s">
        <v>225</v>
      </c>
      <c r="K44" s="68" t="s">
        <v>226</v>
      </c>
      <c r="L44" s="68" t="s">
        <v>151</v>
      </c>
      <c r="M44" s="70">
        <v>1015</v>
      </c>
      <c r="N44" s="68" t="s">
        <v>268</v>
      </c>
      <c r="O44" s="68" t="s">
        <v>285</v>
      </c>
      <c r="P44">
        <v>0</v>
      </c>
      <c r="Q44" s="71">
        <v>41669</v>
      </c>
      <c r="R44" t="s">
        <v>274</v>
      </c>
      <c r="S44" t="s">
        <v>286</v>
      </c>
      <c r="T44" t="s">
        <v>220</v>
      </c>
      <c r="U44">
        <v>845106</v>
      </c>
      <c r="V44">
        <v>845106</v>
      </c>
    </row>
    <row r="45" spans="1:27" ht="15.75" hidden="1">
      <c r="A45" s="69" t="s">
        <v>355</v>
      </c>
      <c r="B45" s="70">
        <v>30031</v>
      </c>
      <c r="C45" s="68" t="s">
        <v>267</v>
      </c>
      <c r="D45" s="70">
        <v>9060505001</v>
      </c>
      <c r="E45" s="68" t="str">
        <f>VLOOKUP(D45,'[20]Plan de Cuentas'!M$3:R$289,6,0)</f>
        <v>SOPORTE INFORMÁTICO</v>
      </c>
      <c r="F45" s="68" t="s">
        <v>54</v>
      </c>
      <c r="G45" s="68">
        <v>100</v>
      </c>
      <c r="H45" s="68" t="s">
        <v>213</v>
      </c>
      <c r="I45" s="68">
        <v>1220</v>
      </c>
      <c r="J45" s="68" t="s">
        <v>214</v>
      </c>
      <c r="K45" s="68" t="s">
        <v>215</v>
      </c>
      <c r="L45" s="68" t="s">
        <v>151</v>
      </c>
      <c r="M45" s="70">
        <v>695</v>
      </c>
      <c r="N45" s="68" t="s">
        <v>287</v>
      </c>
      <c r="O45" s="68" t="s">
        <v>288</v>
      </c>
      <c r="P45">
        <v>0</v>
      </c>
      <c r="Q45" s="71">
        <v>41670</v>
      </c>
      <c r="R45" t="s">
        <v>289</v>
      </c>
      <c r="S45" t="s">
        <v>290</v>
      </c>
      <c r="T45" t="s">
        <v>291</v>
      </c>
      <c r="U45">
        <v>2803063</v>
      </c>
      <c r="V45">
        <v>2803063</v>
      </c>
      <c r="X45" t="s">
        <v>292</v>
      </c>
      <c r="Y45" s="44" t="s">
        <v>293</v>
      </c>
      <c r="Z45">
        <v>20100154057</v>
      </c>
      <c r="AA45" t="s">
        <v>294</v>
      </c>
    </row>
    <row r="46" spans="1:27" ht="15.75" hidden="1">
      <c r="A46" s="69" t="s">
        <v>355</v>
      </c>
      <c r="B46" s="70">
        <v>30031</v>
      </c>
      <c r="C46" s="68" t="s">
        <v>267</v>
      </c>
      <c r="D46" s="70">
        <v>9060505001</v>
      </c>
      <c r="E46" s="68" t="str">
        <f>VLOOKUP(D46,'[20]Plan de Cuentas'!M$3:R$289,6,0)</f>
        <v>SOPORTE INFORMÁTICO</v>
      </c>
      <c r="F46" s="68" t="s">
        <v>54</v>
      </c>
      <c r="G46" s="68">
        <v>100</v>
      </c>
      <c r="H46" s="68" t="s">
        <v>213</v>
      </c>
      <c r="I46" s="68">
        <v>1220</v>
      </c>
      <c r="J46" s="68" t="s">
        <v>214</v>
      </c>
      <c r="K46" s="68" t="s">
        <v>215</v>
      </c>
      <c r="L46" s="68" t="s">
        <v>151</v>
      </c>
      <c r="M46" s="70">
        <v>691</v>
      </c>
      <c r="N46" s="68" t="s">
        <v>216</v>
      </c>
      <c r="O46" s="68" t="s">
        <v>295</v>
      </c>
      <c r="P46">
        <v>0</v>
      </c>
      <c r="Q46" s="71">
        <v>41662</v>
      </c>
      <c r="R46" t="s">
        <v>296</v>
      </c>
      <c r="S46" t="s">
        <v>300</v>
      </c>
      <c r="T46" t="s">
        <v>220</v>
      </c>
      <c r="U46">
        <v>70000</v>
      </c>
      <c r="V46">
        <v>70000</v>
      </c>
      <c r="X46" t="s">
        <v>298</v>
      </c>
      <c r="Y46" s="44">
        <v>300311026808</v>
      </c>
      <c r="Z46">
        <v>85541900</v>
      </c>
      <c r="AA46" t="s">
        <v>299</v>
      </c>
    </row>
    <row r="47" spans="1:27" ht="15.75" hidden="1">
      <c r="A47" s="69" t="s">
        <v>355</v>
      </c>
      <c r="B47" s="70">
        <v>30031</v>
      </c>
      <c r="C47" s="68" t="s">
        <v>267</v>
      </c>
      <c r="D47" s="70">
        <v>9060505001</v>
      </c>
      <c r="E47" s="68" t="str">
        <f>VLOOKUP(D47,'[20]Plan de Cuentas'!M$3:R$289,6,0)</f>
        <v>SOPORTE INFORMÁTICO</v>
      </c>
      <c r="F47" s="68" t="s">
        <v>54</v>
      </c>
      <c r="G47" s="68">
        <v>100</v>
      </c>
      <c r="H47" s="68" t="s">
        <v>213</v>
      </c>
      <c r="I47" s="68">
        <v>1220</v>
      </c>
      <c r="J47" s="68" t="s">
        <v>214</v>
      </c>
      <c r="K47" s="68" t="s">
        <v>215</v>
      </c>
      <c r="L47" s="68" t="s">
        <v>151</v>
      </c>
      <c r="M47" s="70">
        <v>691</v>
      </c>
      <c r="N47" s="68" t="s">
        <v>216</v>
      </c>
      <c r="O47" s="68" t="s">
        <v>295</v>
      </c>
      <c r="P47">
        <v>0</v>
      </c>
      <c r="Q47" s="71">
        <v>41662</v>
      </c>
      <c r="R47" t="s">
        <v>296</v>
      </c>
      <c r="S47" t="s">
        <v>297</v>
      </c>
      <c r="T47" t="s">
        <v>220</v>
      </c>
      <c r="U47">
        <v>90000</v>
      </c>
      <c r="V47">
        <v>90000</v>
      </c>
      <c r="X47" t="s">
        <v>298</v>
      </c>
      <c r="Y47" s="44">
        <v>300311026808</v>
      </c>
      <c r="Z47">
        <v>85541900</v>
      </c>
      <c r="AA47" t="s">
        <v>299</v>
      </c>
    </row>
    <row r="48" spans="1:27" ht="15.75" hidden="1">
      <c r="A48" s="69" t="s">
        <v>355</v>
      </c>
      <c r="B48" s="70">
        <v>30031</v>
      </c>
      <c r="C48" s="68" t="s">
        <v>267</v>
      </c>
      <c r="D48" s="70">
        <v>9060505001</v>
      </c>
      <c r="E48" s="68" t="str">
        <f>VLOOKUP(D48,'[20]Plan de Cuentas'!M$3:R$289,6,0)</f>
        <v>SOPORTE INFORMÁTICO</v>
      </c>
      <c r="F48" s="68" t="s">
        <v>54</v>
      </c>
      <c r="G48" s="68">
        <v>100</v>
      </c>
      <c r="H48" s="68" t="s">
        <v>213</v>
      </c>
      <c r="I48" s="68">
        <v>1220</v>
      </c>
      <c r="J48" s="68" t="s">
        <v>214</v>
      </c>
      <c r="K48" s="68" t="s">
        <v>215</v>
      </c>
      <c r="L48" s="68" t="s">
        <v>151</v>
      </c>
      <c r="M48" s="70">
        <v>691</v>
      </c>
      <c r="N48" s="68" t="s">
        <v>216</v>
      </c>
      <c r="O48" s="68" t="s">
        <v>295</v>
      </c>
      <c r="P48">
        <v>0</v>
      </c>
      <c r="Q48" s="71">
        <v>41652</v>
      </c>
      <c r="R48" t="s">
        <v>301</v>
      </c>
      <c r="S48" t="s">
        <v>302</v>
      </c>
      <c r="T48" t="s">
        <v>220</v>
      </c>
      <c r="U48">
        <v>79100</v>
      </c>
      <c r="V48">
        <v>79100</v>
      </c>
      <c r="X48" t="s">
        <v>298</v>
      </c>
      <c r="Y48" s="44">
        <v>300311025496</v>
      </c>
      <c r="Z48">
        <v>85541900</v>
      </c>
      <c r="AA48" t="s">
        <v>299</v>
      </c>
    </row>
    <row r="49" spans="1:30" ht="15.75" hidden="1">
      <c r="A49" s="69" t="s">
        <v>355</v>
      </c>
      <c r="B49" s="70">
        <v>30031</v>
      </c>
      <c r="C49" s="68" t="s">
        <v>267</v>
      </c>
      <c r="D49" s="70">
        <v>9060505001</v>
      </c>
      <c r="E49" s="68" t="str">
        <f>VLOOKUP(D49,'[20]Plan de Cuentas'!M$3:R$289,6,0)</f>
        <v>SOPORTE INFORMÁTICO</v>
      </c>
      <c r="F49" s="68" t="s">
        <v>54</v>
      </c>
      <c r="G49" s="68">
        <v>100</v>
      </c>
      <c r="H49" s="68" t="s">
        <v>213</v>
      </c>
      <c r="I49" s="68">
        <v>1220</v>
      </c>
      <c r="J49" s="68" t="s">
        <v>214</v>
      </c>
      <c r="K49" s="68" t="s">
        <v>215</v>
      </c>
      <c r="L49" s="68" t="s">
        <v>151</v>
      </c>
      <c r="M49" s="70">
        <v>691</v>
      </c>
      <c r="N49" s="68" t="s">
        <v>216</v>
      </c>
      <c r="O49" s="68" t="s">
        <v>295</v>
      </c>
      <c r="P49">
        <v>0</v>
      </c>
      <c r="Q49" s="71">
        <v>41645</v>
      </c>
      <c r="R49" t="s">
        <v>303</v>
      </c>
      <c r="S49" t="s">
        <v>304</v>
      </c>
      <c r="T49" t="s">
        <v>305</v>
      </c>
      <c r="U49">
        <v>84</v>
      </c>
      <c r="V49">
        <v>84</v>
      </c>
      <c r="X49" t="s">
        <v>292</v>
      </c>
      <c r="Y49" s="44">
        <v>23</v>
      </c>
      <c r="Z49">
        <v>76224152</v>
      </c>
      <c r="AA49" t="s">
        <v>306</v>
      </c>
      <c r="AD49" s="98">
        <v>300311026431</v>
      </c>
    </row>
    <row r="50" spans="1:30" ht="15.75" hidden="1">
      <c r="A50" s="69" t="s">
        <v>355</v>
      </c>
      <c r="B50" s="70">
        <v>30031</v>
      </c>
      <c r="C50" s="68" t="s">
        <v>267</v>
      </c>
      <c r="D50" s="70">
        <v>9060505001</v>
      </c>
      <c r="E50" s="68" t="str">
        <f>VLOOKUP(D50,'[20]Plan de Cuentas'!M$3:R$289,6,0)</f>
        <v>SOPORTE INFORMÁTICO</v>
      </c>
      <c r="F50" s="68" t="s">
        <v>54</v>
      </c>
      <c r="G50" s="68">
        <v>100</v>
      </c>
      <c r="H50" s="68" t="s">
        <v>213</v>
      </c>
      <c r="I50" s="68">
        <v>1220</v>
      </c>
      <c r="J50" s="68" t="s">
        <v>214</v>
      </c>
      <c r="K50" s="68" t="s">
        <v>215</v>
      </c>
      <c r="L50" s="68" t="s">
        <v>151</v>
      </c>
      <c r="M50" s="70">
        <v>695</v>
      </c>
      <c r="N50" s="68" t="s">
        <v>287</v>
      </c>
      <c r="O50" s="68" t="s">
        <v>307</v>
      </c>
      <c r="P50">
        <v>0</v>
      </c>
      <c r="Q50" s="71">
        <v>41646</v>
      </c>
      <c r="R50" t="s">
        <v>308</v>
      </c>
      <c r="S50" t="s">
        <v>316</v>
      </c>
      <c r="T50" t="s">
        <v>220</v>
      </c>
      <c r="U50">
        <v>1488083</v>
      </c>
      <c r="V50">
        <v>1488083</v>
      </c>
      <c r="X50" t="s">
        <v>298</v>
      </c>
      <c r="Y50" s="44">
        <v>300311026773</v>
      </c>
      <c r="Z50">
        <v>78703410</v>
      </c>
      <c r="AA50" t="s">
        <v>310</v>
      </c>
    </row>
    <row r="51" spans="1:30" ht="15.75" hidden="1">
      <c r="A51" s="69" t="s">
        <v>355</v>
      </c>
      <c r="B51" s="70">
        <v>30031</v>
      </c>
      <c r="C51" s="68" t="s">
        <v>267</v>
      </c>
      <c r="D51" s="70">
        <v>9060505001</v>
      </c>
      <c r="E51" s="68" t="str">
        <f>VLOOKUP(D51,'[20]Plan de Cuentas'!M$3:R$289,6,0)</f>
        <v>SOPORTE INFORMÁTICO</v>
      </c>
      <c r="F51" s="68" t="s">
        <v>54</v>
      </c>
      <c r="G51" s="68">
        <v>100</v>
      </c>
      <c r="H51" s="68" t="s">
        <v>213</v>
      </c>
      <c r="I51" s="68">
        <v>1220</v>
      </c>
      <c r="J51" s="68" t="s">
        <v>214</v>
      </c>
      <c r="K51" s="68" t="s">
        <v>215</v>
      </c>
      <c r="L51" s="68" t="s">
        <v>151</v>
      </c>
      <c r="M51" s="70">
        <v>695</v>
      </c>
      <c r="N51" s="68" t="s">
        <v>287</v>
      </c>
      <c r="O51" s="68" t="s">
        <v>307</v>
      </c>
      <c r="P51">
        <v>0</v>
      </c>
      <c r="Q51" s="71">
        <v>41646</v>
      </c>
      <c r="R51" t="s">
        <v>308</v>
      </c>
      <c r="S51" t="s">
        <v>317</v>
      </c>
      <c r="T51" t="s">
        <v>220</v>
      </c>
      <c r="U51">
        <v>419572</v>
      </c>
      <c r="V51">
        <v>419572</v>
      </c>
      <c r="X51" t="s">
        <v>298</v>
      </c>
      <c r="Y51" s="44">
        <v>300311026773</v>
      </c>
      <c r="Z51">
        <v>78703410</v>
      </c>
      <c r="AA51" t="s">
        <v>310</v>
      </c>
    </row>
    <row r="52" spans="1:30" ht="15.75" hidden="1">
      <c r="A52" s="69" t="s">
        <v>355</v>
      </c>
      <c r="B52" s="70">
        <v>30031</v>
      </c>
      <c r="C52" s="68" t="s">
        <v>267</v>
      </c>
      <c r="D52" s="70">
        <v>9060505001</v>
      </c>
      <c r="E52" s="68" t="str">
        <f>VLOOKUP(D52,'[20]Plan de Cuentas'!M$3:R$289,6,0)</f>
        <v>SOPORTE INFORMÁTICO</v>
      </c>
      <c r="F52" s="68" t="s">
        <v>54</v>
      </c>
      <c r="G52" s="68">
        <v>100</v>
      </c>
      <c r="H52" s="68" t="s">
        <v>213</v>
      </c>
      <c r="I52" s="68">
        <v>1220</v>
      </c>
      <c r="J52" s="68" t="s">
        <v>214</v>
      </c>
      <c r="K52" s="68" t="s">
        <v>215</v>
      </c>
      <c r="L52" s="68" t="s">
        <v>151</v>
      </c>
      <c r="M52" s="70">
        <v>695</v>
      </c>
      <c r="N52" s="68" t="s">
        <v>287</v>
      </c>
      <c r="O52" s="68" t="s">
        <v>307</v>
      </c>
      <c r="P52">
        <v>0</v>
      </c>
      <c r="Q52" s="71">
        <v>41646</v>
      </c>
      <c r="R52" t="s">
        <v>308</v>
      </c>
      <c r="S52" t="s">
        <v>312</v>
      </c>
      <c r="T52" t="s">
        <v>220</v>
      </c>
      <c r="U52">
        <v>1216233</v>
      </c>
      <c r="V52">
        <v>1216233</v>
      </c>
      <c r="X52" t="s">
        <v>298</v>
      </c>
      <c r="Y52" s="44">
        <v>300311026773</v>
      </c>
      <c r="Z52">
        <v>78703410</v>
      </c>
      <c r="AA52" t="s">
        <v>310</v>
      </c>
    </row>
    <row r="53" spans="1:30" ht="15.75" hidden="1">
      <c r="A53" s="69" t="s">
        <v>355</v>
      </c>
      <c r="B53" s="70">
        <v>30031</v>
      </c>
      <c r="C53" s="68" t="s">
        <v>267</v>
      </c>
      <c r="D53" s="70">
        <v>9060505001</v>
      </c>
      <c r="E53" s="68" t="str">
        <f>VLOOKUP(D53,'[20]Plan de Cuentas'!M$3:R$289,6,0)</f>
        <v>SOPORTE INFORMÁTICO</v>
      </c>
      <c r="F53" s="68" t="s">
        <v>54</v>
      </c>
      <c r="G53" s="68">
        <v>100</v>
      </c>
      <c r="H53" s="68" t="s">
        <v>213</v>
      </c>
      <c r="I53" s="68">
        <v>1220</v>
      </c>
      <c r="J53" s="68" t="s">
        <v>214</v>
      </c>
      <c r="K53" s="68" t="s">
        <v>215</v>
      </c>
      <c r="L53" s="68" t="s">
        <v>151</v>
      </c>
      <c r="M53" s="70">
        <v>695</v>
      </c>
      <c r="N53" s="68" t="s">
        <v>287</v>
      </c>
      <c r="O53" s="68" t="s">
        <v>307</v>
      </c>
      <c r="P53">
        <v>0</v>
      </c>
      <c r="Q53" s="71">
        <v>41646</v>
      </c>
      <c r="R53" t="s">
        <v>308</v>
      </c>
      <c r="S53" t="s">
        <v>313</v>
      </c>
      <c r="T53" t="s">
        <v>220</v>
      </c>
      <c r="U53">
        <v>4010278</v>
      </c>
      <c r="V53">
        <v>4010278</v>
      </c>
      <c r="X53" t="s">
        <v>298</v>
      </c>
      <c r="Y53" s="44">
        <v>300311026768</v>
      </c>
      <c r="Z53">
        <v>76063216</v>
      </c>
      <c r="AA53" t="s">
        <v>314</v>
      </c>
    </row>
    <row r="54" spans="1:30" ht="15.75" hidden="1">
      <c r="A54" s="69" t="s">
        <v>355</v>
      </c>
      <c r="B54" s="70">
        <v>30031</v>
      </c>
      <c r="C54" s="68" t="s">
        <v>267</v>
      </c>
      <c r="D54" s="70">
        <v>9060505001</v>
      </c>
      <c r="E54" s="68" t="str">
        <f>VLOOKUP(D54,'[20]Plan de Cuentas'!M$3:R$289,6,0)</f>
        <v>SOPORTE INFORMÁTICO</v>
      </c>
      <c r="F54" s="68" t="s">
        <v>54</v>
      </c>
      <c r="G54" s="68">
        <v>100</v>
      </c>
      <c r="H54" s="68" t="s">
        <v>213</v>
      </c>
      <c r="I54" s="68">
        <v>1220</v>
      </c>
      <c r="J54" s="68" t="s">
        <v>214</v>
      </c>
      <c r="K54" s="68" t="s">
        <v>215</v>
      </c>
      <c r="L54" s="68" t="s">
        <v>151</v>
      </c>
      <c r="M54" s="70">
        <v>695</v>
      </c>
      <c r="N54" s="68" t="s">
        <v>287</v>
      </c>
      <c r="O54" s="68" t="s">
        <v>307</v>
      </c>
      <c r="P54">
        <v>0</v>
      </c>
      <c r="Q54" s="71">
        <v>41646</v>
      </c>
      <c r="R54" t="s">
        <v>308</v>
      </c>
      <c r="S54" t="s">
        <v>315</v>
      </c>
      <c r="T54" t="s">
        <v>220</v>
      </c>
      <c r="U54">
        <v>886696</v>
      </c>
      <c r="V54">
        <v>886696</v>
      </c>
      <c r="X54" t="s">
        <v>298</v>
      </c>
      <c r="Y54" s="44">
        <v>300311026773</v>
      </c>
      <c r="Z54">
        <v>78703410</v>
      </c>
      <c r="AA54" t="s">
        <v>310</v>
      </c>
    </row>
    <row r="55" spans="1:30" ht="15.75" hidden="1">
      <c r="A55" s="69" t="s">
        <v>355</v>
      </c>
      <c r="B55" s="70">
        <v>30031</v>
      </c>
      <c r="C55" s="68" t="s">
        <v>267</v>
      </c>
      <c r="D55" s="70">
        <v>9060505001</v>
      </c>
      <c r="E55" s="68" t="str">
        <f>VLOOKUP(D55,'[20]Plan de Cuentas'!M$3:R$289,6,0)</f>
        <v>SOPORTE INFORMÁTICO</v>
      </c>
      <c r="F55" s="68" t="s">
        <v>54</v>
      </c>
      <c r="G55" s="68">
        <v>100</v>
      </c>
      <c r="H55" s="68" t="s">
        <v>213</v>
      </c>
      <c r="I55" s="68">
        <v>1220</v>
      </c>
      <c r="J55" s="68" t="s">
        <v>214</v>
      </c>
      <c r="K55" s="68" t="s">
        <v>215</v>
      </c>
      <c r="L55" s="68" t="s">
        <v>151</v>
      </c>
      <c r="M55" s="70">
        <v>695</v>
      </c>
      <c r="N55" s="68" t="s">
        <v>287</v>
      </c>
      <c r="O55" s="68" t="s">
        <v>307</v>
      </c>
      <c r="P55">
        <v>0</v>
      </c>
      <c r="Q55" s="71">
        <v>41646</v>
      </c>
      <c r="R55" t="s">
        <v>308</v>
      </c>
      <c r="S55" t="s">
        <v>309</v>
      </c>
      <c r="T55" t="s">
        <v>220</v>
      </c>
      <c r="U55">
        <v>69929</v>
      </c>
      <c r="V55">
        <v>69929</v>
      </c>
      <c r="X55" t="s">
        <v>298</v>
      </c>
      <c r="Y55" s="44">
        <v>300311026773</v>
      </c>
      <c r="Z55">
        <v>78703410</v>
      </c>
      <c r="AA55" t="s">
        <v>310</v>
      </c>
    </row>
    <row r="56" spans="1:30" ht="15.75" hidden="1">
      <c r="A56" s="69" t="s">
        <v>355</v>
      </c>
      <c r="B56" s="70">
        <v>30031</v>
      </c>
      <c r="C56" s="68" t="s">
        <v>267</v>
      </c>
      <c r="D56" s="70">
        <v>9060505001</v>
      </c>
      <c r="E56" s="68" t="str">
        <f>VLOOKUP(D56,'[20]Plan de Cuentas'!M$3:R$289,6,0)</f>
        <v>SOPORTE INFORMÁTICO</v>
      </c>
      <c r="F56" s="68" t="s">
        <v>54</v>
      </c>
      <c r="G56" s="68">
        <v>100</v>
      </c>
      <c r="H56" s="68" t="s">
        <v>213</v>
      </c>
      <c r="I56" s="68">
        <v>1220</v>
      </c>
      <c r="J56" s="68" t="s">
        <v>214</v>
      </c>
      <c r="K56" s="68" t="s">
        <v>215</v>
      </c>
      <c r="L56" s="68" t="s">
        <v>151</v>
      </c>
      <c r="M56" s="70">
        <v>695</v>
      </c>
      <c r="N56" s="68" t="s">
        <v>287</v>
      </c>
      <c r="O56" s="68" t="s">
        <v>307</v>
      </c>
      <c r="P56">
        <v>0</v>
      </c>
      <c r="Q56" s="71">
        <v>41646</v>
      </c>
      <c r="R56" t="s">
        <v>308</v>
      </c>
      <c r="S56" t="s">
        <v>311</v>
      </c>
      <c r="T56" t="s">
        <v>220</v>
      </c>
      <c r="U56">
        <v>280880</v>
      </c>
      <c r="V56">
        <v>280880</v>
      </c>
      <c r="X56" t="s">
        <v>298</v>
      </c>
      <c r="Y56" s="44">
        <v>300311026773</v>
      </c>
      <c r="Z56">
        <v>78703410</v>
      </c>
      <c r="AA56" t="s">
        <v>310</v>
      </c>
    </row>
    <row r="57" spans="1:30" ht="15.75" hidden="1">
      <c r="A57" s="69" t="s">
        <v>355</v>
      </c>
      <c r="B57" s="70">
        <v>30031</v>
      </c>
      <c r="C57" s="68" t="s">
        <v>267</v>
      </c>
      <c r="D57" s="70">
        <v>9060505001</v>
      </c>
      <c r="E57" s="68" t="str">
        <f>VLOOKUP(D57,'[20]Plan de Cuentas'!M$3:R$289,6,0)</f>
        <v>SOPORTE INFORMÁTICO</v>
      </c>
      <c r="F57" s="68" t="s">
        <v>54</v>
      </c>
      <c r="G57" s="68">
        <v>100</v>
      </c>
      <c r="H57" s="68" t="s">
        <v>213</v>
      </c>
      <c r="I57" s="68">
        <v>1220</v>
      </c>
      <c r="J57" s="68" t="s">
        <v>214</v>
      </c>
      <c r="K57" s="68" t="s">
        <v>215</v>
      </c>
      <c r="L57" s="68" t="s">
        <v>151</v>
      </c>
      <c r="M57" s="70">
        <v>695</v>
      </c>
      <c r="N57" s="68" t="s">
        <v>287</v>
      </c>
      <c r="O57" s="68" t="s">
        <v>307</v>
      </c>
      <c r="P57">
        <v>0</v>
      </c>
      <c r="Q57" s="71">
        <v>41646</v>
      </c>
      <c r="R57" t="s">
        <v>308</v>
      </c>
      <c r="S57" t="s">
        <v>312</v>
      </c>
      <c r="T57" t="s">
        <v>220</v>
      </c>
      <c r="U57">
        <v>315845</v>
      </c>
      <c r="V57">
        <v>315845</v>
      </c>
      <c r="X57" t="s">
        <v>298</v>
      </c>
      <c r="Y57" s="44">
        <v>300311026773</v>
      </c>
      <c r="Z57">
        <v>78703410</v>
      </c>
      <c r="AA57" t="s">
        <v>310</v>
      </c>
    </row>
    <row r="58" spans="1:30" ht="15.75" hidden="1">
      <c r="A58" s="69" t="s">
        <v>355</v>
      </c>
      <c r="B58" s="70">
        <v>30031</v>
      </c>
      <c r="C58" s="68" t="s">
        <v>267</v>
      </c>
      <c r="D58" s="70">
        <v>9060505001</v>
      </c>
      <c r="E58" s="68" t="str">
        <f>VLOOKUP(D58,'[20]Plan de Cuentas'!M$3:R$289,6,0)</f>
        <v>SOPORTE INFORMÁTICO</v>
      </c>
      <c r="F58" s="68" t="s">
        <v>54</v>
      </c>
      <c r="G58" s="68">
        <v>100</v>
      </c>
      <c r="H58" s="68" t="s">
        <v>213</v>
      </c>
      <c r="I58" s="68">
        <v>1220</v>
      </c>
      <c r="J58" s="68" t="s">
        <v>225</v>
      </c>
      <c r="K58" s="68" t="s">
        <v>226</v>
      </c>
      <c r="L58" s="68" t="s">
        <v>151</v>
      </c>
      <c r="M58" s="70">
        <v>1425</v>
      </c>
      <c r="N58" s="68" t="s">
        <v>227</v>
      </c>
      <c r="O58" s="68" t="s">
        <v>318</v>
      </c>
      <c r="P58">
        <v>0</v>
      </c>
      <c r="Q58" s="71">
        <v>41656</v>
      </c>
      <c r="R58" t="s">
        <v>319</v>
      </c>
      <c r="S58" t="s">
        <v>323</v>
      </c>
      <c r="T58" t="s">
        <v>220</v>
      </c>
      <c r="U58">
        <v>30000</v>
      </c>
      <c r="V58">
        <v>30000</v>
      </c>
      <c r="X58" t="s">
        <v>298</v>
      </c>
      <c r="Y58" s="44">
        <v>300311027037</v>
      </c>
      <c r="Z58">
        <v>76142795</v>
      </c>
      <c r="AA58" t="s">
        <v>321</v>
      </c>
    </row>
    <row r="59" spans="1:30" ht="15.75" hidden="1">
      <c r="A59" s="69" t="s">
        <v>355</v>
      </c>
      <c r="B59" s="70">
        <v>30031</v>
      </c>
      <c r="C59" s="68" t="s">
        <v>267</v>
      </c>
      <c r="D59" s="70">
        <v>9060505001</v>
      </c>
      <c r="E59" s="68" t="str">
        <f>VLOOKUP(D59,'[20]Plan de Cuentas'!M$3:R$289,6,0)</f>
        <v>SOPORTE INFORMÁTICO</v>
      </c>
      <c r="F59" s="68" t="s">
        <v>54</v>
      </c>
      <c r="G59" s="68">
        <v>100</v>
      </c>
      <c r="H59" s="68" t="s">
        <v>213</v>
      </c>
      <c r="I59" s="68">
        <v>1220</v>
      </c>
      <c r="J59" s="68" t="s">
        <v>225</v>
      </c>
      <c r="K59" s="68" t="s">
        <v>226</v>
      </c>
      <c r="L59" s="68" t="s">
        <v>151</v>
      </c>
      <c r="M59" s="70">
        <v>1425</v>
      </c>
      <c r="N59" s="68" t="s">
        <v>227</v>
      </c>
      <c r="O59" s="68" t="s">
        <v>318</v>
      </c>
      <c r="P59">
        <v>0</v>
      </c>
      <c r="Q59" s="71">
        <v>41656</v>
      </c>
      <c r="R59" t="s">
        <v>319</v>
      </c>
      <c r="S59" t="s">
        <v>320</v>
      </c>
      <c r="T59" t="s">
        <v>220</v>
      </c>
      <c r="U59">
        <v>40000</v>
      </c>
      <c r="V59">
        <v>40000</v>
      </c>
      <c r="X59" t="s">
        <v>298</v>
      </c>
      <c r="Y59" s="44">
        <v>300311027037</v>
      </c>
      <c r="Z59">
        <v>76142795</v>
      </c>
      <c r="AA59" t="s">
        <v>321</v>
      </c>
    </row>
    <row r="60" spans="1:30" ht="15.75" hidden="1">
      <c r="A60" s="69" t="s">
        <v>355</v>
      </c>
      <c r="B60" s="70">
        <v>30031</v>
      </c>
      <c r="C60" s="68" t="s">
        <v>267</v>
      </c>
      <c r="D60" s="70">
        <v>9060505001</v>
      </c>
      <c r="E60" s="68" t="str">
        <f>VLOOKUP(D60,'[20]Plan de Cuentas'!M$3:R$289,6,0)</f>
        <v>SOPORTE INFORMÁTICO</v>
      </c>
      <c r="F60" s="68" t="s">
        <v>54</v>
      </c>
      <c r="G60" s="68">
        <v>100</v>
      </c>
      <c r="H60" s="68" t="s">
        <v>213</v>
      </c>
      <c r="I60" s="68">
        <v>1220</v>
      </c>
      <c r="J60" s="68" t="s">
        <v>225</v>
      </c>
      <c r="K60" s="68" t="s">
        <v>226</v>
      </c>
      <c r="L60" s="68" t="s">
        <v>151</v>
      </c>
      <c r="M60" s="70">
        <v>1425</v>
      </c>
      <c r="N60" s="68" t="s">
        <v>227</v>
      </c>
      <c r="O60" s="68" t="s">
        <v>318</v>
      </c>
      <c r="P60">
        <v>0</v>
      </c>
      <c r="Q60" s="71">
        <v>41656</v>
      </c>
      <c r="R60" t="s">
        <v>319</v>
      </c>
      <c r="S60" t="s">
        <v>322</v>
      </c>
      <c r="T60" t="s">
        <v>220</v>
      </c>
      <c r="U60">
        <v>25000</v>
      </c>
      <c r="V60">
        <v>25000</v>
      </c>
      <c r="X60" t="s">
        <v>298</v>
      </c>
      <c r="Y60" s="44">
        <v>300311027037</v>
      </c>
      <c r="Z60">
        <v>76142795</v>
      </c>
      <c r="AA60" t="s">
        <v>321</v>
      </c>
    </row>
    <row r="61" spans="1:30" ht="15.75" hidden="1">
      <c r="A61" s="69" t="s">
        <v>355</v>
      </c>
      <c r="B61" s="70">
        <v>30031</v>
      </c>
      <c r="C61" s="68" t="s">
        <v>267</v>
      </c>
      <c r="D61" s="70">
        <v>9060505001</v>
      </c>
      <c r="E61" s="68" t="str">
        <f>VLOOKUP(D61,'[20]Plan de Cuentas'!M$3:R$289,6,0)</f>
        <v>SOPORTE INFORMÁTICO</v>
      </c>
      <c r="F61" s="68" t="s">
        <v>54</v>
      </c>
      <c r="G61" s="68">
        <v>100</v>
      </c>
      <c r="H61" s="68" t="s">
        <v>213</v>
      </c>
      <c r="I61" s="68">
        <v>1220</v>
      </c>
      <c r="J61" s="68" t="s">
        <v>214</v>
      </c>
      <c r="K61" s="68" t="s">
        <v>215</v>
      </c>
      <c r="L61" s="68" t="s">
        <v>151</v>
      </c>
      <c r="M61" s="70">
        <v>695</v>
      </c>
      <c r="N61" s="68" t="s">
        <v>287</v>
      </c>
      <c r="O61" s="68" t="s">
        <v>324</v>
      </c>
      <c r="P61">
        <v>0</v>
      </c>
      <c r="Q61" s="71">
        <v>41670</v>
      </c>
      <c r="R61" t="s">
        <v>289</v>
      </c>
      <c r="S61" t="s">
        <v>325</v>
      </c>
      <c r="T61" t="s">
        <v>291</v>
      </c>
      <c r="U61">
        <v>3226196</v>
      </c>
      <c r="V61">
        <v>3226196</v>
      </c>
      <c r="X61" t="s">
        <v>292</v>
      </c>
      <c r="Y61" s="44" t="s">
        <v>326</v>
      </c>
      <c r="Z61">
        <v>20332600592</v>
      </c>
      <c r="AA61" t="s">
        <v>327</v>
      </c>
    </row>
    <row r="62" spans="1:30" ht="15.75" hidden="1">
      <c r="A62" s="69" t="s">
        <v>355</v>
      </c>
      <c r="B62" s="70">
        <v>30031</v>
      </c>
      <c r="C62" s="68" t="s">
        <v>267</v>
      </c>
      <c r="D62" s="70">
        <v>9060505001</v>
      </c>
      <c r="E62" s="68" t="str">
        <f>VLOOKUP(D62,'[20]Plan de Cuentas'!M$3:R$289,6,0)</f>
        <v>SOPORTE INFORMÁTICO</v>
      </c>
      <c r="F62" s="68" t="s">
        <v>54</v>
      </c>
      <c r="G62" s="68">
        <v>100</v>
      </c>
      <c r="H62" s="68" t="s">
        <v>213</v>
      </c>
      <c r="I62" s="68">
        <v>1220</v>
      </c>
      <c r="J62" s="68" t="s">
        <v>214</v>
      </c>
      <c r="K62" s="68" t="s">
        <v>215</v>
      </c>
      <c r="L62" s="68" t="s">
        <v>151</v>
      </c>
      <c r="M62" s="70">
        <v>695</v>
      </c>
      <c r="N62" s="68" t="s">
        <v>287</v>
      </c>
      <c r="O62" s="68" t="s">
        <v>324</v>
      </c>
      <c r="P62">
        <v>0</v>
      </c>
      <c r="Q62" s="71">
        <v>41670</v>
      </c>
      <c r="R62" t="s">
        <v>376</v>
      </c>
      <c r="S62" t="s">
        <v>376</v>
      </c>
      <c r="T62" t="s">
        <v>291</v>
      </c>
      <c r="U62">
        <v>-3226196</v>
      </c>
      <c r="W62">
        <v>3226196</v>
      </c>
    </row>
    <row r="63" spans="1:30" ht="15.75" hidden="1">
      <c r="A63" s="69" t="s">
        <v>355</v>
      </c>
      <c r="B63" s="70">
        <v>30031</v>
      </c>
      <c r="C63" s="68" t="s">
        <v>267</v>
      </c>
      <c r="D63" s="70">
        <v>9060601001</v>
      </c>
      <c r="E63" s="68" t="str">
        <f>VLOOKUP(D63,'[20]Plan de Cuentas'!M$3:R$289,6,0)</f>
        <v>COMUNICACIONES</v>
      </c>
      <c r="F63" s="68" t="s">
        <v>55</v>
      </c>
      <c r="G63" s="68">
        <v>100</v>
      </c>
      <c r="H63" s="68" t="s">
        <v>213</v>
      </c>
      <c r="I63" s="68">
        <v>1220</v>
      </c>
      <c r="J63" s="68" t="s">
        <v>225</v>
      </c>
      <c r="K63" s="68" t="s">
        <v>226</v>
      </c>
      <c r="L63" s="68" t="s">
        <v>151</v>
      </c>
      <c r="M63" s="70">
        <v>682</v>
      </c>
      <c r="N63" s="68" t="s">
        <v>328</v>
      </c>
      <c r="O63" s="68" t="s">
        <v>329</v>
      </c>
      <c r="P63">
        <v>0</v>
      </c>
      <c r="Q63" s="71">
        <v>41654</v>
      </c>
      <c r="R63" t="s">
        <v>330</v>
      </c>
      <c r="S63" t="s">
        <v>331</v>
      </c>
      <c r="T63" t="s">
        <v>220</v>
      </c>
      <c r="U63">
        <v>2037957</v>
      </c>
      <c r="V63">
        <v>2037957</v>
      </c>
      <c r="X63" t="s">
        <v>298</v>
      </c>
      <c r="Y63" s="44">
        <v>300311026929</v>
      </c>
      <c r="Z63">
        <v>96721280</v>
      </c>
      <c r="AA63" t="s">
        <v>332</v>
      </c>
    </row>
    <row r="64" spans="1:30" ht="15.75" hidden="1">
      <c r="A64" s="69" t="s">
        <v>355</v>
      </c>
      <c r="B64" s="70">
        <v>30031</v>
      </c>
      <c r="C64" s="68" t="s">
        <v>267</v>
      </c>
      <c r="D64" s="70">
        <v>9060601001</v>
      </c>
      <c r="E64" s="68" t="str">
        <f>VLOOKUP(D64,'[20]Plan de Cuentas'!M$3:R$289,6,0)</f>
        <v>COMUNICACIONES</v>
      </c>
      <c r="F64" s="68" t="s">
        <v>55</v>
      </c>
      <c r="G64" s="68">
        <v>100</v>
      </c>
      <c r="H64" s="68" t="s">
        <v>213</v>
      </c>
      <c r="I64" s="68">
        <v>1220</v>
      </c>
      <c r="J64" s="68" t="s">
        <v>225</v>
      </c>
      <c r="K64" s="68" t="s">
        <v>226</v>
      </c>
      <c r="L64" s="68" t="s">
        <v>151</v>
      </c>
      <c r="M64" s="70">
        <v>682</v>
      </c>
      <c r="N64" s="68" t="s">
        <v>328</v>
      </c>
      <c r="O64" s="68" t="s">
        <v>329</v>
      </c>
      <c r="P64">
        <v>0</v>
      </c>
      <c r="Q64" s="71">
        <v>41646</v>
      </c>
      <c r="R64" t="s">
        <v>308</v>
      </c>
      <c r="S64" t="s">
        <v>333</v>
      </c>
      <c r="T64" t="s">
        <v>220</v>
      </c>
      <c r="U64">
        <v>1945514</v>
      </c>
      <c r="V64">
        <v>1945514</v>
      </c>
      <c r="X64" t="s">
        <v>298</v>
      </c>
      <c r="Y64" s="44">
        <v>300311026774</v>
      </c>
      <c r="Z64">
        <v>96721280</v>
      </c>
      <c r="AA64" t="s">
        <v>332</v>
      </c>
    </row>
    <row r="65" spans="1:31" ht="15.75" hidden="1">
      <c r="A65" s="69" t="s">
        <v>355</v>
      </c>
      <c r="B65" s="70">
        <v>30031</v>
      </c>
      <c r="C65" s="68" t="s">
        <v>267</v>
      </c>
      <c r="D65" s="70">
        <v>9060601001</v>
      </c>
      <c r="E65" s="68" t="str">
        <f>VLOOKUP(D65,'[20]Plan de Cuentas'!M$3:R$289,6,0)</f>
        <v>COMUNICACIONES</v>
      </c>
      <c r="F65" s="68" t="s">
        <v>55</v>
      </c>
      <c r="G65" s="68">
        <v>100</v>
      </c>
      <c r="H65" s="68" t="s">
        <v>213</v>
      </c>
      <c r="I65" s="68">
        <v>1220</v>
      </c>
      <c r="J65" s="68" t="s">
        <v>225</v>
      </c>
      <c r="K65" s="68" t="s">
        <v>226</v>
      </c>
      <c r="L65" s="68" t="s">
        <v>151</v>
      </c>
      <c r="M65" s="70">
        <v>684</v>
      </c>
      <c r="N65" s="68" t="s">
        <v>334</v>
      </c>
      <c r="O65" s="68" t="s">
        <v>335</v>
      </c>
      <c r="P65">
        <v>0</v>
      </c>
      <c r="Q65" s="71">
        <v>41656</v>
      </c>
      <c r="R65" t="s">
        <v>319</v>
      </c>
      <c r="S65" t="s">
        <v>336</v>
      </c>
      <c r="T65" t="s">
        <v>220</v>
      </c>
      <c r="U65">
        <v>107437</v>
      </c>
      <c r="V65">
        <v>107437</v>
      </c>
      <c r="X65" t="s">
        <v>298</v>
      </c>
      <c r="Y65" s="44">
        <v>300311027035</v>
      </c>
      <c r="Z65">
        <v>96672160</v>
      </c>
      <c r="AA65" t="s">
        <v>337</v>
      </c>
    </row>
    <row r="66" spans="1:31" ht="15.75" hidden="1">
      <c r="A66" s="69" t="s">
        <v>355</v>
      </c>
      <c r="B66" s="70">
        <v>30031</v>
      </c>
      <c r="C66" s="68" t="s">
        <v>267</v>
      </c>
      <c r="D66" s="70">
        <v>9060602001</v>
      </c>
      <c r="E66" s="68" t="str">
        <f>VLOOKUP(D66,'[20]Plan de Cuentas'!M$3:R$289,6,0)</f>
        <v>COMUNICACIONES</v>
      </c>
      <c r="F66" s="68" t="s">
        <v>56</v>
      </c>
      <c r="G66" s="68">
        <v>100</v>
      </c>
      <c r="H66" s="68" t="s">
        <v>213</v>
      </c>
      <c r="I66" s="68">
        <v>1220</v>
      </c>
      <c r="J66" s="68" t="s">
        <v>225</v>
      </c>
      <c r="K66" s="68" t="s">
        <v>226</v>
      </c>
      <c r="L66" s="68" t="s">
        <v>151</v>
      </c>
      <c r="M66" s="70">
        <v>1015</v>
      </c>
      <c r="N66" s="68" t="s">
        <v>268</v>
      </c>
      <c r="O66" s="68" t="s">
        <v>338</v>
      </c>
      <c r="P66">
        <v>0</v>
      </c>
      <c r="Q66" s="71">
        <v>41670</v>
      </c>
      <c r="R66" t="s">
        <v>341</v>
      </c>
      <c r="S66" t="s">
        <v>342</v>
      </c>
      <c r="T66" t="s">
        <v>220</v>
      </c>
      <c r="U66">
        <v>-4039661</v>
      </c>
      <c r="W66">
        <v>4039661</v>
      </c>
    </row>
    <row r="67" spans="1:31" ht="15.75" hidden="1">
      <c r="A67" s="69" t="s">
        <v>355</v>
      </c>
      <c r="B67" s="70">
        <v>30031</v>
      </c>
      <c r="C67" s="68" t="s">
        <v>267</v>
      </c>
      <c r="D67" s="70">
        <v>9060602001</v>
      </c>
      <c r="E67" s="68" t="str">
        <f>VLOOKUP(D67,'[20]Plan de Cuentas'!M$3:R$289,6,0)</f>
        <v>COMUNICACIONES</v>
      </c>
      <c r="F67" s="68" t="s">
        <v>56</v>
      </c>
      <c r="G67" s="68">
        <v>100</v>
      </c>
      <c r="H67" s="68" t="s">
        <v>213</v>
      </c>
      <c r="I67" s="68">
        <v>1220</v>
      </c>
      <c r="J67" s="68" t="s">
        <v>225</v>
      </c>
      <c r="K67" s="68" t="s">
        <v>226</v>
      </c>
      <c r="L67" s="68" t="s">
        <v>151</v>
      </c>
      <c r="M67" s="70">
        <v>1015</v>
      </c>
      <c r="N67" s="68" t="s">
        <v>268</v>
      </c>
      <c r="O67" s="68" t="s">
        <v>338</v>
      </c>
      <c r="P67">
        <v>0</v>
      </c>
      <c r="Q67" s="71">
        <v>41646</v>
      </c>
      <c r="R67" t="s">
        <v>308</v>
      </c>
      <c r="S67" t="s">
        <v>343</v>
      </c>
      <c r="T67" t="s">
        <v>220</v>
      </c>
      <c r="U67">
        <v>18479</v>
      </c>
      <c r="V67">
        <v>18479</v>
      </c>
      <c r="X67" t="s">
        <v>298</v>
      </c>
      <c r="Y67" s="44">
        <v>300311026801</v>
      </c>
      <c r="Z67">
        <v>87845500</v>
      </c>
      <c r="AA67" t="s">
        <v>340</v>
      </c>
    </row>
    <row r="68" spans="1:31" ht="15.75" hidden="1">
      <c r="A68" s="69" t="s">
        <v>355</v>
      </c>
      <c r="B68" s="70">
        <v>30031</v>
      </c>
      <c r="C68" s="68" t="s">
        <v>267</v>
      </c>
      <c r="D68" s="70">
        <v>9060602001</v>
      </c>
      <c r="E68" s="68" t="str">
        <f>VLOOKUP(D68,'[20]Plan de Cuentas'!M$3:R$289,6,0)</f>
        <v>COMUNICACIONES</v>
      </c>
      <c r="F68" s="68" t="s">
        <v>56</v>
      </c>
      <c r="G68" s="68">
        <v>100</v>
      </c>
      <c r="H68" s="68" t="s">
        <v>213</v>
      </c>
      <c r="I68" s="68">
        <v>1220</v>
      </c>
      <c r="J68" s="68" t="s">
        <v>225</v>
      </c>
      <c r="K68" s="68" t="s">
        <v>226</v>
      </c>
      <c r="L68" s="68" t="s">
        <v>151</v>
      </c>
      <c r="M68" s="70">
        <v>1015</v>
      </c>
      <c r="N68" s="68" t="s">
        <v>268</v>
      </c>
      <c r="O68" s="68" t="s">
        <v>338</v>
      </c>
      <c r="P68">
        <v>0</v>
      </c>
      <c r="Q68" s="71">
        <v>41646</v>
      </c>
      <c r="R68" t="s">
        <v>308</v>
      </c>
      <c r="S68" t="s">
        <v>339</v>
      </c>
      <c r="T68" t="s">
        <v>220</v>
      </c>
      <c r="U68">
        <v>4043302</v>
      </c>
      <c r="V68">
        <v>4043302</v>
      </c>
      <c r="X68" t="s">
        <v>298</v>
      </c>
      <c r="Y68" s="44">
        <v>300311026801</v>
      </c>
      <c r="Z68">
        <v>87845500</v>
      </c>
      <c r="AA68" t="s">
        <v>340</v>
      </c>
    </row>
    <row r="69" spans="1:31" ht="15.75" hidden="1">
      <c r="A69" s="69" t="s">
        <v>355</v>
      </c>
      <c r="B69" s="70">
        <v>30031</v>
      </c>
      <c r="C69" s="68" t="s">
        <v>267</v>
      </c>
      <c r="D69" s="70">
        <v>9060602001</v>
      </c>
      <c r="E69" s="68" t="str">
        <f>VLOOKUP(D69,'[20]Plan de Cuentas'!M$3:R$289,6,0)</f>
        <v>COMUNICACIONES</v>
      </c>
      <c r="F69" s="68" t="s">
        <v>56</v>
      </c>
      <c r="G69" s="68">
        <v>100</v>
      </c>
      <c r="H69" s="68" t="s">
        <v>213</v>
      </c>
      <c r="I69" s="68">
        <v>1220</v>
      </c>
      <c r="J69" s="68" t="s">
        <v>225</v>
      </c>
      <c r="K69" s="68" t="s">
        <v>226</v>
      </c>
      <c r="L69" s="68" t="s">
        <v>151</v>
      </c>
      <c r="M69" s="70">
        <v>1425</v>
      </c>
      <c r="N69" s="68" t="s">
        <v>227</v>
      </c>
      <c r="O69" s="68" t="s">
        <v>344</v>
      </c>
      <c r="P69">
        <v>0</v>
      </c>
      <c r="Q69" s="71">
        <v>41669</v>
      </c>
      <c r="R69" t="s">
        <v>345</v>
      </c>
      <c r="S69" t="s">
        <v>346</v>
      </c>
      <c r="T69" t="s">
        <v>220</v>
      </c>
      <c r="U69">
        <v>35027</v>
      </c>
      <c r="V69">
        <v>35027</v>
      </c>
    </row>
    <row r="70" spans="1:31" ht="15.75" hidden="1">
      <c r="A70" s="69" t="s">
        <v>355</v>
      </c>
      <c r="B70" s="70">
        <v>30031</v>
      </c>
      <c r="C70" s="68" t="s">
        <v>267</v>
      </c>
      <c r="D70" s="70">
        <v>9060602001</v>
      </c>
      <c r="E70" s="68" t="str">
        <f>VLOOKUP(D70,'[20]Plan de Cuentas'!M$3:R$289,6,0)</f>
        <v>COMUNICACIONES</v>
      </c>
      <c r="F70" s="68" t="s">
        <v>56</v>
      </c>
      <c r="G70" s="68">
        <v>100</v>
      </c>
      <c r="H70" s="68" t="s">
        <v>213</v>
      </c>
      <c r="I70" s="68">
        <v>1220</v>
      </c>
      <c r="J70" s="68" t="s">
        <v>225</v>
      </c>
      <c r="K70" s="68" t="s">
        <v>226</v>
      </c>
      <c r="L70" s="68" t="s">
        <v>151</v>
      </c>
      <c r="M70" s="70">
        <v>1425</v>
      </c>
      <c r="N70" s="68" t="s">
        <v>227</v>
      </c>
      <c r="O70" s="68" t="s">
        <v>344</v>
      </c>
      <c r="P70">
        <v>0</v>
      </c>
      <c r="Q70" s="71">
        <v>41670</v>
      </c>
      <c r="R70" t="s">
        <v>341</v>
      </c>
      <c r="S70" t="s">
        <v>342</v>
      </c>
      <c r="T70" t="s">
        <v>220</v>
      </c>
      <c r="U70">
        <v>114564</v>
      </c>
      <c r="V70">
        <v>114564</v>
      </c>
    </row>
    <row r="71" spans="1:31" ht="15.75" hidden="1">
      <c r="A71" s="69" t="s">
        <v>355</v>
      </c>
      <c r="B71" s="70">
        <v>30031</v>
      </c>
      <c r="C71" s="68" t="s">
        <v>267</v>
      </c>
      <c r="D71" s="70">
        <v>9060708001</v>
      </c>
      <c r="E71" s="68" t="str">
        <f>VLOOKUP(D71,'[20]Plan de Cuentas'!M$3:R$289,6,0)</f>
        <v>DESARROLLO HUMANO</v>
      </c>
      <c r="F71" s="68" t="s">
        <v>63</v>
      </c>
      <c r="G71" s="68">
        <v>100</v>
      </c>
      <c r="H71" s="68" t="s">
        <v>213</v>
      </c>
      <c r="I71" s="68">
        <v>1220</v>
      </c>
      <c r="J71" s="68" t="s">
        <v>236</v>
      </c>
      <c r="K71" s="68" t="s">
        <v>179</v>
      </c>
      <c r="L71" s="68" t="s">
        <v>151</v>
      </c>
      <c r="M71" s="70">
        <v>910</v>
      </c>
      <c r="N71" s="68" t="s">
        <v>179</v>
      </c>
      <c r="O71" s="68" t="s">
        <v>347</v>
      </c>
      <c r="P71">
        <v>0</v>
      </c>
      <c r="Q71" s="71">
        <v>41661</v>
      </c>
      <c r="R71" t="s">
        <v>348</v>
      </c>
      <c r="S71" t="s">
        <v>349</v>
      </c>
      <c r="T71" t="s">
        <v>220</v>
      </c>
      <c r="U71">
        <v>8403</v>
      </c>
      <c r="V71">
        <v>8403</v>
      </c>
      <c r="X71" t="s">
        <v>298</v>
      </c>
      <c r="Y71" s="44">
        <v>300311027057</v>
      </c>
      <c r="Z71">
        <v>76164644</v>
      </c>
      <c r="AA71" t="s">
        <v>350</v>
      </c>
    </row>
    <row r="72" spans="1:31" ht="15.75" hidden="1">
      <c r="A72" s="69" t="s">
        <v>355</v>
      </c>
      <c r="B72" s="70">
        <v>30031</v>
      </c>
      <c r="C72" t="s">
        <v>267</v>
      </c>
      <c r="D72">
        <v>9061004001</v>
      </c>
      <c r="E72" s="68" t="str">
        <f>VLOOKUP(D72,'[20]Plan de Cuentas'!M$3:R$289,6,0)</f>
        <v>GASTOS DE VIAJES POR NEGOCIO</v>
      </c>
      <c r="F72" s="68" t="s">
        <v>71</v>
      </c>
      <c r="G72" s="68">
        <v>100</v>
      </c>
      <c r="H72" s="68" t="s">
        <v>213</v>
      </c>
      <c r="I72" s="68">
        <v>1220</v>
      </c>
      <c r="J72" s="68" t="s">
        <v>236</v>
      </c>
      <c r="K72" s="68" t="s">
        <v>179</v>
      </c>
      <c r="L72" s="68" t="s">
        <v>151</v>
      </c>
      <c r="M72" s="70">
        <v>910</v>
      </c>
      <c r="N72" s="68" t="s">
        <v>179</v>
      </c>
      <c r="O72" s="68" t="s">
        <v>351</v>
      </c>
      <c r="P72">
        <v>0</v>
      </c>
      <c r="Q72" s="71">
        <v>41655</v>
      </c>
      <c r="R72" t="s">
        <v>352</v>
      </c>
      <c r="S72" t="s">
        <v>353</v>
      </c>
      <c r="T72" t="s">
        <v>220</v>
      </c>
      <c r="U72">
        <v>2750</v>
      </c>
      <c r="V72">
        <v>2750</v>
      </c>
      <c r="X72" t="s">
        <v>298</v>
      </c>
      <c r="Y72" s="44">
        <v>300311027058</v>
      </c>
      <c r="Z72">
        <v>78793360</v>
      </c>
      <c r="AA72" t="s">
        <v>354</v>
      </c>
    </row>
    <row r="73" spans="1:31" ht="15.75" hidden="1">
      <c r="A73" s="69" t="s">
        <v>456</v>
      </c>
      <c r="B73">
        <v>30031</v>
      </c>
      <c r="C73" t="s">
        <v>378</v>
      </c>
      <c r="D73">
        <v>9020110001</v>
      </c>
      <c r="E73" s="68" t="str">
        <f>VLOOKUP(D73,'[20]Plan de Cuentas'!M$3:R$289,6,0)</f>
        <v>Materiales / Suministros</v>
      </c>
      <c r="F73" t="s">
        <v>379</v>
      </c>
      <c r="G73">
        <v>100</v>
      </c>
      <c r="H73" t="s">
        <v>213</v>
      </c>
      <c r="I73">
        <v>1220</v>
      </c>
      <c r="J73" t="s">
        <v>214</v>
      </c>
      <c r="K73" t="s">
        <v>215</v>
      </c>
      <c r="L73" t="s">
        <v>151</v>
      </c>
      <c r="M73">
        <v>691</v>
      </c>
      <c r="N73" t="s">
        <v>216</v>
      </c>
      <c r="O73" t="s">
        <v>380</v>
      </c>
      <c r="P73">
        <v>0</v>
      </c>
      <c r="Q73">
        <v>41698</v>
      </c>
      <c r="R73" t="s">
        <v>381</v>
      </c>
      <c r="S73" t="s">
        <v>382</v>
      </c>
      <c r="T73" t="s">
        <v>220</v>
      </c>
      <c r="U73">
        <v>-11634000</v>
      </c>
      <c r="W73">
        <v>11634000</v>
      </c>
    </row>
    <row r="74" spans="1:31" ht="15.75" hidden="1">
      <c r="A74" s="69" t="s">
        <v>456</v>
      </c>
      <c r="B74">
        <v>30031</v>
      </c>
      <c r="C74" t="s">
        <v>378</v>
      </c>
      <c r="D74">
        <v>9020110001</v>
      </c>
      <c r="E74" s="68" t="str">
        <f>VLOOKUP(D74,'[20]Plan de Cuentas'!M$3:R$289,6,0)</f>
        <v>Materiales / Suministros</v>
      </c>
      <c r="F74" t="s">
        <v>379</v>
      </c>
      <c r="G74">
        <v>100</v>
      </c>
      <c r="H74" t="s">
        <v>213</v>
      </c>
      <c r="I74">
        <v>1220</v>
      </c>
      <c r="J74" t="s">
        <v>214</v>
      </c>
      <c r="K74" t="s">
        <v>215</v>
      </c>
      <c r="L74" t="s">
        <v>151</v>
      </c>
      <c r="M74">
        <v>691</v>
      </c>
      <c r="N74" t="s">
        <v>216</v>
      </c>
      <c r="O74" t="s">
        <v>380</v>
      </c>
      <c r="P74">
        <v>0</v>
      </c>
      <c r="Q74">
        <v>41690</v>
      </c>
      <c r="R74" t="s">
        <v>383</v>
      </c>
      <c r="S74" t="s">
        <v>384</v>
      </c>
      <c r="T74" t="s">
        <v>291</v>
      </c>
      <c r="U74">
        <v>11921406</v>
      </c>
      <c r="V74">
        <v>11921406</v>
      </c>
      <c r="X74" t="s">
        <v>298</v>
      </c>
      <c r="Y74" s="44">
        <v>300311027402</v>
      </c>
      <c r="Z74">
        <v>85541900</v>
      </c>
      <c r="AA74" t="s">
        <v>299</v>
      </c>
    </row>
    <row r="75" spans="1:31" ht="15.75" hidden="1">
      <c r="A75" s="69" t="s">
        <v>456</v>
      </c>
      <c r="B75">
        <v>30031</v>
      </c>
      <c r="C75" t="s">
        <v>378</v>
      </c>
      <c r="D75">
        <v>9020110001</v>
      </c>
      <c r="E75" s="68" t="str">
        <f>VLOOKUP(D75,'[20]Plan de Cuentas'!M$3:R$289,6,0)</f>
        <v>Materiales / Suministros</v>
      </c>
      <c r="F75" t="s">
        <v>379</v>
      </c>
      <c r="G75">
        <v>100</v>
      </c>
      <c r="H75" t="s">
        <v>213</v>
      </c>
      <c r="I75">
        <v>1220</v>
      </c>
      <c r="J75" t="s">
        <v>214</v>
      </c>
      <c r="K75" t="s">
        <v>215</v>
      </c>
      <c r="L75" t="s">
        <v>151</v>
      </c>
      <c r="M75">
        <v>691</v>
      </c>
      <c r="N75" t="s">
        <v>216</v>
      </c>
      <c r="O75" t="s">
        <v>380</v>
      </c>
      <c r="P75">
        <v>0</v>
      </c>
      <c r="Q75">
        <v>41698</v>
      </c>
      <c r="R75" t="s">
        <v>385</v>
      </c>
      <c r="S75" t="s">
        <v>386</v>
      </c>
      <c r="T75" t="s">
        <v>291</v>
      </c>
      <c r="U75">
        <v>127974</v>
      </c>
      <c r="V75">
        <v>127974</v>
      </c>
      <c r="X75" t="s">
        <v>292</v>
      </c>
      <c r="Y75" s="44">
        <v>1239208</v>
      </c>
      <c r="Z75">
        <v>85541900</v>
      </c>
      <c r="AA75" t="s">
        <v>299</v>
      </c>
      <c r="AD75" s="98">
        <v>300311027402</v>
      </c>
    </row>
    <row r="76" spans="1:31" ht="15.75" hidden="1">
      <c r="A76" s="69" t="s">
        <v>456</v>
      </c>
      <c r="B76">
        <v>30031</v>
      </c>
      <c r="C76" t="s">
        <v>378</v>
      </c>
      <c r="D76">
        <v>9020110001</v>
      </c>
      <c r="E76" s="68" t="str">
        <f>VLOOKUP(D76,'[20]Plan de Cuentas'!M$3:R$289,6,0)</f>
        <v>Materiales / Suministros</v>
      </c>
      <c r="F76" t="s">
        <v>379</v>
      </c>
      <c r="G76">
        <v>100</v>
      </c>
      <c r="H76" t="s">
        <v>213</v>
      </c>
      <c r="I76">
        <v>1220</v>
      </c>
      <c r="J76" t="s">
        <v>214</v>
      </c>
      <c r="K76" t="s">
        <v>215</v>
      </c>
      <c r="L76" t="s">
        <v>151</v>
      </c>
      <c r="M76">
        <v>691</v>
      </c>
      <c r="N76" t="s">
        <v>216</v>
      </c>
      <c r="O76" t="s">
        <v>380</v>
      </c>
      <c r="P76">
        <v>0</v>
      </c>
      <c r="Q76">
        <v>41698</v>
      </c>
      <c r="R76" t="s">
        <v>382</v>
      </c>
      <c r="S76" t="s">
        <v>382</v>
      </c>
      <c r="T76" t="s">
        <v>220</v>
      </c>
      <c r="U76">
        <v>-11634000</v>
      </c>
      <c r="W76">
        <v>11634000</v>
      </c>
    </row>
    <row r="77" spans="1:31" ht="15.75" hidden="1">
      <c r="A77" s="69" t="s">
        <v>456</v>
      </c>
      <c r="B77">
        <v>30031</v>
      </c>
      <c r="C77" t="s">
        <v>378</v>
      </c>
      <c r="D77">
        <v>9020110001</v>
      </c>
      <c r="E77" s="68" t="str">
        <f>VLOOKUP(D77,'[20]Plan de Cuentas'!M$3:R$289,6,0)</f>
        <v>Materiales / Suministros</v>
      </c>
      <c r="F77" t="s">
        <v>379</v>
      </c>
      <c r="G77">
        <v>100</v>
      </c>
      <c r="H77" t="s">
        <v>213</v>
      </c>
      <c r="I77">
        <v>1220</v>
      </c>
      <c r="J77" t="s">
        <v>214</v>
      </c>
      <c r="K77" t="s">
        <v>215</v>
      </c>
      <c r="L77" t="s">
        <v>151</v>
      </c>
      <c r="M77">
        <v>691</v>
      </c>
      <c r="N77" t="s">
        <v>216</v>
      </c>
      <c r="O77" t="s">
        <v>380</v>
      </c>
      <c r="P77">
        <v>0</v>
      </c>
      <c r="Q77">
        <v>41690</v>
      </c>
      <c r="R77" t="s">
        <v>383</v>
      </c>
      <c r="S77" t="s">
        <v>386</v>
      </c>
      <c r="T77" t="s">
        <v>291</v>
      </c>
      <c r="U77">
        <v>11506026</v>
      </c>
      <c r="V77">
        <v>11506026</v>
      </c>
      <c r="X77" t="s">
        <v>298</v>
      </c>
      <c r="Y77" s="44">
        <v>300311027402</v>
      </c>
      <c r="Z77">
        <v>85541900</v>
      </c>
      <c r="AA77" t="s">
        <v>299</v>
      </c>
    </row>
    <row r="78" spans="1:31" ht="15.75" hidden="1">
      <c r="A78" s="69" t="s">
        <v>456</v>
      </c>
      <c r="B78">
        <v>30031</v>
      </c>
      <c r="C78" t="s">
        <v>378</v>
      </c>
      <c r="D78">
        <v>9020110001</v>
      </c>
      <c r="E78" s="68" t="str">
        <f>VLOOKUP(D78,'[20]Plan de Cuentas'!M$3:R$289,6,0)</f>
        <v>Materiales / Suministros</v>
      </c>
      <c r="F78" t="s">
        <v>379</v>
      </c>
      <c r="G78">
        <v>100</v>
      </c>
      <c r="H78" t="s">
        <v>213</v>
      </c>
      <c r="I78">
        <v>1220</v>
      </c>
      <c r="J78" t="s">
        <v>214</v>
      </c>
      <c r="K78" t="s">
        <v>215</v>
      </c>
      <c r="L78" t="s">
        <v>151</v>
      </c>
      <c r="M78">
        <v>691</v>
      </c>
      <c r="N78" t="s">
        <v>216</v>
      </c>
      <c r="O78" t="s">
        <v>380</v>
      </c>
      <c r="P78">
        <v>0</v>
      </c>
      <c r="Q78">
        <v>41698</v>
      </c>
      <c r="R78" t="s">
        <v>385</v>
      </c>
      <c r="S78" t="s">
        <v>386</v>
      </c>
      <c r="T78" t="s">
        <v>291</v>
      </c>
      <c r="U78">
        <v>-127974</v>
      </c>
      <c r="W78">
        <v>127974</v>
      </c>
      <c r="X78" t="s">
        <v>292</v>
      </c>
      <c r="Y78" s="44">
        <v>1239208</v>
      </c>
      <c r="AA78">
        <v>85541900</v>
      </c>
      <c r="AB78" t="s">
        <v>299</v>
      </c>
      <c r="AE78">
        <v>300311027402</v>
      </c>
    </row>
    <row r="79" spans="1:31" ht="15.75" hidden="1">
      <c r="A79" s="69" t="s">
        <v>456</v>
      </c>
      <c r="B79">
        <v>30031</v>
      </c>
      <c r="C79" t="s">
        <v>378</v>
      </c>
      <c r="D79">
        <v>9020110001</v>
      </c>
      <c r="E79" s="68" t="str">
        <f>VLOOKUP(D79,'[20]Plan de Cuentas'!M$3:R$289,6,0)</f>
        <v>Materiales / Suministros</v>
      </c>
      <c r="F79" t="s">
        <v>379</v>
      </c>
      <c r="G79">
        <v>100</v>
      </c>
      <c r="H79" t="s">
        <v>213</v>
      </c>
      <c r="I79">
        <v>1220</v>
      </c>
      <c r="J79" t="s">
        <v>214</v>
      </c>
      <c r="K79" t="s">
        <v>215</v>
      </c>
      <c r="L79" t="s">
        <v>151</v>
      </c>
      <c r="M79">
        <v>691</v>
      </c>
      <c r="N79" t="s">
        <v>216</v>
      </c>
      <c r="O79" t="s">
        <v>380</v>
      </c>
      <c r="P79">
        <v>0</v>
      </c>
      <c r="Q79">
        <v>41698</v>
      </c>
      <c r="R79" t="s">
        <v>385</v>
      </c>
      <c r="S79" t="s">
        <v>386</v>
      </c>
      <c r="T79" t="s">
        <v>291</v>
      </c>
      <c r="U79">
        <v>127974</v>
      </c>
      <c r="V79">
        <v>127974</v>
      </c>
      <c r="X79" t="s">
        <v>292</v>
      </c>
      <c r="Y79" s="44">
        <v>1239208</v>
      </c>
      <c r="AA79">
        <v>85541900</v>
      </c>
      <c r="AB79" t="s">
        <v>299</v>
      </c>
      <c r="AE79">
        <v>300311027402</v>
      </c>
    </row>
    <row r="80" spans="1:31" ht="15.75" hidden="1">
      <c r="A80" s="69" t="s">
        <v>456</v>
      </c>
      <c r="B80">
        <v>30031</v>
      </c>
      <c r="C80" t="s">
        <v>378</v>
      </c>
      <c r="D80">
        <v>9020110001</v>
      </c>
      <c r="E80" s="68" t="str">
        <f>VLOOKUP(D80,'[20]Plan de Cuentas'!M$3:R$289,6,0)</f>
        <v>Materiales / Suministros</v>
      </c>
      <c r="F80" t="s">
        <v>379</v>
      </c>
      <c r="G80">
        <v>100</v>
      </c>
      <c r="H80" t="s">
        <v>213</v>
      </c>
      <c r="I80">
        <v>1220</v>
      </c>
      <c r="J80" t="s">
        <v>214</v>
      </c>
      <c r="K80" t="s">
        <v>215</v>
      </c>
      <c r="L80" t="s">
        <v>151</v>
      </c>
      <c r="M80">
        <v>691</v>
      </c>
      <c r="N80" t="s">
        <v>216</v>
      </c>
      <c r="O80" t="s">
        <v>380</v>
      </c>
      <c r="P80">
        <v>0</v>
      </c>
      <c r="Q80">
        <v>41698</v>
      </c>
      <c r="R80" t="s">
        <v>385</v>
      </c>
      <c r="S80" t="s">
        <v>384</v>
      </c>
      <c r="T80" t="s">
        <v>291</v>
      </c>
      <c r="U80">
        <v>175644</v>
      </c>
      <c r="V80">
        <v>175644</v>
      </c>
      <c r="X80" t="s">
        <v>292</v>
      </c>
      <c r="Y80" s="44">
        <v>1239209</v>
      </c>
      <c r="Z80">
        <v>85541900</v>
      </c>
      <c r="AA80" t="s">
        <v>299</v>
      </c>
      <c r="AD80" s="98">
        <v>300311027402</v>
      </c>
    </row>
    <row r="81" spans="1:23" ht="15.75" hidden="1">
      <c r="A81" s="69" t="s">
        <v>456</v>
      </c>
      <c r="B81">
        <v>30031</v>
      </c>
      <c r="C81" t="s">
        <v>378</v>
      </c>
      <c r="D81">
        <v>9020110001</v>
      </c>
      <c r="E81" s="68" t="str">
        <f>VLOOKUP(D81,'[20]Plan de Cuentas'!M$3:R$289,6,0)</f>
        <v>Materiales / Suministros</v>
      </c>
      <c r="F81" t="s">
        <v>379</v>
      </c>
      <c r="G81">
        <v>100</v>
      </c>
      <c r="H81" t="s">
        <v>213</v>
      </c>
      <c r="I81">
        <v>1220</v>
      </c>
      <c r="J81" t="s">
        <v>214</v>
      </c>
      <c r="K81" t="s">
        <v>215</v>
      </c>
      <c r="L81" t="s">
        <v>151</v>
      </c>
      <c r="M81">
        <v>691</v>
      </c>
      <c r="N81" t="s">
        <v>216</v>
      </c>
      <c r="O81" t="s">
        <v>380</v>
      </c>
      <c r="P81">
        <v>0</v>
      </c>
      <c r="Q81">
        <v>41698</v>
      </c>
      <c r="R81" t="s">
        <v>382</v>
      </c>
      <c r="S81" t="s">
        <v>382</v>
      </c>
      <c r="T81" t="s">
        <v>220</v>
      </c>
      <c r="U81">
        <v>-12097050</v>
      </c>
      <c r="W81">
        <v>12097050</v>
      </c>
    </row>
    <row r="82" spans="1:23" ht="15.75" hidden="1">
      <c r="A82" s="69" t="s">
        <v>456</v>
      </c>
      <c r="B82">
        <v>30031</v>
      </c>
      <c r="C82" t="s">
        <v>378</v>
      </c>
      <c r="D82">
        <v>9020110001</v>
      </c>
      <c r="E82" s="68" t="str">
        <f>VLOOKUP(D82,'[20]Plan de Cuentas'!M$3:R$289,6,0)</f>
        <v>Materiales / Suministros</v>
      </c>
      <c r="F82" t="s">
        <v>379</v>
      </c>
      <c r="G82">
        <v>100</v>
      </c>
      <c r="H82" t="s">
        <v>213</v>
      </c>
      <c r="I82">
        <v>1220</v>
      </c>
      <c r="J82" t="s">
        <v>214</v>
      </c>
      <c r="K82" t="s">
        <v>215</v>
      </c>
      <c r="L82" t="s">
        <v>151</v>
      </c>
      <c r="M82">
        <v>691</v>
      </c>
      <c r="N82" t="s">
        <v>216</v>
      </c>
      <c r="O82" t="s">
        <v>380</v>
      </c>
      <c r="P82">
        <v>0</v>
      </c>
      <c r="Q82">
        <v>41698</v>
      </c>
      <c r="R82" t="s">
        <v>381</v>
      </c>
      <c r="S82" t="s">
        <v>382</v>
      </c>
      <c r="T82" t="s">
        <v>220</v>
      </c>
      <c r="U82">
        <v>-12097050</v>
      </c>
      <c r="W82">
        <v>12097050</v>
      </c>
    </row>
    <row r="83" spans="1:23" ht="15.75" hidden="1">
      <c r="A83" s="69" t="s">
        <v>456</v>
      </c>
      <c r="B83">
        <v>30031</v>
      </c>
      <c r="C83" t="s">
        <v>378</v>
      </c>
      <c r="D83">
        <v>9020110001</v>
      </c>
      <c r="E83" s="68" t="str">
        <f>VLOOKUP(D83,'[20]Plan de Cuentas'!M$3:R$289,6,0)</f>
        <v>Materiales / Suministros</v>
      </c>
      <c r="F83" t="s">
        <v>379</v>
      </c>
      <c r="G83">
        <v>100</v>
      </c>
      <c r="H83" t="s">
        <v>213</v>
      </c>
      <c r="I83">
        <v>1220</v>
      </c>
      <c r="J83" t="s">
        <v>214</v>
      </c>
      <c r="K83" t="s">
        <v>215</v>
      </c>
      <c r="L83" t="s">
        <v>151</v>
      </c>
      <c r="M83">
        <v>691</v>
      </c>
      <c r="N83" t="s">
        <v>216</v>
      </c>
      <c r="O83" t="s">
        <v>380</v>
      </c>
      <c r="P83">
        <v>0</v>
      </c>
      <c r="Q83">
        <v>41698</v>
      </c>
      <c r="R83" t="s">
        <v>382</v>
      </c>
      <c r="S83" t="s">
        <v>382</v>
      </c>
      <c r="T83" t="s">
        <v>220</v>
      </c>
      <c r="U83">
        <v>11634000</v>
      </c>
      <c r="V83">
        <v>11634000</v>
      </c>
    </row>
    <row r="84" spans="1:23" ht="15.75" hidden="1">
      <c r="A84" s="69" t="s">
        <v>456</v>
      </c>
      <c r="B84">
        <v>30031</v>
      </c>
      <c r="C84" t="s">
        <v>378</v>
      </c>
      <c r="D84">
        <v>9020110001</v>
      </c>
      <c r="E84" s="68" t="str">
        <f>VLOOKUP(D84,'[20]Plan de Cuentas'!M$3:R$289,6,0)</f>
        <v>Materiales / Suministros</v>
      </c>
      <c r="F84" t="s">
        <v>379</v>
      </c>
      <c r="G84">
        <v>100</v>
      </c>
      <c r="H84" t="s">
        <v>213</v>
      </c>
      <c r="I84">
        <v>1220</v>
      </c>
      <c r="J84" t="s">
        <v>214</v>
      </c>
      <c r="K84" t="s">
        <v>215</v>
      </c>
      <c r="L84" t="s">
        <v>151</v>
      </c>
      <c r="M84">
        <v>691</v>
      </c>
      <c r="N84" t="s">
        <v>216</v>
      </c>
      <c r="O84" t="s">
        <v>380</v>
      </c>
      <c r="P84">
        <v>0</v>
      </c>
      <c r="Q84">
        <v>41698</v>
      </c>
      <c r="R84" t="s">
        <v>382</v>
      </c>
      <c r="S84" t="s">
        <v>382</v>
      </c>
      <c r="T84" t="s">
        <v>220</v>
      </c>
      <c r="U84">
        <v>12097050</v>
      </c>
      <c r="V84">
        <v>12097050</v>
      </c>
    </row>
    <row r="85" spans="1:23" ht="15.75" hidden="1">
      <c r="A85" s="69" t="s">
        <v>456</v>
      </c>
      <c r="B85">
        <v>30031</v>
      </c>
      <c r="C85" t="s">
        <v>211</v>
      </c>
      <c r="D85">
        <v>9050110002</v>
      </c>
      <c r="E85" s="68" t="str">
        <f>VLOOKUP(D85,'[20]Plan de Cuentas'!M$3:R$289,6,0)</f>
        <v>Depreciación / Amortización</v>
      </c>
      <c r="F85" t="s">
        <v>212</v>
      </c>
      <c r="G85">
        <v>100</v>
      </c>
      <c r="H85" t="s">
        <v>213</v>
      </c>
      <c r="I85">
        <v>1220</v>
      </c>
      <c r="J85" t="s">
        <v>214</v>
      </c>
      <c r="K85" t="s">
        <v>215</v>
      </c>
      <c r="L85" t="s">
        <v>151</v>
      </c>
      <c r="M85">
        <v>691</v>
      </c>
      <c r="N85" t="s">
        <v>216</v>
      </c>
      <c r="O85" t="s">
        <v>217</v>
      </c>
      <c r="P85">
        <v>86087</v>
      </c>
      <c r="Q85">
        <v>41698</v>
      </c>
      <c r="R85" t="s">
        <v>387</v>
      </c>
      <c r="S85" t="s">
        <v>388</v>
      </c>
      <c r="T85" t="s">
        <v>220</v>
      </c>
      <c r="U85">
        <v>86087</v>
      </c>
      <c r="V85">
        <v>86087</v>
      </c>
    </row>
    <row r="86" spans="1:23" ht="15.75" hidden="1">
      <c r="A86" s="69" t="s">
        <v>456</v>
      </c>
      <c r="B86">
        <v>30031</v>
      </c>
      <c r="C86" t="s">
        <v>211</v>
      </c>
      <c r="D86">
        <v>9050110004</v>
      </c>
      <c r="E86" s="68" t="str">
        <f>VLOOKUP(D86,'[20]Plan de Cuentas'!M$3:R$289,6,0)</f>
        <v>Depreciación / Amortización</v>
      </c>
      <c r="F86" t="s">
        <v>221</v>
      </c>
      <c r="G86">
        <v>100</v>
      </c>
      <c r="H86" t="s">
        <v>213</v>
      </c>
      <c r="I86">
        <v>1220</v>
      </c>
      <c r="J86" t="s">
        <v>214</v>
      </c>
      <c r="K86" t="s">
        <v>215</v>
      </c>
      <c r="L86" t="s">
        <v>151</v>
      </c>
      <c r="M86">
        <v>691</v>
      </c>
      <c r="N86" t="s">
        <v>216</v>
      </c>
      <c r="O86" t="s">
        <v>222</v>
      </c>
      <c r="P86">
        <v>161371</v>
      </c>
      <c r="Q86">
        <v>41698</v>
      </c>
      <c r="R86" t="s">
        <v>387</v>
      </c>
      <c r="S86" t="s">
        <v>388</v>
      </c>
      <c r="T86" t="s">
        <v>220</v>
      </c>
      <c r="U86">
        <v>7060</v>
      </c>
      <c r="V86">
        <v>7060</v>
      </c>
    </row>
    <row r="87" spans="1:23" ht="15.75" hidden="1">
      <c r="A87" s="69" t="s">
        <v>456</v>
      </c>
      <c r="B87">
        <v>30031</v>
      </c>
      <c r="C87" t="s">
        <v>211</v>
      </c>
      <c r="D87">
        <v>9050110004</v>
      </c>
      <c r="E87" s="68" t="str">
        <f>VLOOKUP(D87,'[20]Plan de Cuentas'!M$3:R$289,6,0)</f>
        <v>Depreciación / Amortización</v>
      </c>
      <c r="F87" t="s">
        <v>221</v>
      </c>
      <c r="G87">
        <v>100</v>
      </c>
      <c r="H87" t="s">
        <v>213</v>
      </c>
      <c r="I87">
        <v>1220</v>
      </c>
      <c r="J87" t="s">
        <v>214</v>
      </c>
      <c r="K87" t="s">
        <v>215</v>
      </c>
      <c r="L87" t="s">
        <v>151</v>
      </c>
      <c r="M87">
        <v>691</v>
      </c>
      <c r="N87" t="s">
        <v>216</v>
      </c>
      <c r="O87" t="s">
        <v>222</v>
      </c>
      <c r="P87">
        <v>161371</v>
      </c>
      <c r="Q87">
        <v>41698</v>
      </c>
      <c r="R87" t="s">
        <v>387</v>
      </c>
      <c r="S87" t="s">
        <v>388</v>
      </c>
      <c r="T87" t="s">
        <v>220</v>
      </c>
      <c r="U87">
        <v>154311</v>
      </c>
      <c r="V87">
        <v>154311</v>
      </c>
    </row>
    <row r="88" spans="1:23" ht="15.75" hidden="1">
      <c r="A88" s="69" t="s">
        <v>456</v>
      </c>
      <c r="B88">
        <v>30031</v>
      </c>
      <c r="C88" t="s">
        <v>211</v>
      </c>
      <c r="D88">
        <v>9050110004</v>
      </c>
      <c r="E88" s="68" t="str">
        <f>VLOOKUP(D88,'[20]Plan de Cuentas'!M$3:R$289,6,0)</f>
        <v>Depreciación / Amortización</v>
      </c>
      <c r="F88" t="s">
        <v>221</v>
      </c>
      <c r="G88">
        <v>100</v>
      </c>
      <c r="H88" t="s">
        <v>213</v>
      </c>
      <c r="I88">
        <v>1220</v>
      </c>
      <c r="J88" t="s">
        <v>214</v>
      </c>
      <c r="K88" t="s">
        <v>215</v>
      </c>
      <c r="L88" t="s">
        <v>151</v>
      </c>
      <c r="M88">
        <v>692</v>
      </c>
      <c r="N88" t="s">
        <v>223</v>
      </c>
      <c r="O88" t="s">
        <v>224</v>
      </c>
      <c r="P88">
        <v>96755</v>
      </c>
      <c r="Q88">
        <v>41698</v>
      </c>
      <c r="R88" t="s">
        <v>387</v>
      </c>
      <c r="S88" t="s">
        <v>388</v>
      </c>
      <c r="T88" t="s">
        <v>220</v>
      </c>
      <c r="U88">
        <v>96755</v>
      </c>
      <c r="V88">
        <v>96755</v>
      </c>
    </row>
    <row r="89" spans="1:23" ht="15.75" hidden="1">
      <c r="A89" s="69" t="s">
        <v>456</v>
      </c>
      <c r="B89">
        <v>30031</v>
      </c>
      <c r="C89" t="s">
        <v>211</v>
      </c>
      <c r="D89">
        <v>9050110004</v>
      </c>
      <c r="E89" s="68" t="str">
        <f>VLOOKUP(D89,'[20]Plan de Cuentas'!M$3:R$289,6,0)</f>
        <v>Depreciación / Amortización</v>
      </c>
      <c r="F89" t="s">
        <v>221</v>
      </c>
      <c r="G89">
        <v>100</v>
      </c>
      <c r="H89" t="s">
        <v>213</v>
      </c>
      <c r="I89">
        <v>1220</v>
      </c>
      <c r="J89" t="s">
        <v>225</v>
      </c>
      <c r="K89" t="s">
        <v>226</v>
      </c>
      <c r="L89" t="s">
        <v>151</v>
      </c>
      <c r="M89">
        <v>1425</v>
      </c>
      <c r="N89" t="s">
        <v>227</v>
      </c>
      <c r="O89" t="s">
        <v>228</v>
      </c>
      <c r="P89">
        <v>135252</v>
      </c>
      <c r="Q89">
        <v>41698</v>
      </c>
      <c r="R89" t="s">
        <v>387</v>
      </c>
      <c r="S89" t="s">
        <v>388</v>
      </c>
      <c r="T89" t="s">
        <v>220</v>
      </c>
      <c r="U89">
        <v>135252</v>
      </c>
      <c r="V89">
        <v>135252</v>
      </c>
    </row>
    <row r="90" spans="1:23" ht="15.75" hidden="1">
      <c r="A90" s="69" t="s">
        <v>456</v>
      </c>
      <c r="B90">
        <v>30031</v>
      </c>
      <c r="C90" t="s">
        <v>211</v>
      </c>
      <c r="D90">
        <v>9050110006</v>
      </c>
      <c r="E90" s="68" t="str">
        <f>VLOOKUP(D90,'[20]Plan de Cuentas'!M$3:R$289,6,0)</f>
        <v>Depreciación / Amortización</v>
      </c>
      <c r="F90" t="s">
        <v>229</v>
      </c>
      <c r="G90">
        <v>100</v>
      </c>
      <c r="H90" t="s">
        <v>213</v>
      </c>
      <c r="I90">
        <v>1220</v>
      </c>
      <c r="J90" t="s">
        <v>214</v>
      </c>
      <c r="K90" t="s">
        <v>215</v>
      </c>
      <c r="L90" t="s">
        <v>151</v>
      </c>
      <c r="M90">
        <v>692</v>
      </c>
      <c r="N90" t="s">
        <v>223</v>
      </c>
      <c r="O90" t="s">
        <v>230</v>
      </c>
      <c r="P90">
        <v>5650</v>
      </c>
      <c r="Q90">
        <v>41698</v>
      </c>
      <c r="R90" t="s">
        <v>387</v>
      </c>
      <c r="S90" t="s">
        <v>388</v>
      </c>
      <c r="T90" t="s">
        <v>220</v>
      </c>
      <c r="U90">
        <v>5650</v>
      </c>
      <c r="V90">
        <v>5650</v>
      </c>
    </row>
    <row r="91" spans="1:23" ht="15.75" hidden="1">
      <c r="A91" s="69" t="s">
        <v>456</v>
      </c>
      <c r="B91">
        <v>30031</v>
      </c>
      <c r="C91" t="s">
        <v>211</v>
      </c>
      <c r="D91">
        <v>9051120001</v>
      </c>
      <c r="E91" s="68" t="str">
        <f>VLOOKUP(D91,'[20]Plan de Cuentas'!M$3:R$289,6,0)</f>
        <v>Depreciación / Amortización</v>
      </c>
      <c r="F91" t="s">
        <v>231</v>
      </c>
      <c r="G91">
        <v>100</v>
      </c>
      <c r="H91" t="s">
        <v>213</v>
      </c>
      <c r="I91">
        <v>1220</v>
      </c>
      <c r="J91" t="s">
        <v>214</v>
      </c>
      <c r="K91" t="s">
        <v>215</v>
      </c>
      <c r="L91" t="s">
        <v>151</v>
      </c>
      <c r="M91">
        <v>691</v>
      </c>
      <c r="N91" t="s">
        <v>216</v>
      </c>
      <c r="O91" t="s">
        <v>232</v>
      </c>
      <c r="P91">
        <v>942491</v>
      </c>
      <c r="Q91">
        <v>41698</v>
      </c>
      <c r="R91" t="s">
        <v>387</v>
      </c>
      <c r="S91" t="s">
        <v>388</v>
      </c>
      <c r="T91" t="s">
        <v>220</v>
      </c>
      <c r="U91">
        <v>307555</v>
      </c>
      <c r="V91">
        <v>307555</v>
      </c>
    </row>
    <row r="92" spans="1:23" ht="15.75" hidden="1">
      <c r="A92" s="69" t="s">
        <v>456</v>
      </c>
      <c r="B92">
        <v>30031</v>
      </c>
      <c r="C92" t="s">
        <v>211</v>
      </c>
      <c r="D92">
        <v>9051120001</v>
      </c>
      <c r="E92" s="68" t="str">
        <f>VLOOKUP(D92,'[20]Plan de Cuentas'!M$3:R$289,6,0)</f>
        <v>Depreciación / Amortización</v>
      </c>
      <c r="F92" t="s">
        <v>231</v>
      </c>
      <c r="G92">
        <v>100</v>
      </c>
      <c r="H92" t="s">
        <v>213</v>
      </c>
      <c r="I92">
        <v>1220</v>
      </c>
      <c r="J92" t="s">
        <v>214</v>
      </c>
      <c r="K92" t="s">
        <v>215</v>
      </c>
      <c r="L92" t="s">
        <v>151</v>
      </c>
      <c r="M92">
        <v>691</v>
      </c>
      <c r="N92" t="s">
        <v>216</v>
      </c>
      <c r="O92" t="s">
        <v>232</v>
      </c>
      <c r="P92">
        <v>942491</v>
      </c>
      <c r="Q92">
        <v>41698</v>
      </c>
      <c r="R92" t="s">
        <v>387</v>
      </c>
      <c r="S92" t="s">
        <v>388</v>
      </c>
      <c r="T92" t="s">
        <v>220</v>
      </c>
      <c r="U92">
        <v>634936</v>
      </c>
      <c r="V92">
        <v>634936</v>
      </c>
    </row>
    <row r="93" spans="1:23" ht="15.75" hidden="1">
      <c r="A93" s="69" t="s">
        <v>456</v>
      </c>
      <c r="B93">
        <v>30031</v>
      </c>
      <c r="C93" t="s">
        <v>211</v>
      </c>
      <c r="D93">
        <v>9051120001</v>
      </c>
      <c r="E93" s="68" t="str">
        <f>VLOOKUP(D93,'[20]Plan de Cuentas'!M$3:R$289,6,0)</f>
        <v>Depreciación / Amortización</v>
      </c>
      <c r="F93" t="s">
        <v>231</v>
      </c>
      <c r="G93">
        <v>100</v>
      </c>
      <c r="H93" t="s">
        <v>213</v>
      </c>
      <c r="I93">
        <v>1220</v>
      </c>
      <c r="J93" t="s">
        <v>214</v>
      </c>
      <c r="K93" t="s">
        <v>215</v>
      </c>
      <c r="L93" t="s">
        <v>151</v>
      </c>
      <c r="M93">
        <v>692</v>
      </c>
      <c r="N93" t="s">
        <v>223</v>
      </c>
      <c r="O93" t="s">
        <v>233</v>
      </c>
      <c r="P93">
        <v>2528898</v>
      </c>
      <c r="Q93">
        <v>41698</v>
      </c>
      <c r="R93" t="s">
        <v>387</v>
      </c>
      <c r="S93" t="s">
        <v>388</v>
      </c>
      <c r="T93" t="s">
        <v>220</v>
      </c>
      <c r="U93">
        <v>2528898</v>
      </c>
      <c r="V93">
        <v>2528898</v>
      </c>
    </row>
    <row r="94" spans="1:23" ht="15.75" hidden="1">
      <c r="A94" s="69" t="s">
        <v>456</v>
      </c>
      <c r="B94">
        <v>30031</v>
      </c>
      <c r="C94" t="s">
        <v>234</v>
      </c>
      <c r="D94">
        <v>9060101001</v>
      </c>
      <c r="E94" s="68" t="str">
        <f>VLOOKUP(D94,'[20]Plan de Cuentas'!M$3:R$289,6,0)</f>
        <v>COSTO DE PERSONAL</v>
      </c>
      <c r="F94" t="s">
        <v>235</v>
      </c>
      <c r="G94">
        <v>100</v>
      </c>
      <c r="H94" t="s">
        <v>213</v>
      </c>
      <c r="I94">
        <v>1220</v>
      </c>
      <c r="J94" t="s">
        <v>236</v>
      </c>
      <c r="K94" t="s">
        <v>179</v>
      </c>
      <c r="L94" t="s">
        <v>151</v>
      </c>
      <c r="M94">
        <v>910</v>
      </c>
      <c r="N94" t="s">
        <v>179</v>
      </c>
      <c r="O94" t="s">
        <v>237</v>
      </c>
      <c r="P94">
        <v>3796958</v>
      </c>
      <c r="Q94">
        <v>41698</v>
      </c>
      <c r="R94" t="s">
        <v>389</v>
      </c>
      <c r="S94" t="s">
        <v>390</v>
      </c>
      <c r="T94" t="s">
        <v>220</v>
      </c>
      <c r="U94">
        <v>2227725</v>
      </c>
      <c r="V94">
        <v>2227725</v>
      </c>
    </row>
    <row r="95" spans="1:23" ht="15.75" hidden="1">
      <c r="A95" s="69" t="s">
        <v>456</v>
      </c>
      <c r="B95">
        <v>30031</v>
      </c>
      <c r="C95" t="s">
        <v>234</v>
      </c>
      <c r="D95">
        <v>9060101001</v>
      </c>
      <c r="E95" s="68" t="str">
        <f>VLOOKUP(D95,'[20]Plan de Cuentas'!M$3:R$289,6,0)</f>
        <v>COSTO DE PERSONAL</v>
      </c>
      <c r="F95" t="s">
        <v>235</v>
      </c>
      <c r="G95">
        <v>100</v>
      </c>
      <c r="H95" t="s">
        <v>213</v>
      </c>
      <c r="I95">
        <v>1220</v>
      </c>
      <c r="J95" t="s">
        <v>236</v>
      </c>
      <c r="K95" t="s">
        <v>179</v>
      </c>
      <c r="L95" t="s">
        <v>151</v>
      </c>
      <c r="M95">
        <v>910</v>
      </c>
      <c r="N95" t="s">
        <v>179</v>
      </c>
      <c r="O95" t="s">
        <v>237</v>
      </c>
      <c r="P95">
        <v>3796958</v>
      </c>
      <c r="Q95">
        <v>41698</v>
      </c>
      <c r="R95" t="s">
        <v>389</v>
      </c>
      <c r="S95" t="s">
        <v>390</v>
      </c>
      <c r="T95" t="s">
        <v>220</v>
      </c>
      <c r="U95">
        <v>1113863</v>
      </c>
      <c r="V95">
        <v>1113863</v>
      </c>
    </row>
    <row r="96" spans="1:23" ht="15.75" hidden="1">
      <c r="A96" s="69" t="s">
        <v>456</v>
      </c>
      <c r="B96">
        <v>30031</v>
      </c>
      <c r="C96" t="s">
        <v>234</v>
      </c>
      <c r="D96">
        <v>9060104003</v>
      </c>
      <c r="E96" s="68" t="str">
        <f>VLOOKUP(D96,'[20]Plan de Cuentas'!M$3:R$289,6,0)</f>
        <v>COSTO DE PERSONAL</v>
      </c>
      <c r="F96" t="s">
        <v>240</v>
      </c>
      <c r="G96">
        <v>100</v>
      </c>
      <c r="H96" t="s">
        <v>213</v>
      </c>
      <c r="I96">
        <v>1220</v>
      </c>
      <c r="J96" t="s">
        <v>236</v>
      </c>
      <c r="K96" t="s">
        <v>179</v>
      </c>
      <c r="L96" t="s">
        <v>151</v>
      </c>
      <c r="M96">
        <v>910</v>
      </c>
      <c r="N96" t="s">
        <v>179</v>
      </c>
      <c r="O96" t="s">
        <v>241</v>
      </c>
      <c r="P96">
        <v>655218</v>
      </c>
      <c r="Q96">
        <v>41698</v>
      </c>
      <c r="R96" t="s">
        <v>389</v>
      </c>
      <c r="S96" t="s">
        <v>390</v>
      </c>
      <c r="T96" t="s">
        <v>220</v>
      </c>
      <c r="U96">
        <v>126806</v>
      </c>
      <c r="V96">
        <v>126806</v>
      </c>
    </row>
    <row r="97" spans="1:23" ht="15.75" hidden="1">
      <c r="A97" s="69" t="s">
        <v>456</v>
      </c>
      <c r="B97">
        <v>30031</v>
      </c>
      <c r="C97" t="s">
        <v>234</v>
      </c>
      <c r="D97">
        <v>9060104003</v>
      </c>
      <c r="E97" s="68" t="str">
        <f>VLOOKUP(D97,'[20]Plan de Cuentas'!M$3:R$289,6,0)</f>
        <v>COSTO DE PERSONAL</v>
      </c>
      <c r="F97" t="s">
        <v>240</v>
      </c>
      <c r="G97">
        <v>100</v>
      </c>
      <c r="H97" t="s">
        <v>213</v>
      </c>
      <c r="I97">
        <v>1220</v>
      </c>
      <c r="J97" t="s">
        <v>236</v>
      </c>
      <c r="K97" t="s">
        <v>179</v>
      </c>
      <c r="L97" t="s">
        <v>151</v>
      </c>
      <c r="M97">
        <v>910</v>
      </c>
      <c r="N97" t="s">
        <v>179</v>
      </c>
      <c r="O97" t="s">
        <v>241</v>
      </c>
      <c r="P97">
        <v>655218</v>
      </c>
      <c r="Q97">
        <v>41698</v>
      </c>
      <c r="R97" t="s">
        <v>391</v>
      </c>
      <c r="S97" t="s">
        <v>392</v>
      </c>
      <c r="T97" t="s">
        <v>220</v>
      </c>
      <c r="U97">
        <v>23039</v>
      </c>
      <c r="V97">
        <v>23039</v>
      </c>
    </row>
    <row r="98" spans="1:23" ht="15.75" hidden="1">
      <c r="A98" s="69" t="s">
        <v>456</v>
      </c>
      <c r="B98">
        <v>30031</v>
      </c>
      <c r="C98" t="s">
        <v>234</v>
      </c>
      <c r="D98">
        <v>9060104003</v>
      </c>
      <c r="E98" s="68" t="str">
        <f>VLOOKUP(D98,'[20]Plan de Cuentas'!M$3:R$289,6,0)</f>
        <v>COSTO DE PERSONAL</v>
      </c>
      <c r="F98" t="s">
        <v>240</v>
      </c>
      <c r="G98">
        <v>100</v>
      </c>
      <c r="H98" t="s">
        <v>213</v>
      </c>
      <c r="I98">
        <v>1220</v>
      </c>
      <c r="J98" t="s">
        <v>236</v>
      </c>
      <c r="K98" t="s">
        <v>179</v>
      </c>
      <c r="L98" t="s">
        <v>151</v>
      </c>
      <c r="M98">
        <v>910</v>
      </c>
      <c r="N98" t="s">
        <v>179</v>
      </c>
      <c r="O98" t="s">
        <v>241</v>
      </c>
      <c r="P98">
        <v>655218</v>
      </c>
      <c r="Q98">
        <v>41698</v>
      </c>
      <c r="R98" t="s">
        <v>393</v>
      </c>
      <c r="S98" t="s">
        <v>394</v>
      </c>
      <c r="T98" t="s">
        <v>220</v>
      </c>
      <c r="U98">
        <v>241409</v>
      </c>
      <c r="V98">
        <v>241409</v>
      </c>
    </row>
    <row r="99" spans="1:23" ht="15.75" hidden="1">
      <c r="A99" s="69" t="s">
        <v>456</v>
      </c>
      <c r="B99">
        <v>30031</v>
      </c>
      <c r="C99" t="s">
        <v>234</v>
      </c>
      <c r="D99">
        <v>9060104003</v>
      </c>
      <c r="E99" s="68" t="str">
        <f>VLOOKUP(D99,'[20]Plan de Cuentas'!M$3:R$289,6,0)</f>
        <v>COSTO DE PERSONAL</v>
      </c>
      <c r="F99" t="s">
        <v>240</v>
      </c>
      <c r="G99">
        <v>100</v>
      </c>
      <c r="H99" t="s">
        <v>213</v>
      </c>
      <c r="I99">
        <v>1220</v>
      </c>
      <c r="J99" t="s">
        <v>236</v>
      </c>
      <c r="K99" t="s">
        <v>179</v>
      </c>
      <c r="L99" t="s">
        <v>151</v>
      </c>
      <c r="M99">
        <v>910</v>
      </c>
      <c r="N99" t="s">
        <v>179</v>
      </c>
      <c r="O99" t="s">
        <v>241</v>
      </c>
      <c r="P99">
        <v>655218</v>
      </c>
      <c r="Q99">
        <v>41698</v>
      </c>
      <c r="R99" t="s">
        <v>391</v>
      </c>
      <c r="S99" t="s">
        <v>395</v>
      </c>
      <c r="T99" t="s">
        <v>220</v>
      </c>
      <c r="U99">
        <v>56317</v>
      </c>
      <c r="V99">
        <v>56317</v>
      </c>
    </row>
    <row r="100" spans="1:23" ht="15.75" hidden="1">
      <c r="A100" s="69" t="s">
        <v>456</v>
      </c>
      <c r="B100">
        <v>30031</v>
      </c>
      <c r="C100" t="s">
        <v>234</v>
      </c>
      <c r="D100">
        <v>9060104003</v>
      </c>
      <c r="E100" s="68" t="str">
        <f>VLOOKUP(D100,'[20]Plan de Cuentas'!M$3:R$289,6,0)</f>
        <v>COSTO DE PERSONAL</v>
      </c>
      <c r="F100" t="s">
        <v>240</v>
      </c>
      <c r="G100">
        <v>100</v>
      </c>
      <c r="H100" t="s">
        <v>213</v>
      </c>
      <c r="I100">
        <v>1220</v>
      </c>
      <c r="J100" t="s">
        <v>236</v>
      </c>
      <c r="K100" t="s">
        <v>179</v>
      </c>
      <c r="L100" t="s">
        <v>151</v>
      </c>
      <c r="M100">
        <v>910</v>
      </c>
      <c r="N100" t="s">
        <v>179</v>
      </c>
      <c r="O100" t="s">
        <v>241</v>
      </c>
      <c r="P100">
        <v>655218</v>
      </c>
      <c r="Q100">
        <v>41698</v>
      </c>
      <c r="R100" t="s">
        <v>391</v>
      </c>
      <c r="S100" t="s">
        <v>396</v>
      </c>
      <c r="T100" t="s">
        <v>220</v>
      </c>
      <c r="U100">
        <v>46473</v>
      </c>
      <c r="V100">
        <v>46473</v>
      </c>
    </row>
    <row r="101" spans="1:23" ht="15.75" hidden="1">
      <c r="A101" s="69" t="s">
        <v>456</v>
      </c>
      <c r="B101">
        <v>30031</v>
      </c>
      <c r="C101" t="s">
        <v>234</v>
      </c>
      <c r="D101">
        <v>9060104005</v>
      </c>
      <c r="E101" s="68" t="str">
        <f>VLOOKUP(D101,'[20]Plan de Cuentas'!M$3:R$289,6,0)</f>
        <v>COSTO DE PERSONAL</v>
      </c>
      <c r="F101" t="s">
        <v>247</v>
      </c>
      <c r="G101">
        <v>100</v>
      </c>
      <c r="H101" t="s">
        <v>213</v>
      </c>
      <c r="I101">
        <v>1220</v>
      </c>
      <c r="J101" t="s">
        <v>236</v>
      </c>
      <c r="K101" t="s">
        <v>179</v>
      </c>
      <c r="L101" t="s">
        <v>151</v>
      </c>
      <c r="M101">
        <v>910</v>
      </c>
      <c r="N101" t="s">
        <v>179</v>
      </c>
      <c r="O101" t="s">
        <v>248</v>
      </c>
      <c r="P101">
        <v>617669</v>
      </c>
      <c r="Q101">
        <v>41698</v>
      </c>
      <c r="R101" t="s">
        <v>391</v>
      </c>
      <c r="S101" t="s">
        <v>397</v>
      </c>
      <c r="T101" t="s">
        <v>220</v>
      </c>
      <c r="U101">
        <v>617669</v>
      </c>
      <c r="V101">
        <v>617669</v>
      </c>
    </row>
    <row r="102" spans="1:23" ht="15.75" hidden="1">
      <c r="A102" s="69" t="s">
        <v>456</v>
      </c>
      <c r="B102">
        <v>30031</v>
      </c>
      <c r="C102" t="s">
        <v>234</v>
      </c>
      <c r="D102">
        <v>9060104010</v>
      </c>
      <c r="E102" s="68" t="str">
        <f>VLOOKUP(D102,'[20]Plan de Cuentas'!M$3:R$289,6,0)</f>
        <v>COSTO DE PERSONAL</v>
      </c>
      <c r="F102" t="s">
        <v>250</v>
      </c>
      <c r="G102">
        <v>100</v>
      </c>
      <c r="H102" t="s">
        <v>213</v>
      </c>
      <c r="I102">
        <v>1220</v>
      </c>
      <c r="J102" t="s">
        <v>236</v>
      </c>
      <c r="K102" t="s">
        <v>179</v>
      </c>
      <c r="L102" t="s">
        <v>151</v>
      </c>
      <c r="M102">
        <v>910</v>
      </c>
      <c r="N102" t="s">
        <v>179</v>
      </c>
      <c r="O102" t="s">
        <v>251</v>
      </c>
      <c r="P102">
        <v>217302</v>
      </c>
      <c r="Q102">
        <v>41698</v>
      </c>
      <c r="R102" t="s">
        <v>389</v>
      </c>
      <c r="S102" t="s">
        <v>390</v>
      </c>
      <c r="T102" t="s">
        <v>220</v>
      </c>
      <c r="U102">
        <v>199194</v>
      </c>
      <c r="V102">
        <v>199194</v>
      </c>
    </row>
    <row r="103" spans="1:23" ht="15.75" hidden="1">
      <c r="A103" s="69" t="s">
        <v>456</v>
      </c>
      <c r="B103">
        <v>30031</v>
      </c>
      <c r="C103" t="s">
        <v>234</v>
      </c>
      <c r="D103">
        <v>9060105005</v>
      </c>
      <c r="E103" s="68" t="str">
        <f>VLOOKUP(D103,'[20]Plan de Cuentas'!M$3:R$289,6,0)</f>
        <v>COSTO DE PERSONAL</v>
      </c>
      <c r="F103" t="s">
        <v>252</v>
      </c>
      <c r="G103">
        <v>100</v>
      </c>
      <c r="H103" t="s">
        <v>213</v>
      </c>
      <c r="I103">
        <v>1220</v>
      </c>
      <c r="J103" t="s">
        <v>236</v>
      </c>
      <c r="K103" t="s">
        <v>179</v>
      </c>
      <c r="L103" t="s">
        <v>151</v>
      </c>
      <c r="M103">
        <v>910</v>
      </c>
      <c r="N103" t="s">
        <v>179</v>
      </c>
      <c r="O103" t="s">
        <v>253</v>
      </c>
      <c r="P103">
        <v>124170</v>
      </c>
      <c r="Q103">
        <v>41698</v>
      </c>
      <c r="R103" t="s">
        <v>389</v>
      </c>
      <c r="S103" t="s">
        <v>390</v>
      </c>
      <c r="T103" t="s">
        <v>220</v>
      </c>
      <c r="U103">
        <v>113823</v>
      </c>
      <c r="V103">
        <v>113823</v>
      </c>
    </row>
    <row r="104" spans="1:23" ht="15.75" hidden="1">
      <c r="A104" s="69" t="s">
        <v>456</v>
      </c>
      <c r="B104">
        <v>30031</v>
      </c>
      <c r="C104" t="s">
        <v>234</v>
      </c>
      <c r="D104">
        <v>9060108002</v>
      </c>
      <c r="E104" s="68" t="str">
        <f>VLOOKUP(D104,'[20]Plan de Cuentas'!M$3:R$289,6,0)</f>
        <v>COSTO DE PERSONAL</v>
      </c>
      <c r="F104" t="s">
        <v>254</v>
      </c>
      <c r="G104">
        <v>100</v>
      </c>
      <c r="H104" t="s">
        <v>213</v>
      </c>
      <c r="I104">
        <v>1220</v>
      </c>
      <c r="J104" t="s">
        <v>236</v>
      </c>
      <c r="K104" t="s">
        <v>179</v>
      </c>
      <c r="L104" t="s">
        <v>151</v>
      </c>
      <c r="M104">
        <v>910</v>
      </c>
      <c r="N104" t="s">
        <v>179</v>
      </c>
      <c r="O104" t="s">
        <v>255</v>
      </c>
      <c r="P104">
        <v>-677357</v>
      </c>
      <c r="Q104">
        <v>41698</v>
      </c>
      <c r="R104" t="s">
        <v>393</v>
      </c>
      <c r="S104" t="s">
        <v>398</v>
      </c>
      <c r="T104" t="s">
        <v>220</v>
      </c>
      <c r="U104">
        <v>-576553</v>
      </c>
      <c r="W104">
        <v>576553</v>
      </c>
    </row>
    <row r="105" spans="1:23" ht="15.75" hidden="1">
      <c r="A105" s="69" t="s">
        <v>456</v>
      </c>
      <c r="B105">
        <v>30031</v>
      </c>
      <c r="C105" t="s">
        <v>234</v>
      </c>
      <c r="D105">
        <v>9060111002</v>
      </c>
      <c r="E105" s="68" t="str">
        <f>VLOOKUP(D105,'[20]Plan de Cuentas'!M$3:R$289,6,0)</f>
        <v>COSTO DE PERSONAL</v>
      </c>
      <c r="F105" t="s">
        <v>257</v>
      </c>
      <c r="G105">
        <v>100</v>
      </c>
      <c r="H105" t="s">
        <v>213</v>
      </c>
      <c r="I105">
        <v>1220</v>
      </c>
      <c r="J105" t="s">
        <v>236</v>
      </c>
      <c r="K105" t="s">
        <v>179</v>
      </c>
      <c r="L105" t="s">
        <v>151</v>
      </c>
      <c r="M105">
        <v>910</v>
      </c>
      <c r="N105" t="s">
        <v>179</v>
      </c>
      <c r="O105" t="s">
        <v>258</v>
      </c>
      <c r="P105">
        <v>64662</v>
      </c>
      <c r="Q105">
        <v>41698</v>
      </c>
      <c r="R105" t="s">
        <v>389</v>
      </c>
      <c r="S105" t="s">
        <v>390</v>
      </c>
      <c r="T105" t="s">
        <v>220</v>
      </c>
      <c r="U105">
        <v>-38309</v>
      </c>
      <c r="W105">
        <v>38309</v>
      </c>
    </row>
    <row r="106" spans="1:23" ht="15.75" hidden="1">
      <c r="A106" s="69" t="s">
        <v>456</v>
      </c>
      <c r="B106">
        <v>30031</v>
      </c>
      <c r="C106" t="s">
        <v>234</v>
      </c>
      <c r="D106">
        <v>9060111002</v>
      </c>
      <c r="E106" s="68" t="str">
        <f>VLOOKUP(D106,'[20]Plan de Cuentas'!M$3:R$289,6,0)</f>
        <v>COSTO DE PERSONAL</v>
      </c>
      <c r="F106" t="s">
        <v>257</v>
      </c>
      <c r="G106">
        <v>100</v>
      </c>
      <c r="H106" t="s">
        <v>213</v>
      </c>
      <c r="I106">
        <v>1220</v>
      </c>
      <c r="J106" t="s">
        <v>236</v>
      </c>
      <c r="K106" t="s">
        <v>179</v>
      </c>
      <c r="L106" t="s">
        <v>151</v>
      </c>
      <c r="M106">
        <v>910</v>
      </c>
      <c r="N106" t="s">
        <v>179</v>
      </c>
      <c r="O106" t="s">
        <v>258</v>
      </c>
      <c r="P106">
        <v>64662</v>
      </c>
      <c r="Q106">
        <v>41687</v>
      </c>
      <c r="R106" t="s">
        <v>399</v>
      </c>
      <c r="S106" t="s">
        <v>400</v>
      </c>
      <c r="T106" t="s">
        <v>220</v>
      </c>
      <c r="U106">
        <v>69740</v>
      </c>
      <c r="V106">
        <v>69740</v>
      </c>
    </row>
    <row r="107" spans="1:23" ht="15.75" hidden="1">
      <c r="A107" s="69" t="s">
        <v>456</v>
      </c>
      <c r="B107">
        <v>30031</v>
      </c>
      <c r="C107" t="s">
        <v>234</v>
      </c>
      <c r="D107">
        <v>9060111002</v>
      </c>
      <c r="E107" s="68" t="str">
        <f>VLOOKUP(D107,'[20]Plan de Cuentas'!M$3:R$289,6,0)</f>
        <v>COSTO DE PERSONAL</v>
      </c>
      <c r="F107" t="s">
        <v>257</v>
      </c>
      <c r="G107">
        <v>100</v>
      </c>
      <c r="H107" t="s">
        <v>213</v>
      </c>
      <c r="I107">
        <v>1220</v>
      </c>
      <c r="J107" t="s">
        <v>236</v>
      </c>
      <c r="K107" t="s">
        <v>179</v>
      </c>
      <c r="L107" t="s">
        <v>151</v>
      </c>
      <c r="M107">
        <v>910</v>
      </c>
      <c r="N107" t="s">
        <v>179</v>
      </c>
      <c r="O107" t="s">
        <v>258</v>
      </c>
      <c r="P107">
        <v>64662</v>
      </c>
      <c r="Q107">
        <v>41687</v>
      </c>
      <c r="R107" t="s">
        <v>399</v>
      </c>
      <c r="S107" t="s">
        <v>400</v>
      </c>
      <c r="T107" t="s">
        <v>220</v>
      </c>
      <c r="U107">
        <v>4428</v>
      </c>
      <c r="V107">
        <v>4428</v>
      </c>
    </row>
    <row r="108" spans="1:23" ht="15.75" hidden="1">
      <c r="A108" s="69" t="s">
        <v>456</v>
      </c>
      <c r="B108">
        <v>30031</v>
      </c>
      <c r="C108" t="s">
        <v>234</v>
      </c>
      <c r="D108">
        <v>9060111002</v>
      </c>
      <c r="E108" s="68" t="str">
        <f>VLOOKUP(D108,'[20]Plan de Cuentas'!M$3:R$289,6,0)</f>
        <v>COSTO DE PERSONAL</v>
      </c>
      <c r="F108" t="s">
        <v>257</v>
      </c>
      <c r="G108">
        <v>100</v>
      </c>
      <c r="H108" t="s">
        <v>213</v>
      </c>
      <c r="I108">
        <v>1220</v>
      </c>
      <c r="J108" t="s">
        <v>236</v>
      </c>
      <c r="K108" t="s">
        <v>179</v>
      </c>
      <c r="L108" t="s">
        <v>151</v>
      </c>
      <c r="M108">
        <v>910</v>
      </c>
      <c r="N108" t="s">
        <v>179</v>
      </c>
      <c r="O108" t="s">
        <v>258</v>
      </c>
      <c r="P108">
        <v>64662</v>
      </c>
      <c r="Q108">
        <v>41698</v>
      </c>
      <c r="R108" t="s">
        <v>389</v>
      </c>
      <c r="S108" t="s">
        <v>390</v>
      </c>
      <c r="T108" t="s">
        <v>220</v>
      </c>
      <c r="U108">
        <v>41640</v>
      </c>
      <c r="V108">
        <v>41640</v>
      </c>
    </row>
    <row r="109" spans="1:23" ht="15.75" hidden="1">
      <c r="A109" s="69" t="s">
        <v>456</v>
      </c>
      <c r="B109">
        <v>30031</v>
      </c>
      <c r="C109" t="s">
        <v>234</v>
      </c>
      <c r="D109">
        <v>9060111002</v>
      </c>
      <c r="E109" s="68" t="str">
        <f>VLOOKUP(D109,'[20]Plan de Cuentas'!M$3:R$289,6,0)</f>
        <v>COSTO DE PERSONAL</v>
      </c>
      <c r="F109" t="s">
        <v>257</v>
      </c>
      <c r="G109">
        <v>100</v>
      </c>
      <c r="H109" t="s">
        <v>213</v>
      </c>
      <c r="I109">
        <v>1220</v>
      </c>
      <c r="J109" t="s">
        <v>236</v>
      </c>
      <c r="K109" t="s">
        <v>179</v>
      </c>
      <c r="L109" t="s">
        <v>151</v>
      </c>
      <c r="M109">
        <v>910</v>
      </c>
      <c r="N109" t="s">
        <v>179</v>
      </c>
      <c r="O109" t="s">
        <v>258</v>
      </c>
      <c r="P109">
        <v>64662</v>
      </c>
      <c r="Q109">
        <v>41698</v>
      </c>
      <c r="R109" t="s">
        <v>401</v>
      </c>
      <c r="S109" t="s">
        <v>402</v>
      </c>
      <c r="T109" t="s">
        <v>220</v>
      </c>
      <c r="U109">
        <v>87418</v>
      </c>
      <c r="V109">
        <v>87418</v>
      </c>
    </row>
    <row r="110" spans="1:23" ht="15.75" hidden="1">
      <c r="A110" s="69" t="s">
        <v>456</v>
      </c>
      <c r="B110">
        <v>30031</v>
      </c>
      <c r="C110" t="s">
        <v>234</v>
      </c>
      <c r="D110">
        <v>9060111002</v>
      </c>
      <c r="E110" s="68" t="str">
        <f>VLOOKUP(D110,'[20]Plan de Cuentas'!M$3:R$289,6,0)</f>
        <v>COSTO DE PERSONAL</v>
      </c>
      <c r="F110" t="s">
        <v>257</v>
      </c>
      <c r="G110">
        <v>100</v>
      </c>
      <c r="H110" t="s">
        <v>213</v>
      </c>
      <c r="I110">
        <v>1220</v>
      </c>
      <c r="J110" t="s">
        <v>236</v>
      </c>
      <c r="K110" t="s">
        <v>179</v>
      </c>
      <c r="L110" t="s">
        <v>151</v>
      </c>
      <c r="M110">
        <v>910</v>
      </c>
      <c r="N110" t="s">
        <v>179</v>
      </c>
      <c r="O110" t="s">
        <v>258</v>
      </c>
      <c r="P110">
        <v>64662</v>
      </c>
      <c r="Q110">
        <v>41698</v>
      </c>
      <c r="R110" t="s">
        <v>403</v>
      </c>
      <c r="S110" t="s">
        <v>404</v>
      </c>
      <c r="T110" t="s">
        <v>220</v>
      </c>
      <c r="U110">
        <v>-74167</v>
      </c>
      <c r="W110">
        <v>74167</v>
      </c>
    </row>
    <row r="111" spans="1:23" ht="15.75" hidden="1">
      <c r="A111" s="69" t="s">
        <v>456</v>
      </c>
      <c r="B111">
        <v>30031</v>
      </c>
      <c r="C111" t="s">
        <v>234</v>
      </c>
      <c r="D111">
        <v>9060111003</v>
      </c>
      <c r="E111" s="68" t="str">
        <f>VLOOKUP(D111,'[20]Plan de Cuentas'!M$3:R$289,6,0)</f>
        <v>COSTO DE PERSONAL</v>
      </c>
      <c r="F111" t="s">
        <v>265</v>
      </c>
      <c r="G111">
        <v>100</v>
      </c>
      <c r="H111" t="s">
        <v>213</v>
      </c>
      <c r="I111">
        <v>1220</v>
      </c>
      <c r="J111" t="s">
        <v>236</v>
      </c>
      <c r="K111" t="s">
        <v>179</v>
      </c>
      <c r="L111" t="s">
        <v>151</v>
      </c>
      <c r="M111">
        <v>910</v>
      </c>
      <c r="N111" t="s">
        <v>179</v>
      </c>
      <c r="O111" t="s">
        <v>266</v>
      </c>
      <c r="P111">
        <v>163216</v>
      </c>
      <c r="Q111">
        <v>41698</v>
      </c>
      <c r="R111" t="s">
        <v>389</v>
      </c>
      <c r="S111" t="s">
        <v>390</v>
      </c>
      <c r="T111" t="s">
        <v>220</v>
      </c>
      <c r="U111">
        <v>32194</v>
      </c>
      <c r="V111">
        <v>32194</v>
      </c>
    </row>
    <row r="112" spans="1:23" ht="15.75" hidden="1">
      <c r="A112" s="69" t="s">
        <v>456</v>
      </c>
      <c r="B112">
        <v>30031</v>
      </c>
      <c r="C112" t="s">
        <v>234</v>
      </c>
      <c r="D112">
        <v>9060111003</v>
      </c>
      <c r="E112" s="68" t="str">
        <f>VLOOKUP(D112,'[20]Plan de Cuentas'!M$3:R$289,6,0)</f>
        <v>COSTO DE PERSONAL</v>
      </c>
      <c r="F112" t="s">
        <v>265</v>
      </c>
      <c r="G112">
        <v>100</v>
      </c>
      <c r="H112" t="s">
        <v>213</v>
      </c>
      <c r="I112">
        <v>1220</v>
      </c>
      <c r="J112" t="s">
        <v>236</v>
      </c>
      <c r="K112" t="s">
        <v>179</v>
      </c>
      <c r="L112" t="s">
        <v>151</v>
      </c>
      <c r="M112">
        <v>910</v>
      </c>
      <c r="N112" t="s">
        <v>179</v>
      </c>
      <c r="O112" t="s">
        <v>266</v>
      </c>
      <c r="P112">
        <v>163216</v>
      </c>
      <c r="Q112">
        <v>41698</v>
      </c>
      <c r="R112" t="s">
        <v>389</v>
      </c>
      <c r="S112" t="s">
        <v>390</v>
      </c>
      <c r="T112" t="s">
        <v>220</v>
      </c>
      <c r="U112">
        <v>64389</v>
      </c>
      <c r="V112">
        <v>64389</v>
      </c>
    </row>
    <row r="113" spans="1:30" ht="15.75" hidden="1">
      <c r="A113" s="69" t="s">
        <v>456</v>
      </c>
      <c r="B113">
        <v>30031</v>
      </c>
      <c r="C113" t="s">
        <v>234</v>
      </c>
      <c r="D113">
        <v>9060111003</v>
      </c>
      <c r="E113" s="68" t="str">
        <f>VLOOKUP(D113,'[20]Plan de Cuentas'!M$3:R$289,6,0)</f>
        <v>COSTO DE PERSONAL</v>
      </c>
      <c r="F113" t="s">
        <v>265</v>
      </c>
      <c r="G113">
        <v>100</v>
      </c>
      <c r="H113" t="s">
        <v>213</v>
      </c>
      <c r="I113">
        <v>1220</v>
      </c>
      <c r="J113" t="s">
        <v>236</v>
      </c>
      <c r="K113" t="s">
        <v>179</v>
      </c>
      <c r="L113" t="s">
        <v>151</v>
      </c>
      <c r="M113">
        <v>910</v>
      </c>
      <c r="N113" t="s">
        <v>179</v>
      </c>
      <c r="O113" t="s">
        <v>266</v>
      </c>
      <c r="P113">
        <v>163216</v>
      </c>
      <c r="Q113">
        <v>41698</v>
      </c>
      <c r="R113" t="s">
        <v>389</v>
      </c>
      <c r="S113" t="s">
        <v>390</v>
      </c>
      <c r="T113" t="s">
        <v>220</v>
      </c>
      <c r="U113">
        <v>39984</v>
      </c>
      <c r="V113">
        <v>39984</v>
      </c>
    </row>
    <row r="114" spans="1:30" ht="15.75" hidden="1">
      <c r="A114" s="69" t="s">
        <v>456</v>
      </c>
      <c r="B114">
        <v>30031</v>
      </c>
      <c r="C114" t="s">
        <v>234</v>
      </c>
      <c r="D114">
        <v>9060111003</v>
      </c>
      <c r="E114" s="68" t="str">
        <f>VLOOKUP(D114,'[20]Plan de Cuentas'!M$3:R$289,6,0)</f>
        <v>COSTO DE PERSONAL</v>
      </c>
      <c r="F114" t="s">
        <v>265</v>
      </c>
      <c r="G114">
        <v>100</v>
      </c>
      <c r="H114" t="s">
        <v>213</v>
      </c>
      <c r="I114">
        <v>1220</v>
      </c>
      <c r="J114" t="s">
        <v>236</v>
      </c>
      <c r="K114" t="s">
        <v>179</v>
      </c>
      <c r="L114" t="s">
        <v>151</v>
      </c>
      <c r="M114">
        <v>910</v>
      </c>
      <c r="N114" t="s">
        <v>179</v>
      </c>
      <c r="O114" t="s">
        <v>266</v>
      </c>
      <c r="P114">
        <v>163216</v>
      </c>
      <c r="Q114">
        <v>41698</v>
      </c>
      <c r="R114" t="s">
        <v>389</v>
      </c>
      <c r="S114" t="s">
        <v>390</v>
      </c>
      <c r="T114" t="s">
        <v>220</v>
      </c>
      <c r="U114">
        <v>37293</v>
      </c>
      <c r="V114">
        <v>37293</v>
      </c>
    </row>
    <row r="115" spans="1:30" ht="15.75" hidden="1">
      <c r="A115" s="69" t="s">
        <v>456</v>
      </c>
      <c r="B115">
        <v>30031</v>
      </c>
      <c r="C115" t="s">
        <v>267</v>
      </c>
      <c r="D115">
        <v>9060301001</v>
      </c>
      <c r="E115" s="68" t="str">
        <f>VLOOKUP(D115,'[20]Plan de Cuentas'!M$3:R$289,6,0)</f>
        <v>COSTO DE OFICINA</v>
      </c>
      <c r="F115" t="s">
        <v>405</v>
      </c>
      <c r="G115">
        <v>100</v>
      </c>
      <c r="H115" t="s">
        <v>213</v>
      </c>
      <c r="I115">
        <v>1220</v>
      </c>
      <c r="J115" t="s">
        <v>225</v>
      </c>
      <c r="K115" t="s">
        <v>226</v>
      </c>
      <c r="L115" t="s">
        <v>151</v>
      </c>
      <c r="M115">
        <v>1015</v>
      </c>
      <c r="N115" t="s">
        <v>268</v>
      </c>
      <c r="O115" t="s">
        <v>406</v>
      </c>
      <c r="P115">
        <v>0</v>
      </c>
      <c r="Q115">
        <v>41698</v>
      </c>
      <c r="R115" t="s">
        <v>407</v>
      </c>
      <c r="S115" t="s">
        <v>408</v>
      </c>
      <c r="T115" t="s">
        <v>220</v>
      </c>
      <c r="U115">
        <v>213917</v>
      </c>
      <c r="V115">
        <v>213917</v>
      </c>
    </row>
    <row r="116" spans="1:30" ht="15.75" hidden="1">
      <c r="A116" s="69" t="s">
        <v>456</v>
      </c>
      <c r="B116">
        <v>30031</v>
      </c>
      <c r="C116" t="s">
        <v>267</v>
      </c>
      <c r="D116">
        <v>9060304001</v>
      </c>
      <c r="E116" s="68" t="str">
        <f>VLOOKUP(D116,'[20]Plan de Cuentas'!M$3:R$289,6,0)</f>
        <v>COSTO DE OFICINA</v>
      </c>
      <c r="F116" t="s">
        <v>25</v>
      </c>
      <c r="G116">
        <v>100</v>
      </c>
      <c r="H116" t="s">
        <v>213</v>
      </c>
      <c r="I116">
        <v>1220</v>
      </c>
      <c r="J116" t="s">
        <v>225</v>
      </c>
      <c r="K116" t="s">
        <v>226</v>
      </c>
      <c r="L116" t="s">
        <v>151</v>
      </c>
      <c r="M116">
        <v>1015</v>
      </c>
      <c r="N116" t="s">
        <v>268</v>
      </c>
      <c r="O116" t="s">
        <v>409</v>
      </c>
      <c r="P116">
        <v>0</v>
      </c>
      <c r="Q116">
        <v>41698</v>
      </c>
      <c r="R116" t="s">
        <v>407</v>
      </c>
      <c r="S116" t="s">
        <v>410</v>
      </c>
      <c r="T116" t="s">
        <v>220</v>
      </c>
      <c r="U116">
        <v>120439</v>
      </c>
      <c r="V116">
        <v>120439</v>
      </c>
    </row>
    <row r="117" spans="1:30" ht="15.75" hidden="1">
      <c r="A117" s="69" t="s">
        <v>456</v>
      </c>
      <c r="B117">
        <v>30031</v>
      </c>
      <c r="C117" t="s">
        <v>267</v>
      </c>
      <c r="D117">
        <v>9060304002</v>
      </c>
      <c r="E117" s="68" t="str">
        <f>VLOOKUP(D117,'[20]Plan de Cuentas'!M$3:R$289,6,0)</f>
        <v>COSTO DE OFICINA</v>
      </c>
      <c r="F117" t="s">
        <v>26</v>
      </c>
      <c r="G117">
        <v>100</v>
      </c>
      <c r="H117" t="s">
        <v>213</v>
      </c>
      <c r="I117">
        <v>1220</v>
      </c>
      <c r="J117" t="s">
        <v>225</v>
      </c>
      <c r="K117" t="s">
        <v>226</v>
      </c>
      <c r="L117" t="s">
        <v>151</v>
      </c>
      <c r="M117">
        <v>1015</v>
      </c>
      <c r="N117" t="s">
        <v>268</v>
      </c>
      <c r="O117" t="s">
        <v>269</v>
      </c>
      <c r="P117">
        <v>28884</v>
      </c>
      <c r="Q117">
        <v>41698</v>
      </c>
      <c r="R117" t="s">
        <v>407</v>
      </c>
      <c r="S117" t="s">
        <v>411</v>
      </c>
      <c r="T117" t="s">
        <v>220</v>
      </c>
      <c r="U117">
        <v>28884</v>
      </c>
      <c r="V117">
        <v>28884</v>
      </c>
    </row>
    <row r="118" spans="1:30" ht="15.75" hidden="1">
      <c r="A118" s="69" t="s">
        <v>456</v>
      </c>
      <c r="B118">
        <v>30031</v>
      </c>
      <c r="C118" t="s">
        <v>267</v>
      </c>
      <c r="D118">
        <v>9060305001</v>
      </c>
      <c r="E118" s="68" t="str">
        <f>VLOOKUP(D118,'[20]Plan de Cuentas'!M$3:R$289,6,0)</f>
        <v>COSTO DE OFICINA</v>
      </c>
      <c r="F118" t="s">
        <v>27</v>
      </c>
      <c r="G118">
        <v>100</v>
      </c>
      <c r="H118" t="s">
        <v>213</v>
      </c>
      <c r="I118">
        <v>1220</v>
      </c>
      <c r="J118" t="s">
        <v>225</v>
      </c>
      <c r="K118" t="s">
        <v>226</v>
      </c>
      <c r="L118" t="s">
        <v>151</v>
      </c>
      <c r="M118">
        <v>1015</v>
      </c>
      <c r="N118" t="s">
        <v>268</v>
      </c>
      <c r="O118" t="s">
        <v>271</v>
      </c>
      <c r="P118">
        <v>577263</v>
      </c>
      <c r="Q118">
        <v>41687</v>
      </c>
      <c r="R118" t="s">
        <v>412</v>
      </c>
      <c r="S118" t="s">
        <v>413</v>
      </c>
      <c r="T118" t="s">
        <v>220</v>
      </c>
      <c r="U118">
        <v>158077</v>
      </c>
      <c r="V118">
        <v>158077</v>
      </c>
      <c r="X118" t="s">
        <v>298</v>
      </c>
      <c r="Y118" s="44">
        <v>300311027578</v>
      </c>
      <c r="Z118">
        <v>96673250</v>
      </c>
      <c r="AA118" t="s">
        <v>414</v>
      </c>
    </row>
    <row r="119" spans="1:30" ht="15.75" hidden="1">
      <c r="A119" s="69" t="s">
        <v>456</v>
      </c>
      <c r="B119">
        <v>30031</v>
      </c>
      <c r="C119" t="s">
        <v>267</v>
      </c>
      <c r="D119">
        <v>9060308001</v>
      </c>
      <c r="E119" s="68" t="str">
        <f>VLOOKUP(D119,'[20]Plan de Cuentas'!M$3:R$289,6,0)</f>
        <v>COSTO DE OFICINA</v>
      </c>
      <c r="F119" t="s">
        <v>29</v>
      </c>
      <c r="G119">
        <v>100</v>
      </c>
      <c r="H119" t="s">
        <v>213</v>
      </c>
      <c r="I119">
        <v>1220</v>
      </c>
      <c r="J119" t="s">
        <v>225</v>
      </c>
      <c r="K119" t="s">
        <v>226</v>
      </c>
      <c r="L119" t="s">
        <v>151</v>
      </c>
      <c r="M119">
        <v>1015</v>
      </c>
      <c r="N119" t="s">
        <v>268</v>
      </c>
      <c r="O119" t="s">
        <v>280</v>
      </c>
      <c r="P119">
        <v>61285</v>
      </c>
      <c r="Q119">
        <v>41684</v>
      </c>
      <c r="R119" t="s">
        <v>415</v>
      </c>
      <c r="S119" t="s">
        <v>416</v>
      </c>
      <c r="T119" t="s">
        <v>220</v>
      </c>
      <c r="U119">
        <v>11024</v>
      </c>
      <c r="V119">
        <v>11024</v>
      </c>
      <c r="X119" t="s">
        <v>298</v>
      </c>
      <c r="Y119" s="44">
        <v>300311027540</v>
      </c>
      <c r="Z119">
        <v>96673250</v>
      </c>
      <c r="AA119" t="s">
        <v>414</v>
      </c>
    </row>
    <row r="120" spans="1:30" ht="15.75" hidden="1">
      <c r="A120" s="69" t="s">
        <v>456</v>
      </c>
      <c r="B120">
        <v>30031</v>
      </c>
      <c r="C120" t="s">
        <v>267</v>
      </c>
      <c r="D120">
        <v>9060308001</v>
      </c>
      <c r="E120" s="68" t="str">
        <f>VLOOKUP(D120,'[20]Plan de Cuentas'!M$3:R$289,6,0)</f>
        <v>COSTO DE OFICINA</v>
      </c>
      <c r="F120" t="s">
        <v>29</v>
      </c>
      <c r="G120">
        <v>100</v>
      </c>
      <c r="H120" t="s">
        <v>213</v>
      </c>
      <c r="I120">
        <v>1220</v>
      </c>
      <c r="J120" t="s">
        <v>225</v>
      </c>
      <c r="K120" t="s">
        <v>226</v>
      </c>
      <c r="L120" t="s">
        <v>151</v>
      </c>
      <c r="M120">
        <v>1015</v>
      </c>
      <c r="N120" t="s">
        <v>268</v>
      </c>
      <c r="O120" t="s">
        <v>280</v>
      </c>
      <c r="P120">
        <v>61285</v>
      </c>
      <c r="Q120">
        <v>41698</v>
      </c>
      <c r="R120" t="s">
        <v>407</v>
      </c>
      <c r="S120" t="s">
        <v>417</v>
      </c>
      <c r="T120" t="s">
        <v>220</v>
      </c>
      <c r="U120">
        <v>52894</v>
      </c>
      <c r="V120">
        <v>52894</v>
      </c>
    </row>
    <row r="121" spans="1:30" ht="15.75" hidden="1">
      <c r="A121" s="69" t="s">
        <v>456</v>
      </c>
      <c r="B121">
        <v>30031</v>
      </c>
      <c r="C121" t="s">
        <v>267</v>
      </c>
      <c r="D121">
        <v>9060309001</v>
      </c>
      <c r="E121" s="68" t="str">
        <f>VLOOKUP(D121,'[20]Plan de Cuentas'!M$3:R$289,6,0)</f>
        <v>COSTO DE OFICINA</v>
      </c>
      <c r="F121" t="s">
        <v>30</v>
      </c>
      <c r="G121">
        <v>100</v>
      </c>
      <c r="H121" t="s">
        <v>213</v>
      </c>
      <c r="I121">
        <v>1220</v>
      </c>
      <c r="J121" t="s">
        <v>225</v>
      </c>
      <c r="K121" t="s">
        <v>226</v>
      </c>
      <c r="L121" t="s">
        <v>151</v>
      </c>
      <c r="M121">
        <v>1015</v>
      </c>
      <c r="N121" t="s">
        <v>268</v>
      </c>
      <c r="O121" t="s">
        <v>283</v>
      </c>
      <c r="P121">
        <v>9056</v>
      </c>
      <c r="Q121">
        <v>41698</v>
      </c>
      <c r="R121" t="s">
        <v>407</v>
      </c>
      <c r="S121" t="s">
        <v>418</v>
      </c>
      <c r="T121" t="s">
        <v>220</v>
      </c>
      <c r="U121">
        <v>4134</v>
      </c>
      <c r="V121">
        <v>4134</v>
      </c>
    </row>
    <row r="122" spans="1:30" ht="15.75" hidden="1">
      <c r="A122" s="69" t="s">
        <v>456</v>
      </c>
      <c r="B122">
        <v>30031</v>
      </c>
      <c r="C122" t="s">
        <v>267</v>
      </c>
      <c r="D122">
        <v>9060310004</v>
      </c>
      <c r="E122" s="68" t="str">
        <f>VLOOKUP(D122,'[20]Plan de Cuentas'!M$3:R$289,6,0)</f>
        <v>COSTO DE OFICINA</v>
      </c>
      <c r="F122" t="s">
        <v>31</v>
      </c>
      <c r="G122">
        <v>100</v>
      </c>
      <c r="H122" t="s">
        <v>213</v>
      </c>
      <c r="I122">
        <v>1220</v>
      </c>
      <c r="J122" t="s">
        <v>225</v>
      </c>
      <c r="K122" t="s">
        <v>226</v>
      </c>
      <c r="L122" t="s">
        <v>151</v>
      </c>
      <c r="M122">
        <v>1015</v>
      </c>
      <c r="N122" t="s">
        <v>268</v>
      </c>
      <c r="O122" t="s">
        <v>285</v>
      </c>
      <c r="P122">
        <v>845106</v>
      </c>
      <c r="Q122">
        <v>41698</v>
      </c>
      <c r="R122" t="s">
        <v>407</v>
      </c>
      <c r="S122" t="s">
        <v>419</v>
      </c>
      <c r="T122" t="s">
        <v>220</v>
      </c>
      <c r="U122">
        <v>845106</v>
      </c>
      <c r="V122">
        <v>845106</v>
      </c>
    </row>
    <row r="123" spans="1:30" ht="15.75" hidden="1">
      <c r="A123" s="69" t="s">
        <v>456</v>
      </c>
      <c r="B123">
        <v>30031</v>
      </c>
      <c r="C123" t="s">
        <v>267</v>
      </c>
      <c r="D123">
        <v>9060310004</v>
      </c>
      <c r="E123" s="68" t="str">
        <f>VLOOKUP(D123,'[20]Plan de Cuentas'!M$3:R$289,6,0)</f>
        <v>COSTO DE OFICINA</v>
      </c>
      <c r="F123" t="s">
        <v>31</v>
      </c>
      <c r="G123">
        <v>100</v>
      </c>
      <c r="H123" t="s">
        <v>213</v>
      </c>
      <c r="I123">
        <v>1220</v>
      </c>
      <c r="J123" t="s">
        <v>225</v>
      </c>
      <c r="K123" t="s">
        <v>226</v>
      </c>
      <c r="L123" t="s">
        <v>151</v>
      </c>
      <c r="M123">
        <v>1015</v>
      </c>
      <c r="N123" t="s">
        <v>268</v>
      </c>
      <c r="O123" t="s">
        <v>285</v>
      </c>
      <c r="P123">
        <v>845106</v>
      </c>
      <c r="Q123">
        <v>41698</v>
      </c>
      <c r="R123" t="s">
        <v>407</v>
      </c>
      <c r="S123" t="s">
        <v>420</v>
      </c>
      <c r="T123" t="s">
        <v>220</v>
      </c>
      <c r="U123">
        <v>-845106</v>
      </c>
      <c r="W123">
        <v>845106</v>
      </c>
    </row>
    <row r="124" spans="1:30" ht="15.75" hidden="1">
      <c r="A124" s="69" t="s">
        <v>456</v>
      </c>
      <c r="B124">
        <v>30031</v>
      </c>
      <c r="C124" t="s">
        <v>267</v>
      </c>
      <c r="D124">
        <v>9060505001</v>
      </c>
      <c r="E124" s="68" t="str">
        <f>VLOOKUP(D124,'[20]Plan de Cuentas'!M$3:R$289,6,0)</f>
        <v>SOPORTE INFORMÁTICO</v>
      </c>
      <c r="F124" t="s">
        <v>54</v>
      </c>
      <c r="G124">
        <v>100</v>
      </c>
      <c r="H124" t="s">
        <v>213</v>
      </c>
      <c r="I124">
        <v>1220</v>
      </c>
      <c r="J124" t="s">
        <v>214</v>
      </c>
      <c r="K124" t="s">
        <v>215</v>
      </c>
      <c r="L124" t="s">
        <v>151</v>
      </c>
      <c r="M124">
        <v>695</v>
      </c>
      <c r="N124" t="s">
        <v>287</v>
      </c>
      <c r="O124" t="s">
        <v>288</v>
      </c>
      <c r="P124">
        <v>2803063</v>
      </c>
      <c r="Q124">
        <v>41698</v>
      </c>
      <c r="R124" t="s">
        <v>385</v>
      </c>
      <c r="S124" t="s">
        <v>421</v>
      </c>
      <c r="T124" t="s">
        <v>291</v>
      </c>
      <c r="U124">
        <v>2865351</v>
      </c>
      <c r="V124">
        <v>2865351</v>
      </c>
      <c r="X124" t="s">
        <v>292</v>
      </c>
      <c r="Y124" s="44" t="s">
        <v>422</v>
      </c>
      <c r="Z124">
        <v>20100154057</v>
      </c>
      <c r="AA124" t="s">
        <v>294</v>
      </c>
    </row>
    <row r="125" spans="1:30" ht="15.75" hidden="1">
      <c r="A125" s="69" t="s">
        <v>456</v>
      </c>
      <c r="B125">
        <v>30031</v>
      </c>
      <c r="C125" t="s">
        <v>267</v>
      </c>
      <c r="D125">
        <v>9060505001</v>
      </c>
      <c r="E125" s="68" t="str">
        <f>VLOOKUP(D125,'[20]Plan de Cuentas'!M$3:R$289,6,0)</f>
        <v>SOPORTE INFORMÁTICO</v>
      </c>
      <c r="F125" t="s">
        <v>54</v>
      </c>
      <c r="G125">
        <v>100</v>
      </c>
      <c r="H125" t="s">
        <v>213</v>
      </c>
      <c r="I125">
        <v>1220</v>
      </c>
      <c r="J125" t="s">
        <v>214</v>
      </c>
      <c r="K125" t="s">
        <v>215</v>
      </c>
      <c r="L125" t="s">
        <v>151</v>
      </c>
      <c r="M125">
        <v>695</v>
      </c>
      <c r="N125" t="s">
        <v>287</v>
      </c>
      <c r="O125" t="s">
        <v>307</v>
      </c>
      <c r="P125">
        <v>8687516</v>
      </c>
      <c r="Q125">
        <v>41687</v>
      </c>
      <c r="R125" t="s">
        <v>412</v>
      </c>
      <c r="S125" t="s">
        <v>423</v>
      </c>
      <c r="T125" t="s">
        <v>220</v>
      </c>
      <c r="U125">
        <v>4030970</v>
      </c>
      <c r="V125">
        <v>4030970</v>
      </c>
      <c r="X125" t="s">
        <v>298</v>
      </c>
      <c r="Y125" s="44">
        <v>300311027605</v>
      </c>
      <c r="Z125">
        <v>76063216</v>
      </c>
      <c r="AA125" t="s">
        <v>314</v>
      </c>
    </row>
    <row r="126" spans="1:30" ht="15.75" hidden="1">
      <c r="A126" s="69" t="s">
        <v>456</v>
      </c>
      <c r="B126">
        <v>30031</v>
      </c>
      <c r="C126" t="s">
        <v>267</v>
      </c>
      <c r="D126">
        <v>9060505001</v>
      </c>
      <c r="E126" s="68" t="str">
        <f>VLOOKUP(D126,'[20]Plan de Cuentas'!M$3:R$289,6,0)</f>
        <v>SOPORTE INFORMÁTICO</v>
      </c>
      <c r="F126" t="s">
        <v>54</v>
      </c>
      <c r="G126">
        <v>100</v>
      </c>
      <c r="H126" t="s">
        <v>213</v>
      </c>
      <c r="I126">
        <v>1220</v>
      </c>
      <c r="J126" t="s">
        <v>214</v>
      </c>
      <c r="K126" t="s">
        <v>215</v>
      </c>
      <c r="L126" t="s">
        <v>151</v>
      </c>
      <c r="M126">
        <v>695</v>
      </c>
      <c r="N126" t="s">
        <v>287</v>
      </c>
      <c r="O126" t="s">
        <v>307</v>
      </c>
      <c r="P126">
        <v>8687516</v>
      </c>
      <c r="Q126">
        <v>41688</v>
      </c>
      <c r="R126" t="s">
        <v>424</v>
      </c>
      <c r="S126" t="s">
        <v>425</v>
      </c>
      <c r="T126" t="s">
        <v>305</v>
      </c>
      <c r="U126">
        <v>40</v>
      </c>
      <c r="V126">
        <v>40</v>
      </c>
      <c r="X126" t="s">
        <v>292</v>
      </c>
      <c r="Y126" s="44">
        <v>11</v>
      </c>
      <c r="Z126">
        <v>76280904</v>
      </c>
      <c r="AA126" t="s">
        <v>426</v>
      </c>
      <c r="AD126" s="98">
        <v>300311027604</v>
      </c>
    </row>
    <row r="127" spans="1:30" ht="15.75" hidden="1">
      <c r="A127" s="69" t="s">
        <v>456</v>
      </c>
      <c r="B127">
        <v>30031</v>
      </c>
      <c r="C127" t="s">
        <v>267</v>
      </c>
      <c r="D127">
        <v>9060505001</v>
      </c>
      <c r="E127" s="68" t="str">
        <f>VLOOKUP(D127,'[20]Plan de Cuentas'!M$3:R$289,6,0)</f>
        <v>SOPORTE INFORMÁTICO</v>
      </c>
      <c r="F127" t="s">
        <v>54</v>
      </c>
      <c r="G127">
        <v>100</v>
      </c>
      <c r="H127" t="s">
        <v>213</v>
      </c>
      <c r="I127">
        <v>1220</v>
      </c>
      <c r="J127" t="s">
        <v>214</v>
      </c>
      <c r="K127" t="s">
        <v>215</v>
      </c>
      <c r="L127" t="s">
        <v>151</v>
      </c>
      <c r="M127">
        <v>695</v>
      </c>
      <c r="N127" t="s">
        <v>287</v>
      </c>
      <c r="O127" t="s">
        <v>307</v>
      </c>
      <c r="P127">
        <v>8687516</v>
      </c>
      <c r="Q127">
        <v>41691</v>
      </c>
      <c r="R127" t="s">
        <v>427</v>
      </c>
      <c r="S127" t="s">
        <v>428</v>
      </c>
      <c r="T127" t="s">
        <v>220</v>
      </c>
      <c r="U127">
        <v>2513</v>
      </c>
      <c r="V127">
        <v>2513</v>
      </c>
      <c r="X127" t="s">
        <v>298</v>
      </c>
      <c r="Y127" s="44">
        <v>300311025885</v>
      </c>
      <c r="Z127">
        <v>77261280</v>
      </c>
      <c r="AA127" t="s">
        <v>429</v>
      </c>
    </row>
    <row r="128" spans="1:30" ht="15.75" hidden="1">
      <c r="A128" s="69" t="s">
        <v>456</v>
      </c>
      <c r="B128">
        <v>30031</v>
      </c>
      <c r="C128" t="s">
        <v>267</v>
      </c>
      <c r="D128">
        <v>9060505001</v>
      </c>
      <c r="E128" s="68" t="str">
        <f>VLOOKUP(D128,'[20]Plan de Cuentas'!M$3:R$289,6,0)</f>
        <v>SOPORTE INFORMÁTICO</v>
      </c>
      <c r="F128" t="s">
        <v>54</v>
      </c>
      <c r="G128">
        <v>100</v>
      </c>
      <c r="H128" t="s">
        <v>213</v>
      </c>
      <c r="I128">
        <v>1220</v>
      </c>
      <c r="J128" t="s">
        <v>214</v>
      </c>
      <c r="K128" t="s">
        <v>215</v>
      </c>
      <c r="L128" t="s">
        <v>151</v>
      </c>
      <c r="M128">
        <v>695</v>
      </c>
      <c r="N128" t="s">
        <v>287</v>
      </c>
      <c r="O128" t="s">
        <v>307</v>
      </c>
      <c r="P128">
        <v>8687516</v>
      </c>
      <c r="Q128">
        <v>41691</v>
      </c>
      <c r="R128" t="s">
        <v>427</v>
      </c>
      <c r="S128" t="s">
        <v>430</v>
      </c>
      <c r="T128" t="s">
        <v>220</v>
      </c>
      <c r="U128">
        <v>50404</v>
      </c>
      <c r="V128">
        <v>50404</v>
      </c>
      <c r="X128" t="s">
        <v>298</v>
      </c>
      <c r="Y128" s="44">
        <v>300311025885</v>
      </c>
      <c r="Z128">
        <v>77261280</v>
      </c>
      <c r="AA128" t="s">
        <v>429</v>
      </c>
    </row>
    <row r="129" spans="1:30" ht="15.75" hidden="1">
      <c r="A129" s="69" t="s">
        <v>456</v>
      </c>
      <c r="B129">
        <v>30031</v>
      </c>
      <c r="C129" t="s">
        <v>267</v>
      </c>
      <c r="D129">
        <v>9060505001</v>
      </c>
      <c r="E129" s="68" t="str">
        <f>VLOOKUP(D129,'[20]Plan de Cuentas'!M$3:R$289,6,0)</f>
        <v>SOPORTE INFORMÁTICO</v>
      </c>
      <c r="F129" t="s">
        <v>54</v>
      </c>
      <c r="G129">
        <v>100</v>
      </c>
      <c r="H129" t="s">
        <v>213</v>
      </c>
      <c r="I129">
        <v>1220</v>
      </c>
      <c r="J129" t="s">
        <v>214</v>
      </c>
      <c r="K129" t="s">
        <v>215</v>
      </c>
      <c r="L129" t="s">
        <v>151</v>
      </c>
      <c r="M129">
        <v>695</v>
      </c>
      <c r="N129" t="s">
        <v>287</v>
      </c>
      <c r="O129" t="s">
        <v>307</v>
      </c>
      <c r="P129">
        <v>8687516</v>
      </c>
      <c r="Q129">
        <v>41695</v>
      </c>
      <c r="R129" t="s">
        <v>431</v>
      </c>
      <c r="S129" t="s">
        <v>432</v>
      </c>
      <c r="T129" t="s">
        <v>220</v>
      </c>
      <c r="U129">
        <v>-1</v>
      </c>
      <c r="W129">
        <v>1</v>
      </c>
      <c r="X129" t="s">
        <v>292</v>
      </c>
      <c r="Y129" s="44">
        <v>1656154</v>
      </c>
      <c r="Z129">
        <v>77261280</v>
      </c>
      <c r="AA129" t="s">
        <v>429</v>
      </c>
      <c r="AD129" s="98">
        <v>300311025885</v>
      </c>
    </row>
    <row r="130" spans="1:30" ht="15.75" hidden="1">
      <c r="A130" s="69" t="s">
        <v>456</v>
      </c>
      <c r="B130">
        <v>30031</v>
      </c>
      <c r="C130" t="s">
        <v>267</v>
      </c>
      <c r="D130">
        <v>9060505001</v>
      </c>
      <c r="E130" s="68" t="str">
        <f>VLOOKUP(D130,'[20]Plan de Cuentas'!M$3:R$289,6,0)</f>
        <v>SOPORTE INFORMÁTICO</v>
      </c>
      <c r="F130" t="s">
        <v>54</v>
      </c>
      <c r="G130">
        <v>100</v>
      </c>
      <c r="H130" t="s">
        <v>213</v>
      </c>
      <c r="I130">
        <v>1220</v>
      </c>
      <c r="J130" t="s">
        <v>214</v>
      </c>
      <c r="K130" t="s">
        <v>215</v>
      </c>
      <c r="L130" t="s">
        <v>151</v>
      </c>
      <c r="M130">
        <v>695</v>
      </c>
      <c r="N130" t="s">
        <v>287</v>
      </c>
      <c r="O130" t="s">
        <v>307</v>
      </c>
      <c r="P130">
        <v>8687516</v>
      </c>
      <c r="Q130">
        <v>41682</v>
      </c>
      <c r="R130" t="s">
        <v>433</v>
      </c>
      <c r="S130" t="s">
        <v>309</v>
      </c>
      <c r="T130" t="s">
        <v>220</v>
      </c>
      <c r="U130">
        <v>70308</v>
      </c>
      <c r="V130">
        <v>70308</v>
      </c>
      <c r="X130" t="s">
        <v>298</v>
      </c>
      <c r="Y130" s="44">
        <v>300311027534</v>
      </c>
      <c r="Z130">
        <v>78703410</v>
      </c>
      <c r="AA130" t="s">
        <v>310</v>
      </c>
    </row>
    <row r="131" spans="1:30" ht="15.75" hidden="1">
      <c r="A131" s="69" t="s">
        <v>456</v>
      </c>
      <c r="B131">
        <v>30031</v>
      </c>
      <c r="C131" t="s">
        <v>267</v>
      </c>
      <c r="D131">
        <v>9060505001</v>
      </c>
      <c r="E131" s="68" t="str">
        <f>VLOOKUP(D131,'[20]Plan de Cuentas'!M$3:R$289,6,0)</f>
        <v>SOPORTE INFORMÁTICO</v>
      </c>
      <c r="F131" t="s">
        <v>54</v>
      </c>
      <c r="G131">
        <v>100</v>
      </c>
      <c r="H131" t="s">
        <v>213</v>
      </c>
      <c r="I131">
        <v>1220</v>
      </c>
      <c r="J131" t="s">
        <v>214</v>
      </c>
      <c r="K131" t="s">
        <v>215</v>
      </c>
      <c r="L131" t="s">
        <v>151</v>
      </c>
      <c r="M131">
        <v>695</v>
      </c>
      <c r="N131" t="s">
        <v>287</v>
      </c>
      <c r="O131" t="s">
        <v>307</v>
      </c>
      <c r="P131">
        <v>8687516</v>
      </c>
      <c r="Q131">
        <v>41682</v>
      </c>
      <c r="R131" t="s">
        <v>433</v>
      </c>
      <c r="S131" t="s">
        <v>434</v>
      </c>
      <c r="T131" t="s">
        <v>220</v>
      </c>
      <c r="U131">
        <v>126554</v>
      </c>
      <c r="V131">
        <v>126554</v>
      </c>
      <c r="X131" t="s">
        <v>298</v>
      </c>
      <c r="Y131" s="44">
        <v>300311027534</v>
      </c>
      <c r="Z131">
        <v>78703410</v>
      </c>
      <c r="AA131" t="s">
        <v>310</v>
      </c>
    </row>
    <row r="132" spans="1:30" ht="15.75" hidden="1">
      <c r="A132" s="69" t="s">
        <v>456</v>
      </c>
      <c r="B132">
        <v>30031</v>
      </c>
      <c r="C132" t="s">
        <v>267</v>
      </c>
      <c r="D132">
        <v>9060505001</v>
      </c>
      <c r="E132" s="68" t="str">
        <f>VLOOKUP(D132,'[20]Plan de Cuentas'!M$3:R$289,6,0)</f>
        <v>SOPORTE INFORMÁTICO</v>
      </c>
      <c r="F132" t="s">
        <v>54</v>
      </c>
      <c r="G132">
        <v>100</v>
      </c>
      <c r="H132" t="s">
        <v>213</v>
      </c>
      <c r="I132">
        <v>1220</v>
      </c>
      <c r="J132" t="s">
        <v>214</v>
      </c>
      <c r="K132" t="s">
        <v>215</v>
      </c>
      <c r="L132" t="s">
        <v>151</v>
      </c>
      <c r="M132">
        <v>695</v>
      </c>
      <c r="N132" t="s">
        <v>287</v>
      </c>
      <c r="O132" t="s">
        <v>307</v>
      </c>
      <c r="P132">
        <v>8687516</v>
      </c>
      <c r="Q132">
        <v>41682</v>
      </c>
      <c r="R132" t="s">
        <v>433</v>
      </c>
      <c r="S132" t="s">
        <v>311</v>
      </c>
      <c r="T132" t="s">
        <v>220</v>
      </c>
      <c r="U132">
        <v>282402</v>
      </c>
      <c r="V132">
        <v>282402</v>
      </c>
      <c r="X132" t="s">
        <v>298</v>
      </c>
      <c r="Y132" s="44">
        <v>300311027534</v>
      </c>
      <c r="Z132">
        <v>78703410</v>
      </c>
      <c r="AA132" t="s">
        <v>310</v>
      </c>
    </row>
    <row r="133" spans="1:30" ht="15.75" hidden="1">
      <c r="A133" s="69" t="s">
        <v>456</v>
      </c>
      <c r="B133">
        <v>30031</v>
      </c>
      <c r="C133" t="s">
        <v>267</v>
      </c>
      <c r="D133">
        <v>9060505001</v>
      </c>
      <c r="E133" s="68" t="str">
        <f>VLOOKUP(D133,'[20]Plan de Cuentas'!M$3:R$289,6,0)</f>
        <v>SOPORTE INFORMÁTICO</v>
      </c>
      <c r="F133" t="s">
        <v>54</v>
      </c>
      <c r="G133">
        <v>100</v>
      </c>
      <c r="H133" t="s">
        <v>213</v>
      </c>
      <c r="I133">
        <v>1220</v>
      </c>
      <c r="J133" t="s">
        <v>214</v>
      </c>
      <c r="K133" t="s">
        <v>215</v>
      </c>
      <c r="L133" t="s">
        <v>151</v>
      </c>
      <c r="M133">
        <v>695</v>
      </c>
      <c r="N133" t="s">
        <v>287</v>
      </c>
      <c r="O133" t="s">
        <v>307</v>
      </c>
      <c r="P133">
        <v>8687516</v>
      </c>
      <c r="Q133">
        <v>41682</v>
      </c>
      <c r="R133" t="s">
        <v>433</v>
      </c>
      <c r="S133" t="s">
        <v>435</v>
      </c>
      <c r="T133" t="s">
        <v>220</v>
      </c>
      <c r="U133">
        <v>317556</v>
      </c>
      <c r="V133">
        <v>317556</v>
      </c>
      <c r="X133" t="s">
        <v>298</v>
      </c>
      <c r="Y133" s="44">
        <v>300311027534</v>
      </c>
      <c r="Z133">
        <v>78703410</v>
      </c>
      <c r="AA133" t="s">
        <v>310</v>
      </c>
    </row>
    <row r="134" spans="1:30" ht="15.75" hidden="1">
      <c r="A134" s="69" t="s">
        <v>456</v>
      </c>
      <c r="B134">
        <v>30031</v>
      </c>
      <c r="C134" t="s">
        <v>267</v>
      </c>
      <c r="D134">
        <v>9060505001</v>
      </c>
      <c r="E134" s="68" t="str">
        <f>VLOOKUP(D134,'[20]Plan de Cuentas'!M$3:R$289,6,0)</f>
        <v>SOPORTE INFORMÁTICO</v>
      </c>
      <c r="F134" t="s">
        <v>54</v>
      </c>
      <c r="G134">
        <v>100</v>
      </c>
      <c r="H134" t="s">
        <v>213</v>
      </c>
      <c r="I134">
        <v>1220</v>
      </c>
      <c r="J134" t="s">
        <v>214</v>
      </c>
      <c r="K134" t="s">
        <v>215</v>
      </c>
      <c r="L134" t="s">
        <v>151</v>
      </c>
      <c r="M134">
        <v>695</v>
      </c>
      <c r="N134" t="s">
        <v>287</v>
      </c>
      <c r="O134" t="s">
        <v>307</v>
      </c>
      <c r="P134">
        <v>8687516</v>
      </c>
      <c r="Q134">
        <v>41682</v>
      </c>
      <c r="R134" t="s">
        <v>433</v>
      </c>
      <c r="S134" t="s">
        <v>436</v>
      </c>
      <c r="T134" t="s">
        <v>220</v>
      </c>
      <c r="U134">
        <v>351538</v>
      </c>
      <c r="V134">
        <v>351538</v>
      </c>
      <c r="X134" t="s">
        <v>298</v>
      </c>
      <c r="Y134" s="44">
        <v>300311027534</v>
      </c>
      <c r="Z134">
        <v>78703410</v>
      </c>
      <c r="AA134" t="s">
        <v>310</v>
      </c>
    </row>
    <row r="135" spans="1:30" ht="15.75" hidden="1">
      <c r="A135" s="69" t="s">
        <v>456</v>
      </c>
      <c r="B135">
        <v>30031</v>
      </c>
      <c r="C135" t="s">
        <v>267</v>
      </c>
      <c r="D135">
        <v>9060505001</v>
      </c>
      <c r="E135" s="68" t="str">
        <f>VLOOKUP(D135,'[20]Plan de Cuentas'!M$3:R$289,6,0)</f>
        <v>SOPORTE INFORMÁTICO</v>
      </c>
      <c r="F135" t="s">
        <v>54</v>
      </c>
      <c r="G135">
        <v>100</v>
      </c>
      <c r="H135" t="s">
        <v>213</v>
      </c>
      <c r="I135">
        <v>1220</v>
      </c>
      <c r="J135" t="s">
        <v>214</v>
      </c>
      <c r="K135" t="s">
        <v>215</v>
      </c>
      <c r="L135" t="s">
        <v>151</v>
      </c>
      <c r="M135">
        <v>695</v>
      </c>
      <c r="N135" t="s">
        <v>287</v>
      </c>
      <c r="O135" t="s">
        <v>307</v>
      </c>
      <c r="P135">
        <v>8687516</v>
      </c>
      <c r="Q135">
        <v>41682</v>
      </c>
      <c r="R135" t="s">
        <v>433</v>
      </c>
      <c r="S135" t="s">
        <v>437</v>
      </c>
      <c r="T135" t="s">
        <v>220</v>
      </c>
      <c r="U135">
        <v>421846</v>
      </c>
      <c r="V135">
        <v>421846</v>
      </c>
      <c r="X135" t="s">
        <v>298</v>
      </c>
      <c r="Y135" s="44">
        <v>300311027534</v>
      </c>
      <c r="Z135">
        <v>78703410</v>
      </c>
      <c r="AA135" t="s">
        <v>310</v>
      </c>
    </row>
    <row r="136" spans="1:30" ht="15.75" hidden="1">
      <c r="A136" s="69" t="s">
        <v>456</v>
      </c>
      <c r="B136">
        <v>30031</v>
      </c>
      <c r="C136" t="s">
        <v>267</v>
      </c>
      <c r="D136">
        <v>9060505001</v>
      </c>
      <c r="E136" s="68" t="str">
        <f>VLOOKUP(D136,'[20]Plan de Cuentas'!M$3:R$289,6,0)</f>
        <v>SOPORTE INFORMÁTICO</v>
      </c>
      <c r="F136" t="s">
        <v>54</v>
      </c>
      <c r="G136">
        <v>100</v>
      </c>
      <c r="H136" t="s">
        <v>213</v>
      </c>
      <c r="I136">
        <v>1220</v>
      </c>
      <c r="J136" t="s">
        <v>214</v>
      </c>
      <c r="K136" t="s">
        <v>215</v>
      </c>
      <c r="L136" t="s">
        <v>151</v>
      </c>
      <c r="M136">
        <v>695</v>
      </c>
      <c r="N136" t="s">
        <v>287</v>
      </c>
      <c r="O136" t="s">
        <v>307</v>
      </c>
      <c r="P136">
        <v>8687516</v>
      </c>
      <c r="Q136">
        <v>41682</v>
      </c>
      <c r="R136" t="s">
        <v>433</v>
      </c>
      <c r="S136" t="s">
        <v>438</v>
      </c>
      <c r="T136" t="s">
        <v>220</v>
      </c>
      <c r="U136">
        <v>891500</v>
      </c>
      <c r="V136">
        <v>891500</v>
      </c>
      <c r="X136" t="s">
        <v>298</v>
      </c>
      <c r="Y136" s="44">
        <v>300311027534</v>
      </c>
      <c r="Z136">
        <v>78703410</v>
      </c>
      <c r="AA136" t="s">
        <v>310</v>
      </c>
    </row>
    <row r="137" spans="1:30" ht="15.75" hidden="1">
      <c r="A137" s="69" t="s">
        <v>456</v>
      </c>
      <c r="B137">
        <v>30031</v>
      </c>
      <c r="C137" t="s">
        <v>267</v>
      </c>
      <c r="D137">
        <v>9060505001</v>
      </c>
      <c r="E137" s="68" t="str">
        <f>VLOOKUP(D137,'[20]Plan de Cuentas'!M$3:R$289,6,0)</f>
        <v>SOPORTE INFORMÁTICO</v>
      </c>
      <c r="F137" t="s">
        <v>54</v>
      </c>
      <c r="G137">
        <v>100</v>
      </c>
      <c r="H137" t="s">
        <v>213</v>
      </c>
      <c r="I137">
        <v>1220</v>
      </c>
      <c r="J137" t="s">
        <v>214</v>
      </c>
      <c r="K137" t="s">
        <v>215</v>
      </c>
      <c r="L137" t="s">
        <v>151</v>
      </c>
      <c r="M137">
        <v>695</v>
      </c>
      <c r="N137" t="s">
        <v>287</v>
      </c>
      <c r="O137" t="s">
        <v>307</v>
      </c>
      <c r="P137">
        <v>8687516</v>
      </c>
      <c r="Q137">
        <v>41682</v>
      </c>
      <c r="R137" t="s">
        <v>433</v>
      </c>
      <c r="S137" t="s">
        <v>439</v>
      </c>
      <c r="T137" t="s">
        <v>220</v>
      </c>
      <c r="U137">
        <v>1259498</v>
      </c>
      <c r="V137">
        <v>1259498</v>
      </c>
      <c r="X137" t="s">
        <v>298</v>
      </c>
      <c r="Y137" s="44">
        <v>300311027534</v>
      </c>
      <c r="Z137">
        <v>78703410</v>
      </c>
      <c r="AA137" t="s">
        <v>310</v>
      </c>
    </row>
    <row r="138" spans="1:30" ht="15.75" hidden="1">
      <c r="A138" s="69" t="s">
        <v>456</v>
      </c>
      <c r="B138">
        <v>30031</v>
      </c>
      <c r="C138" t="s">
        <v>267</v>
      </c>
      <c r="D138">
        <v>9060505001</v>
      </c>
      <c r="E138" s="68" t="str">
        <f>VLOOKUP(D138,'[20]Plan de Cuentas'!M$3:R$289,6,0)</f>
        <v>SOPORTE INFORMÁTICO</v>
      </c>
      <c r="F138" t="s">
        <v>54</v>
      </c>
      <c r="G138">
        <v>100</v>
      </c>
      <c r="H138" t="s">
        <v>213</v>
      </c>
      <c r="I138">
        <v>1220</v>
      </c>
      <c r="J138" t="s">
        <v>214</v>
      </c>
      <c r="K138" t="s">
        <v>215</v>
      </c>
      <c r="L138" t="s">
        <v>151</v>
      </c>
      <c r="M138">
        <v>695</v>
      </c>
      <c r="N138" t="s">
        <v>287</v>
      </c>
      <c r="O138" t="s">
        <v>307</v>
      </c>
      <c r="P138">
        <v>8687516</v>
      </c>
      <c r="Q138">
        <v>41687</v>
      </c>
      <c r="R138" t="s">
        <v>440</v>
      </c>
      <c r="S138" t="s">
        <v>425</v>
      </c>
      <c r="T138" t="s">
        <v>305</v>
      </c>
      <c r="U138">
        <v>187880</v>
      </c>
      <c r="V138">
        <v>187880</v>
      </c>
      <c r="X138" t="s">
        <v>298</v>
      </c>
      <c r="Y138" s="44">
        <v>300311027604</v>
      </c>
      <c r="Z138">
        <v>76280904</v>
      </c>
      <c r="AA138" t="s">
        <v>426</v>
      </c>
    </row>
    <row r="139" spans="1:30" ht="15.75" hidden="1">
      <c r="A139" s="69" t="s">
        <v>456</v>
      </c>
      <c r="B139">
        <v>30031</v>
      </c>
      <c r="C139" t="s">
        <v>267</v>
      </c>
      <c r="D139">
        <v>9060505001</v>
      </c>
      <c r="E139" s="68" t="str">
        <f>VLOOKUP(D139,'[20]Plan de Cuentas'!M$3:R$289,6,0)</f>
        <v>SOPORTE INFORMÁTICO</v>
      </c>
      <c r="F139" t="s">
        <v>54</v>
      </c>
      <c r="G139">
        <v>100</v>
      </c>
      <c r="H139" t="s">
        <v>213</v>
      </c>
      <c r="I139">
        <v>1220</v>
      </c>
      <c r="J139" t="s">
        <v>225</v>
      </c>
      <c r="K139" t="s">
        <v>226</v>
      </c>
      <c r="L139" t="s">
        <v>151</v>
      </c>
      <c r="M139">
        <v>1425</v>
      </c>
      <c r="N139" t="s">
        <v>227</v>
      </c>
      <c r="O139" t="s">
        <v>318</v>
      </c>
      <c r="P139">
        <v>95000</v>
      </c>
      <c r="Q139">
        <v>41682</v>
      </c>
      <c r="R139" t="s">
        <v>433</v>
      </c>
      <c r="S139" t="s">
        <v>441</v>
      </c>
      <c r="T139" t="s">
        <v>220</v>
      </c>
      <c r="U139">
        <v>1496146</v>
      </c>
      <c r="V139">
        <v>1496146</v>
      </c>
      <c r="X139" t="s">
        <v>298</v>
      </c>
      <c r="Y139" s="44">
        <v>300311027534</v>
      </c>
      <c r="Z139">
        <v>78703410</v>
      </c>
      <c r="AA139" t="s">
        <v>310</v>
      </c>
    </row>
    <row r="140" spans="1:30" ht="15.75" hidden="1">
      <c r="A140" s="69" t="s">
        <v>456</v>
      </c>
      <c r="B140">
        <v>30031</v>
      </c>
      <c r="C140" t="s">
        <v>267</v>
      </c>
      <c r="D140">
        <v>9060601001</v>
      </c>
      <c r="E140" s="68" t="str">
        <f>VLOOKUP(D140,'[20]Plan de Cuentas'!M$3:R$289,6,0)</f>
        <v>COMUNICACIONES</v>
      </c>
      <c r="F140" t="s">
        <v>55</v>
      </c>
      <c r="G140">
        <v>100</v>
      </c>
      <c r="H140" t="s">
        <v>213</v>
      </c>
      <c r="I140">
        <v>1220</v>
      </c>
      <c r="J140" t="s">
        <v>225</v>
      </c>
      <c r="K140" t="s">
        <v>226</v>
      </c>
      <c r="L140" t="s">
        <v>151</v>
      </c>
      <c r="M140">
        <v>682</v>
      </c>
      <c r="N140" t="s">
        <v>328</v>
      </c>
      <c r="O140" t="s">
        <v>329</v>
      </c>
      <c r="P140">
        <v>3983471</v>
      </c>
      <c r="Q140">
        <v>41687</v>
      </c>
      <c r="R140" t="s">
        <v>412</v>
      </c>
      <c r="S140" t="s">
        <v>442</v>
      </c>
      <c r="T140" t="s">
        <v>220</v>
      </c>
      <c r="U140">
        <v>2037698</v>
      </c>
      <c r="V140">
        <v>2037698</v>
      </c>
      <c r="X140" t="s">
        <v>298</v>
      </c>
      <c r="Y140" s="44">
        <v>300311027608</v>
      </c>
      <c r="Z140">
        <v>96721280</v>
      </c>
      <c r="AA140" t="s">
        <v>332</v>
      </c>
    </row>
    <row r="141" spans="1:30" ht="15.75" hidden="1">
      <c r="A141" s="69" t="s">
        <v>456</v>
      </c>
      <c r="B141">
        <v>30031</v>
      </c>
      <c r="C141" t="s">
        <v>267</v>
      </c>
      <c r="D141">
        <v>9060601001</v>
      </c>
      <c r="E141" s="68" t="str">
        <f>VLOOKUP(D141,'[20]Plan de Cuentas'!M$3:R$289,6,0)</f>
        <v>COMUNICACIONES</v>
      </c>
      <c r="F141" t="s">
        <v>55</v>
      </c>
      <c r="G141">
        <v>100</v>
      </c>
      <c r="H141" t="s">
        <v>213</v>
      </c>
      <c r="I141">
        <v>1220</v>
      </c>
      <c r="J141" t="s">
        <v>225</v>
      </c>
      <c r="K141" t="s">
        <v>226</v>
      </c>
      <c r="L141" t="s">
        <v>151</v>
      </c>
      <c r="M141">
        <v>684</v>
      </c>
      <c r="N141" t="s">
        <v>334</v>
      </c>
      <c r="O141" t="s">
        <v>335</v>
      </c>
      <c r="P141">
        <v>107437</v>
      </c>
      <c r="Q141">
        <v>41683</v>
      </c>
      <c r="R141" t="s">
        <v>443</v>
      </c>
      <c r="S141" t="s">
        <v>444</v>
      </c>
      <c r="T141" t="s">
        <v>220</v>
      </c>
      <c r="U141">
        <v>112301</v>
      </c>
      <c r="V141">
        <v>112301</v>
      </c>
      <c r="X141" t="s">
        <v>298</v>
      </c>
      <c r="Y141" s="44">
        <v>300311027537</v>
      </c>
      <c r="Z141">
        <v>96672160</v>
      </c>
      <c r="AA141" t="s">
        <v>337</v>
      </c>
    </row>
    <row r="142" spans="1:30" ht="15.75" hidden="1">
      <c r="A142" s="69" t="s">
        <v>456</v>
      </c>
      <c r="B142">
        <v>30031</v>
      </c>
      <c r="C142" t="s">
        <v>267</v>
      </c>
      <c r="D142">
        <v>9060601001</v>
      </c>
      <c r="E142" s="68" t="str">
        <f>VLOOKUP(D142,'[20]Plan de Cuentas'!M$3:R$289,6,0)</f>
        <v>COMUNICACIONES</v>
      </c>
      <c r="F142" t="s">
        <v>55</v>
      </c>
      <c r="G142">
        <v>100</v>
      </c>
      <c r="H142" t="s">
        <v>213</v>
      </c>
      <c r="I142">
        <v>1220</v>
      </c>
      <c r="J142" t="s">
        <v>214</v>
      </c>
      <c r="K142" t="s">
        <v>215</v>
      </c>
      <c r="L142" t="s">
        <v>151</v>
      </c>
      <c r="M142">
        <v>695</v>
      </c>
      <c r="N142" t="s">
        <v>287</v>
      </c>
      <c r="O142" t="s">
        <v>445</v>
      </c>
      <c r="P142">
        <v>0</v>
      </c>
      <c r="Q142">
        <v>41689</v>
      </c>
      <c r="R142" t="s">
        <v>446</v>
      </c>
      <c r="S142" t="s">
        <v>447</v>
      </c>
      <c r="T142" t="s">
        <v>305</v>
      </c>
      <c r="U142">
        <v>27</v>
      </c>
      <c r="V142">
        <v>27</v>
      </c>
      <c r="X142" t="s">
        <v>292</v>
      </c>
      <c r="Y142" s="44">
        <v>10</v>
      </c>
      <c r="Z142">
        <v>76280904</v>
      </c>
      <c r="AA142" t="s">
        <v>426</v>
      </c>
      <c r="AD142" s="98">
        <v>300311027536</v>
      </c>
    </row>
    <row r="143" spans="1:30" ht="15.75" hidden="1">
      <c r="A143" s="69" t="s">
        <v>456</v>
      </c>
      <c r="B143">
        <v>30031</v>
      </c>
      <c r="C143" t="s">
        <v>267</v>
      </c>
      <c r="D143">
        <v>9060601001</v>
      </c>
      <c r="E143" s="68" t="str">
        <f>VLOOKUP(D143,'[20]Plan de Cuentas'!M$3:R$289,6,0)</f>
        <v>COMUNICACIONES</v>
      </c>
      <c r="F143" t="s">
        <v>55</v>
      </c>
      <c r="G143">
        <v>100</v>
      </c>
      <c r="H143" t="s">
        <v>213</v>
      </c>
      <c r="I143">
        <v>1220</v>
      </c>
      <c r="J143" t="s">
        <v>214</v>
      </c>
      <c r="K143" t="s">
        <v>215</v>
      </c>
      <c r="L143" t="s">
        <v>151</v>
      </c>
      <c r="M143">
        <v>695</v>
      </c>
      <c r="N143" t="s">
        <v>287</v>
      </c>
      <c r="O143" t="s">
        <v>445</v>
      </c>
      <c r="P143">
        <v>0</v>
      </c>
      <c r="Q143">
        <v>41682</v>
      </c>
      <c r="R143" t="s">
        <v>448</v>
      </c>
      <c r="S143" t="s">
        <v>447</v>
      </c>
      <c r="T143" t="s">
        <v>305</v>
      </c>
      <c r="U143">
        <v>610479</v>
      </c>
      <c r="V143">
        <v>610479</v>
      </c>
      <c r="X143" t="s">
        <v>298</v>
      </c>
      <c r="Y143" s="44">
        <v>300311027536</v>
      </c>
      <c r="Z143">
        <v>76280904</v>
      </c>
      <c r="AA143" t="s">
        <v>426</v>
      </c>
    </row>
    <row r="144" spans="1:30" ht="15.75" hidden="1">
      <c r="A144" s="69" t="s">
        <v>456</v>
      </c>
      <c r="B144">
        <v>30031</v>
      </c>
      <c r="C144" t="s">
        <v>267</v>
      </c>
      <c r="D144">
        <v>9060602001</v>
      </c>
      <c r="E144" s="68" t="str">
        <f>VLOOKUP(D144,'[20]Plan de Cuentas'!M$3:R$289,6,0)</f>
        <v>COMUNICACIONES</v>
      </c>
      <c r="F144" t="s">
        <v>56</v>
      </c>
      <c r="G144">
        <v>100</v>
      </c>
      <c r="H144" t="s">
        <v>213</v>
      </c>
      <c r="I144">
        <v>1220</v>
      </c>
      <c r="J144" t="s">
        <v>225</v>
      </c>
      <c r="K144" t="s">
        <v>226</v>
      </c>
      <c r="L144" t="s">
        <v>151</v>
      </c>
      <c r="M144">
        <v>1015</v>
      </c>
      <c r="N144" t="s">
        <v>268</v>
      </c>
      <c r="O144" t="s">
        <v>338</v>
      </c>
      <c r="P144">
        <v>22120</v>
      </c>
      <c r="Q144">
        <v>41687</v>
      </c>
      <c r="R144" t="s">
        <v>412</v>
      </c>
      <c r="S144" t="s">
        <v>343</v>
      </c>
      <c r="T144" t="s">
        <v>220</v>
      </c>
      <c r="U144">
        <v>18479</v>
      </c>
      <c r="V144">
        <v>18479</v>
      </c>
      <c r="X144" t="s">
        <v>298</v>
      </c>
      <c r="Y144" s="44">
        <v>300311027620</v>
      </c>
      <c r="Z144">
        <v>87845500</v>
      </c>
      <c r="AA144" t="s">
        <v>340</v>
      </c>
    </row>
    <row r="145" spans="1:27" ht="15.75" hidden="1">
      <c r="A145" s="69" t="s">
        <v>456</v>
      </c>
      <c r="B145">
        <v>30031</v>
      </c>
      <c r="C145" t="s">
        <v>267</v>
      </c>
      <c r="D145">
        <v>9060602001</v>
      </c>
      <c r="E145" s="68" t="str">
        <f>VLOOKUP(D145,'[20]Plan de Cuentas'!M$3:R$289,6,0)</f>
        <v>COMUNICACIONES</v>
      </c>
      <c r="F145" t="s">
        <v>56</v>
      </c>
      <c r="G145">
        <v>100</v>
      </c>
      <c r="H145" t="s">
        <v>213</v>
      </c>
      <c r="I145">
        <v>1220</v>
      </c>
      <c r="J145" t="s">
        <v>225</v>
      </c>
      <c r="K145" t="s">
        <v>226</v>
      </c>
      <c r="L145" t="s">
        <v>151</v>
      </c>
      <c r="M145">
        <v>1425</v>
      </c>
      <c r="N145" t="s">
        <v>227</v>
      </c>
      <c r="O145" t="s">
        <v>344</v>
      </c>
      <c r="P145">
        <v>149591</v>
      </c>
      <c r="Q145">
        <v>41698</v>
      </c>
      <c r="R145" t="s">
        <v>401</v>
      </c>
      <c r="S145" t="s">
        <v>449</v>
      </c>
      <c r="T145" t="s">
        <v>220</v>
      </c>
      <c r="U145">
        <v>35027</v>
      </c>
      <c r="V145">
        <v>35027</v>
      </c>
    </row>
    <row r="146" spans="1:27" ht="15.75" hidden="1">
      <c r="A146" s="69" t="s">
        <v>456</v>
      </c>
      <c r="B146">
        <v>30031</v>
      </c>
      <c r="C146" t="s">
        <v>267</v>
      </c>
      <c r="D146">
        <v>9060708001</v>
      </c>
      <c r="E146" s="68" t="str">
        <f>VLOOKUP(D146,'[20]Plan de Cuentas'!M$3:R$289,6,0)</f>
        <v>DESARROLLO HUMANO</v>
      </c>
      <c r="F146" t="s">
        <v>63</v>
      </c>
      <c r="G146">
        <v>100</v>
      </c>
      <c r="H146" t="s">
        <v>213</v>
      </c>
      <c r="I146">
        <v>1220</v>
      </c>
      <c r="J146" t="s">
        <v>236</v>
      </c>
      <c r="K146" t="s">
        <v>179</v>
      </c>
      <c r="L146" t="s">
        <v>151</v>
      </c>
      <c r="M146">
        <v>910</v>
      </c>
      <c r="N146" t="s">
        <v>179</v>
      </c>
      <c r="O146" t="s">
        <v>347</v>
      </c>
      <c r="P146">
        <v>8403</v>
      </c>
      <c r="Q146">
        <v>41697</v>
      </c>
      <c r="R146" t="s">
        <v>450</v>
      </c>
      <c r="S146" t="s">
        <v>451</v>
      </c>
      <c r="T146" t="s">
        <v>220</v>
      </c>
      <c r="U146">
        <v>3300</v>
      </c>
      <c r="V146">
        <v>3300</v>
      </c>
      <c r="X146" t="s">
        <v>298</v>
      </c>
      <c r="Y146" s="44">
        <v>300311027843</v>
      </c>
      <c r="Z146">
        <v>78793360</v>
      </c>
      <c r="AA146" t="s">
        <v>354</v>
      </c>
    </row>
    <row r="147" spans="1:27" ht="15.75" hidden="1">
      <c r="A147" s="69" t="s">
        <v>456</v>
      </c>
      <c r="B147">
        <v>30031</v>
      </c>
      <c r="C147" t="s">
        <v>267</v>
      </c>
      <c r="D147">
        <v>9060907001</v>
      </c>
      <c r="E147" s="68" t="str">
        <f>VLOOKUP(D147,'[20]Plan de Cuentas'!M$3:R$289,6,0)</f>
        <v>MOVILIDAD</v>
      </c>
      <c r="F147" t="s">
        <v>67</v>
      </c>
      <c r="G147">
        <v>100</v>
      </c>
      <c r="H147" t="s">
        <v>213</v>
      </c>
      <c r="I147">
        <v>1220</v>
      </c>
      <c r="J147" t="s">
        <v>225</v>
      </c>
      <c r="K147" t="s">
        <v>226</v>
      </c>
      <c r="L147" t="s">
        <v>151</v>
      </c>
      <c r="M147">
        <v>1015</v>
      </c>
      <c r="N147" t="s">
        <v>268</v>
      </c>
      <c r="O147" t="s">
        <v>452</v>
      </c>
      <c r="P147">
        <v>0</v>
      </c>
      <c r="Q147">
        <v>41694</v>
      </c>
      <c r="R147" t="s">
        <v>453</v>
      </c>
      <c r="S147" t="s">
        <v>454</v>
      </c>
      <c r="T147" t="s">
        <v>220</v>
      </c>
      <c r="U147">
        <v>55200</v>
      </c>
      <c r="V147">
        <v>55200</v>
      </c>
      <c r="X147" t="s">
        <v>298</v>
      </c>
      <c r="Y147" s="44">
        <v>300311027722</v>
      </c>
      <c r="Z147">
        <v>78569670</v>
      </c>
      <c r="AA147" t="s">
        <v>455</v>
      </c>
    </row>
    <row r="148" spans="1:27" ht="15.75" hidden="1">
      <c r="A148" s="69" t="s">
        <v>456</v>
      </c>
      <c r="B148">
        <v>30031</v>
      </c>
      <c r="C148" t="s">
        <v>267</v>
      </c>
      <c r="D148">
        <v>9061004001</v>
      </c>
      <c r="E148" s="68" t="str">
        <f>VLOOKUP(D148,'[20]Plan de Cuentas'!M$3:R$289,6,0)</f>
        <v>GASTOS DE VIAJES POR NEGOCIO</v>
      </c>
      <c r="F148" t="s">
        <v>71</v>
      </c>
      <c r="G148">
        <v>100</v>
      </c>
      <c r="H148" t="s">
        <v>213</v>
      </c>
      <c r="I148">
        <v>1220</v>
      </c>
      <c r="J148" t="s">
        <v>236</v>
      </c>
      <c r="K148" t="s">
        <v>179</v>
      </c>
      <c r="L148" t="s">
        <v>151</v>
      </c>
      <c r="M148">
        <v>910</v>
      </c>
      <c r="N148" t="s">
        <v>179</v>
      </c>
      <c r="O148" t="s">
        <v>351</v>
      </c>
      <c r="P148">
        <v>2750</v>
      </c>
      <c r="Q148">
        <v>41682</v>
      </c>
      <c r="R148" t="s">
        <v>433</v>
      </c>
      <c r="S148" t="s">
        <v>353</v>
      </c>
      <c r="T148" t="s">
        <v>220</v>
      </c>
      <c r="U148">
        <v>2750</v>
      </c>
      <c r="V148">
        <v>2750</v>
      </c>
      <c r="X148" t="s">
        <v>298</v>
      </c>
      <c r="Y148" s="44">
        <v>300311027058</v>
      </c>
      <c r="Z148">
        <v>78793360</v>
      </c>
      <c r="AA148" t="s">
        <v>354</v>
      </c>
    </row>
    <row r="149" spans="1:27" ht="15.75" hidden="1">
      <c r="A149" s="69" t="s">
        <v>456</v>
      </c>
      <c r="B149">
        <v>30031</v>
      </c>
      <c r="C149" t="s">
        <v>267</v>
      </c>
      <c r="D149">
        <v>9061004001</v>
      </c>
      <c r="E149" s="68" t="str">
        <f>VLOOKUP(D149,'[20]Plan de Cuentas'!M$3:R$289,6,0)</f>
        <v>GASTOS DE VIAJES POR NEGOCIO</v>
      </c>
      <c r="F149" t="s">
        <v>71</v>
      </c>
      <c r="G149">
        <v>100</v>
      </c>
      <c r="H149" t="s">
        <v>213</v>
      </c>
      <c r="I149">
        <v>1220</v>
      </c>
      <c r="J149" t="s">
        <v>236</v>
      </c>
      <c r="K149" t="s">
        <v>179</v>
      </c>
      <c r="L149" t="s">
        <v>151</v>
      </c>
      <c r="M149">
        <v>910</v>
      </c>
      <c r="N149" t="s">
        <v>179</v>
      </c>
      <c r="O149" t="s">
        <v>351</v>
      </c>
      <c r="P149">
        <v>2750</v>
      </c>
      <c r="Q149">
        <v>41682</v>
      </c>
      <c r="R149" t="s">
        <v>433</v>
      </c>
      <c r="S149" t="s">
        <v>353</v>
      </c>
      <c r="T149" t="s">
        <v>220</v>
      </c>
      <c r="U149">
        <v>-2750</v>
      </c>
      <c r="W149">
        <v>2750</v>
      </c>
      <c r="X149" t="s">
        <v>298</v>
      </c>
      <c r="Y149" s="44">
        <v>300311027058</v>
      </c>
      <c r="Z149">
        <v>78793360</v>
      </c>
      <c r="AA149" t="s">
        <v>354</v>
      </c>
    </row>
    <row r="150" spans="1:27" hidden="1">
      <c r="A150" t="s">
        <v>548</v>
      </c>
      <c r="B150">
        <v>30031</v>
      </c>
      <c r="C150" t="s">
        <v>211</v>
      </c>
      <c r="D150">
        <v>9050110002</v>
      </c>
      <c r="E150" s="68" t="str">
        <f>VLOOKUP(D150,'[20]Plan de Cuentas'!M$3:R$289,6,0)</f>
        <v>Depreciación / Amortización</v>
      </c>
      <c r="F150" t="s">
        <v>212</v>
      </c>
      <c r="G150">
        <v>100</v>
      </c>
      <c r="H150" t="s">
        <v>213</v>
      </c>
      <c r="I150">
        <v>1220</v>
      </c>
      <c r="J150" t="s">
        <v>214</v>
      </c>
      <c r="K150" t="s">
        <v>215</v>
      </c>
      <c r="L150" t="s">
        <v>151</v>
      </c>
      <c r="M150">
        <v>691</v>
      </c>
      <c r="N150" t="s">
        <v>216</v>
      </c>
      <c r="O150" t="s">
        <v>217</v>
      </c>
      <c r="P150">
        <v>172174</v>
      </c>
      <c r="Q150">
        <v>41729</v>
      </c>
      <c r="R150" t="s">
        <v>457</v>
      </c>
      <c r="S150" t="s">
        <v>458</v>
      </c>
      <c r="T150" t="s">
        <v>220</v>
      </c>
      <c r="U150">
        <v>86087</v>
      </c>
      <c r="V150">
        <v>86087</v>
      </c>
    </row>
    <row r="151" spans="1:27" hidden="1">
      <c r="A151" t="s">
        <v>548</v>
      </c>
      <c r="B151">
        <v>30031</v>
      </c>
      <c r="C151" t="s">
        <v>211</v>
      </c>
      <c r="D151">
        <v>9050110004</v>
      </c>
      <c r="E151" s="68" t="str">
        <f>VLOOKUP(D151,'[20]Plan de Cuentas'!M$3:R$289,6,0)</f>
        <v>Depreciación / Amortización</v>
      </c>
      <c r="F151" t="s">
        <v>221</v>
      </c>
      <c r="G151">
        <v>100</v>
      </c>
      <c r="H151" t="s">
        <v>213</v>
      </c>
      <c r="I151">
        <v>1220</v>
      </c>
      <c r="J151" t="s">
        <v>214</v>
      </c>
      <c r="K151" t="s">
        <v>215</v>
      </c>
      <c r="L151" t="s">
        <v>151</v>
      </c>
      <c r="M151">
        <v>691</v>
      </c>
      <c r="N151" t="s">
        <v>216</v>
      </c>
      <c r="O151" t="s">
        <v>222</v>
      </c>
      <c r="P151">
        <v>322742</v>
      </c>
      <c r="Q151">
        <v>41729</v>
      </c>
      <c r="R151" t="s">
        <v>457</v>
      </c>
      <c r="S151" t="s">
        <v>458</v>
      </c>
      <c r="T151" t="s">
        <v>220</v>
      </c>
      <c r="U151">
        <v>7060</v>
      </c>
      <c r="V151">
        <v>7060</v>
      </c>
    </row>
    <row r="152" spans="1:27" hidden="1">
      <c r="A152" t="s">
        <v>548</v>
      </c>
      <c r="B152">
        <v>30031</v>
      </c>
      <c r="C152" t="s">
        <v>211</v>
      </c>
      <c r="D152">
        <v>9050110004</v>
      </c>
      <c r="E152" s="68" t="str">
        <f>VLOOKUP(D152,'[20]Plan de Cuentas'!M$3:R$289,6,0)</f>
        <v>Depreciación / Amortización</v>
      </c>
      <c r="F152" t="s">
        <v>221</v>
      </c>
      <c r="G152">
        <v>100</v>
      </c>
      <c r="H152" t="s">
        <v>213</v>
      </c>
      <c r="I152">
        <v>1220</v>
      </c>
      <c r="J152" t="s">
        <v>214</v>
      </c>
      <c r="K152" t="s">
        <v>215</v>
      </c>
      <c r="L152" t="s">
        <v>151</v>
      </c>
      <c r="M152">
        <v>691</v>
      </c>
      <c r="N152" t="s">
        <v>216</v>
      </c>
      <c r="O152" t="s">
        <v>222</v>
      </c>
      <c r="P152">
        <v>322742</v>
      </c>
      <c r="Q152">
        <v>41729</v>
      </c>
      <c r="R152" t="s">
        <v>457</v>
      </c>
      <c r="S152" t="s">
        <v>458</v>
      </c>
      <c r="T152" t="s">
        <v>220</v>
      </c>
      <c r="U152">
        <v>154311</v>
      </c>
      <c r="V152">
        <v>154311</v>
      </c>
    </row>
    <row r="153" spans="1:27" hidden="1">
      <c r="A153" t="s">
        <v>548</v>
      </c>
      <c r="B153">
        <v>30031</v>
      </c>
      <c r="C153" t="s">
        <v>211</v>
      </c>
      <c r="D153">
        <v>9050110004</v>
      </c>
      <c r="E153" s="68" t="str">
        <f>VLOOKUP(D153,'[20]Plan de Cuentas'!M$3:R$289,6,0)</f>
        <v>Depreciación / Amortización</v>
      </c>
      <c r="F153" t="s">
        <v>221</v>
      </c>
      <c r="G153">
        <v>100</v>
      </c>
      <c r="H153" t="s">
        <v>213</v>
      </c>
      <c r="I153">
        <v>1220</v>
      </c>
      <c r="J153" t="s">
        <v>214</v>
      </c>
      <c r="K153" t="s">
        <v>215</v>
      </c>
      <c r="L153" t="s">
        <v>151</v>
      </c>
      <c r="M153">
        <v>692</v>
      </c>
      <c r="N153" t="s">
        <v>223</v>
      </c>
      <c r="O153" t="s">
        <v>224</v>
      </c>
      <c r="P153">
        <v>193510</v>
      </c>
      <c r="Q153">
        <v>41729</v>
      </c>
      <c r="R153" t="s">
        <v>457</v>
      </c>
      <c r="S153" t="s">
        <v>458</v>
      </c>
      <c r="T153" t="s">
        <v>220</v>
      </c>
      <c r="U153">
        <v>96755</v>
      </c>
      <c r="V153">
        <v>96755</v>
      </c>
    </row>
    <row r="154" spans="1:27" hidden="1">
      <c r="A154" t="s">
        <v>548</v>
      </c>
      <c r="B154">
        <v>30031</v>
      </c>
      <c r="C154" t="s">
        <v>211</v>
      </c>
      <c r="D154">
        <v>9050110004</v>
      </c>
      <c r="E154" s="68" t="str">
        <f>VLOOKUP(D154,'[20]Plan de Cuentas'!M$3:R$289,6,0)</f>
        <v>Depreciación / Amortización</v>
      </c>
      <c r="F154" t="s">
        <v>221</v>
      </c>
      <c r="G154">
        <v>100</v>
      </c>
      <c r="H154" t="s">
        <v>213</v>
      </c>
      <c r="I154">
        <v>1220</v>
      </c>
      <c r="J154" t="s">
        <v>225</v>
      </c>
      <c r="K154" t="s">
        <v>226</v>
      </c>
      <c r="L154" t="s">
        <v>151</v>
      </c>
      <c r="M154">
        <v>1425</v>
      </c>
      <c r="N154" t="s">
        <v>227</v>
      </c>
      <c r="O154" t="s">
        <v>228</v>
      </c>
      <c r="P154">
        <v>270504</v>
      </c>
      <c r="Q154">
        <v>41729</v>
      </c>
      <c r="R154" t="s">
        <v>457</v>
      </c>
      <c r="S154" t="s">
        <v>458</v>
      </c>
      <c r="T154" t="s">
        <v>220</v>
      </c>
      <c r="U154">
        <v>135252</v>
      </c>
      <c r="V154">
        <v>135252</v>
      </c>
    </row>
    <row r="155" spans="1:27" hidden="1">
      <c r="A155" t="s">
        <v>548</v>
      </c>
      <c r="B155">
        <v>30031</v>
      </c>
      <c r="C155" t="s">
        <v>211</v>
      </c>
      <c r="D155">
        <v>9050110006</v>
      </c>
      <c r="E155" s="68" t="str">
        <f>VLOOKUP(D155,'[20]Plan de Cuentas'!M$3:R$289,6,0)</f>
        <v>Depreciación / Amortización</v>
      </c>
      <c r="F155" t="s">
        <v>229</v>
      </c>
      <c r="G155">
        <v>100</v>
      </c>
      <c r="H155" t="s">
        <v>213</v>
      </c>
      <c r="I155">
        <v>1220</v>
      </c>
      <c r="J155" t="s">
        <v>214</v>
      </c>
      <c r="K155" t="s">
        <v>215</v>
      </c>
      <c r="L155" t="s">
        <v>151</v>
      </c>
      <c r="M155">
        <v>692</v>
      </c>
      <c r="N155" t="s">
        <v>223</v>
      </c>
      <c r="O155" t="s">
        <v>230</v>
      </c>
      <c r="P155">
        <v>11300</v>
      </c>
      <c r="Q155">
        <v>41729</v>
      </c>
      <c r="R155" t="s">
        <v>457</v>
      </c>
      <c r="S155" t="s">
        <v>458</v>
      </c>
      <c r="T155" t="s">
        <v>220</v>
      </c>
      <c r="U155">
        <v>5650</v>
      </c>
      <c r="V155">
        <v>5650</v>
      </c>
    </row>
    <row r="156" spans="1:27" hidden="1">
      <c r="A156" t="s">
        <v>548</v>
      </c>
      <c r="B156">
        <v>30031</v>
      </c>
      <c r="C156" t="s">
        <v>211</v>
      </c>
      <c r="D156">
        <v>9051120001</v>
      </c>
      <c r="E156" s="68" t="str">
        <f>VLOOKUP(D156,'[20]Plan de Cuentas'!M$3:R$289,6,0)</f>
        <v>Depreciación / Amortización</v>
      </c>
      <c r="F156" t="s">
        <v>231</v>
      </c>
      <c r="G156">
        <v>100</v>
      </c>
      <c r="H156" t="s">
        <v>213</v>
      </c>
      <c r="I156">
        <v>1220</v>
      </c>
      <c r="J156" t="s">
        <v>214</v>
      </c>
      <c r="K156" t="s">
        <v>215</v>
      </c>
      <c r="L156" t="s">
        <v>151</v>
      </c>
      <c r="M156">
        <v>691</v>
      </c>
      <c r="N156" t="s">
        <v>216</v>
      </c>
      <c r="O156" t="s">
        <v>232</v>
      </c>
      <c r="P156">
        <v>1884982</v>
      </c>
      <c r="Q156">
        <v>41729</v>
      </c>
      <c r="R156" t="s">
        <v>457</v>
      </c>
      <c r="S156" t="s">
        <v>458</v>
      </c>
      <c r="T156" t="s">
        <v>220</v>
      </c>
      <c r="U156">
        <v>307555</v>
      </c>
      <c r="V156">
        <v>307555</v>
      </c>
    </row>
    <row r="157" spans="1:27" hidden="1">
      <c r="A157" t="s">
        <v>548</v>
      </c>
      <c r="B157">
        <v>30031</v>
      </c>
      <c r="C157" t="s">
        <v>211</v>
      </c>
      <c r="D157">
        <v>9051120001</v>
      </c>
      <c r="E157" s="68" t="str">
        <f>VLOOKUP(D157,'[20]Plan de Cuentas'!M$3:R$289,6,0)</f>
        <v>Depreciación / Amortización</v>
      </c>
      <c r="F157" t="s">
        <v>231</v>
      </c>
      <c r="G157">
        <v>100</v>
      </c>
      <c r="H157" t="s">
        <v>213</v>
      </c>
      <c r="I157">
        <v>1220</v>
      </c>
      <c r="J157" t="s">
        <v>214</v>
      </c>
      <c r="K157" t="s">
        <v>215</v>
      </c>
      <c r="L157" t="s">
        <v>151</v>
      </c>
      <c r="M157">
        <v>691</v>
      </c>
      <c r="N157" t="s">
        <v>216</v>
      </c>
      <c r="O157" t="s">
        <v>232</v>
      </c>
      <c r="P157">
        <v>1884982</v>
      </c>
      <c r="Q157">
        <v>41729</v>
      </c>
      <c r="R157" t="s">
        <v>457</v>
      </c>
      <c r="S157" t="s">
        <v>458</v>
      </c>
      <c r="T157" t="s">
        <v>220</v>
      </c>
      <c r="U157">
        <v>634936</v>
      </c>
      <c r="V157">
        <v>634936</v>
      </c>
    </row>
    <row r="158" spans="1:27" hidden="1">
      <c r="A158" t="s">
        <v>548</v>
      </c>
      <c r="B158">
        <v>30031</v>
      </c>
      <c r="C158" t="s">
        <v>211</v>
      </c>
      <c r="D158">
        <v>9051120001</v>
      </c>
      <c r="E158" s="68" t="str">
        <f>VLOOKUP(D158,'[20]Plan de Cuentas'!M$3:R$289,6,0)</f>
        <v>Depreciación / Amortización</v>
      </c>
      <c r="F158" t="s">
        <v>231</v>
      </c>
      <c r="G158">
        <v>100</v>
      </c>
      <c r="H158" t="s">
        <v>213</v>
      </c>
      <c r="I158">
        <v>1220</v>
      </c>
      <c r="J158" t="s">
        <v>214</v>
      </c>
      <c r="K158" t="s">
        <v>215</v>
      </c>
      <c r="L158" t="s">
        <v>151</v>
      </c>
      <c r="M158">
        <v>692</v>
      </c>
      <c r="N158" t="s">
        <v>223</v>
      </c>
      <c r="O158" t="s">
        <v>233</v>
      </c>
      <c r="P158">
        <v>5057796</v>
      </c>
      <c r="Q158">
        <v>41729</v>
      </c>
      <c r="R158" t="s">
        <v>457</v>
      </c>
      <c r="S158" t="s">
        <v>458</v>
      </c>
      <c r="T158" t="s">
        <v>220</v>
      </c>
      <c r="U158">
        <v>2528898</v>
      </c>
      <c r="V158">
        <v>2528898</v>
      </c>
    </row>
    <row r="159" spans="1:27" hidden="1">
      <c r="A159" t="s">
        <v>548</v>
      </c>
      <c r="B159">
        <v>30031</v>
      </c>
      <c r="C159" t="s">
        <v>234</v>
      </c>
      <c r="D159">
        <v>9060101001</v>
      </c>
      <c r="E159" s="68" t="str">
        <f>VLOOKUP(D159,'[20]Plan de Cuentas'!M$3:R$289,6,0)</f>
        <v>COSTO DE PERSONAL</v>
      </c>
      <c r="F159" t="s">
        <v>235</v>
      </c>
      <c r="G159">
        <v>100</v>
      </c>
      <c r="H159" t="s">
        <v>213</v>
      </c>
      <c r="I159">
        <v>1220</v>
      </c>
      <c r="J159" t="s">
        <v>236</v>
      </c>
      <c r="K159" t="s">
        <v>179</v>
      </c>
      <c r="L159" t="s">
        <v>151</v>
      </c>
      <c r="M159">
        <v>910</v>
      </c>
      <c r="N159" t="s">
        <v>179</v>
      </c>
      <c r="O159" t="s">
        <v>237</v>
      </c>
      <c r="P159">
        <v>7138546</v>
      </c>
      <c r="Q159">
        <v>41729</v>
      </c>
      <c r="R159" t="s">
        <v>459</v>
      </c>
      <c r="S159" t="s">
        <v>460</v>
      </c>
      <c r="T159" t="s">
        <v>220</v>
      </c>
      <c r="U159">
        <v>-840641</v>
      </c>
      <c r="W159">
        <v>840641</v>
      </c>
    </row>
    <row r="160" spans="1:27" hidden="1">
      <c r="A160" t="s">
        <v>548</v>
      </c>
      <c r="B160">
        <v>30031</v>
      </c>
      <c r="C160" t="s">
        <v>234</v>
      </c>
      <c r="D160">
        <v>9060101001</v>
      </c>
      <c r="E160" s="68" t="str">
        <f>VLOOKUP(D160,'[20]Plan de Cuentas'!M$3:R$289,6,0)</f>
        <v>COSTO DE PERSONAL</v>
      </c>
      <c r="F160" t="s">
        <v>235</v>
      </c>
      <c r="G160">
        <v>100</v>
      </c>
      <c r="H160" t="s">
        <v>213</v>
      </c>
      <c r="I160">
        <v>1220</v>
      </c>
      <c r="J160" t="s">
        <v>236</v>
      </c>
      <c r="K160" t="s">
        <v>179</v>
      </c>
      <c r="L160" t="s">
        <v>151</v>
      </c>
      <c r="M160">
        <v>910</v>
      </c>
      <c r="N160" t="s">
        <v>179</v>
      </c>
      <c r="O160" t="s">
        <v>237</v>
      </c>
      <c r="P160">
        <v>7138546</v>
      </c>
      <c r="Q160">
        <v>41729</v>
      </c>
      <c r="R160" t="s">
        <v>460</v>
      </c>
      <c r="S160" t="s">
        <v>460</v>
      </c>
      <c r="T160" t="s">
        <v>220</v>
      </c>
      <c r="U160">
        <v>840641</v>
      </c>
      <c r="V160">
        <v>840641</v>
      </c>
    </row>
    <row r="161" spans="1:23" hidden="1">
      <c r="A161" t="s">
        <v>548</v>
      </c>
      <c r="B161">
        <v>30031</v>
      </c>
      <c r="C161" t="s">
        <v>234</v>
      </c>
      <c r="D161">
        <v>9060101001</v>
      </c>
      <c r="E161" s="68" t="str">
        <f>VLOOKUP(D161,'[20]Plan de Cuentas'!M$3:R$289,6,0)</f>
        <v>COSTO DE PERSONAL</v>
      </c>
      <c r="F161" t="s">
        <v>235</v>
      </c>
      <c r="G161">
        <v>100</v>
      </c>
      <c r="H161" t="s">
        <v>213</v>
      </c>
      <c r="I161">
        <v>1220</v>
      </c>
      <c r="J161" t="s">
        <v>236</v>
      </c>
      <c r="K161" t="s">
        <v>179</v>
      </c>
      <c r="L161" t="s">
        <v>151</v>
      </c>
      <c r="M161">
        <v>910</v>
      </c>
      <c r="N161" t="s">
        <v>179</v>
      </c>
      <c r="O161" t="s">
        <v>237</v>
      </c>
      <c r="P161">
        <v>7138546</v>
      </c>
      <c r="Q161">
        <v>41729</v>
      </c>
      <c r="R161" t="s">
        <v>460</v>
      </c>
      <c r="S161" t="s">
        <v>460</v>
      </c>
      <c r="T161" t="s">
        <v>220</v>
      </c>
      <c r="U161">
        <v>1681280</v>
      </c>
      <c r="V161">
        <v>1681280</v>
      </c>
    </row>
    <row r="162" spans="1:23" hidden="1">
      <c r="A162" t="s">
        <v>548</v>
      </c>
      <c r="B162">
        <v>30031</v>
      </c>
      <c r="C162" t="s">
        <v>234</v>
      </c>
      <c r="D162">
        <v>9060101001</v>
      </c>
      <c r="E162" s="68" t="str">
        <f>VLOOKUP(D162,'[20]Plan de Cuentas'!M$3:R$289,6,0)</f>
        <v>COSTO DE PERSONAL</v>
      </c>
      <c r="F162" t="s">
        <v>235</v>
      </c>
      <c r="G162">
        <v>100</v>
      </c>
      <c r="H162" t="s">
        <v>213</v>
      </c>
      <c r="I162">
        <v>1220</v>
      </c>
      <c r="J162" t="s">
        <v>236</v>
      </c>
      <c r="K162" t="s">
        <v>179</v>
      </c>
      <c r="L162" t="s">
        <v>151</v>
      </c>
      <c r="M162">
        <v>910</v>
      </c>
      <c r="N162" t="s">
        <v>179</v>
      </c>
      <c r="O162" t="s">
        <v>237</v>
      </c>
      <c r="P162">
        <v>7138546</v>
      </c>
      <c r="Q162">
        <v>41729</v>
      </c>
      <c r="R162" t="s">
        <v>461</v>
      </c>
      <c r="S162" t="s">
        <v>461</v>
      </c>
      <c r="T162" t="s">
        <v>220</v>
      </c>
      <c r="U162">
        <v>1681280</v>
      </c>
      <c r="V162">
        <v>1681280</v>
      </c>
    </row>
    <row r="163" spans="1:23" hidden="1">
      <c r="A163" t="s">
        <v>548</v>
      </c>
      <c r="B163">
        <v>30031</v>
      </c>
      <c r="C163" t="s">
        <v>234</v>
      </c>
      <c r="D163">
        <v>9060101001</v>
      </c>
      <c r="E163" s="68" t="str">
        <f>VLOOKUP(D163,'[20]Plan de Cuentas'!M$3:R$289,6,0)</f>
        <v>COSTO DE PERSONAL</v>
      </c>
      <c r="F163" t="s">
        <v>235</v>
      </c>
      <c r="G163">
        <v>100</v>
      </c>
      <c r="H163" t="s">
        <v>213</v>
      </c>
      <c r="I163">
        <v>1220</v>
      </c>
      <c r="J163" t="s">
        <v>236</v>
      </c>
      <c r="K163" t="s">
        <v>179</v>
      </c>
      <c r="L163" t="s">
        <v>151</v>
      </c>
      <c r="M163">
        <v>910</v>
      </c>
      <c r="N163" t="s">
        <v>179</v>
      </c>
      <c r="O163" t="s">
        <v>237</v>
      </c>
      <c r="P163">
        <v>7138546</v>
      </c>
      <c r="Q163">
        <v>41729</v>
      </c>
      <c r="R163" t="s">
        <v>461</v>
      </c>
      <c r="S163" t="s">
        <v>461</v>
      </c>
      <c r="T163" t="s">
        <v>220</v>
      </c>
      <c r="U163">
        <v>840641</v>
      </c>
      <c r="V163">
        <v>840641</v>
      </c>
    </row>
    <row r="164" spans="1:23" hidden="1">
      <c r="A164" t="s">
        <v>548</v>
      </c>
      <c r="B164">
        <v>30031</v>
      </c>
      <c r="C164" t="s">
        <v>234</v>
      </c>
      <c r="D164">
        <v>9060101001</v>
      </c>
      <c r="E164" s="68" t="str">
        <f>VLOOKUP(D164,'[20]Plan de Cuentas'!M$3:R$289,6,0)</f>
        <v>COSTO DE PERSONAL</v>
      </c>
      <c r="F164" t="s">
        <v>235</v>
      </c>
      <c r="G164">
        <v>100</v>
      </c>
      <c r="H164" t="s">
        <v>213</v>
      </c>
      <c r="I164">
        <v>1220</v>
      </c>
      <c r="J164" t="s">
        <v>236</v>
      </c>
      <c r="K164" t="s">
        <v>179</v>
      </c>
      <c r="L164" t="s">
        <v>151</v>
      </c>
      <c r="M164">
        <v>910</v>
      </c>
      <c r="N164" t="s">
        <v>179</v>
      </c>
      <c r="O164" t="s">
        <v>237</v>
      </c>
      <c r="P164">
        <v>7138546</v>
      </c>
      <c r="Q164">
        <v>41729</v>
      </c>
      <c r="R164" t="s">
        <v>459</v>
      </c>
      <c r="S164" t="s">
        <v>460</v>
      </c>
      <c r="T164" t="s">
        <v>220</v>
      </c>
      <c r="U164">
        <v>-1681280</v>
      </c>
      <c r="W164">
        <v>1681280</v>
      </c>
    </row>
    <row r="165" spans="1:23" hidden="1">
      <c r="A165" t="s">
        <v>548</v>
      </c>
      <c r="B165">
        <v>30031</v>
      </c>
      <c r="C165" t="s">
        <v>234</v>
      </c>
      <c r="D165">
        <v>9060104003</v>
      </c>
      <c r="E165" s="68" t="str">
        <f>VLOOKUP(D165,'[20]Plan de Cuentas'!M$3:R$289,6,0)</f>
        <v>COSTO DE PERSONAL</v>
      </c>
      <c r="F165" t="s">
        <v>240</v>
      </c>
      <c r="G165">
        <v>100</v>
      </c>
      <c r="H165" t="s">
        <v>213</v>
      </c>
      <c r="I165">
        <v>1220</v>
      </c>
      <c r="J165" t="s">
        <v>236</v>
      </c>
      <c r="K165" t="s">
        <v>179</v>
      </c>
      <c r="L165" t="s">
        <v>151</v>
      </c>
      <c r="M165">
        <v>910</v>
      </c>
      <c r="N165" t="s">
        <v>179</v>
      </c>
      <c r="O165" t="s">
        <v>241</v>
      </c>
      <c r="P165">
        <v>1149262</v>
      </c>
      <c r="Q165">
        <v>41729</v>
      </c>
      <c r="R165" t="s">
        <v>462</v>
      </c>
      <c r="S165" t="s">
        <v>463</v>
      </c>
      <c r="T165" t="s">
        <v>220</v>
      </c>
      <c r="U165">
        <v>-241408</v>
      </c>
      <c r="W165">
        <v>241408</v>
      </c>
    </row>
    <row r="166" spans="1:23" hidden="1">
      <c r="A166" t="s">
        <v>548</v>
      </c>
      <c r="B166">
        <v>30031</v>
      </c>
      <c r="C166" t="s">
        <v>234</v>
      </c>
      <c r="D166">
        <v>9060104003</v>
      </c>
      <c r="E166" s="68" t="str">
        <f>VLOOKUP(D166,'[20]Plan de Cuentas'!M$3:R$289,6,0)</f>
        <v>COSTO DE PERSONAL</v>
      </c>
      <c r="F166" t="s">
        <v>240</v>
      </c>
      <c r="G166">
        <v>100</v>
      </c>
      <c r="H166" t="s">
        <v>213</v>
      </c>
      <c r="I166">
        <v>1220</v>
      </c>
      <c r="J166" t="s">
        <v>236</v>
      </c>
      <c r="K166" t="s">
        <v>179</v>
      </c>
      <c r="L166" t="s">
        <v>151</v>
      </c>
      <c r="M166">
        <v>910</v>
      </c>
      <c r="N166" t="s">
        <v>179</v>
      </c>
      <c r="O166" t="s">
        <v>241</v>
      </c>
      <c r="P166">
        <v>1149262</v>
      </c>
      <c r="Q166">
        <v>41729</v>
      </c>
      <c r="R166" t="s">
        <v>461</v>
      </c>
      <c r="S166" t="s">
        <v>461</v>
      </c>
      <c r="T166" t="s">
        <v>220</v>
      </c>
      <c r="U166">
        <v>126806</v>
      </c>
      <c r="V166">
        <v>126806</v>
      </c>
    </row>
    <row r="167" spans="1:23" hidden="1">
      <c r="A167" t="s">
        <v>548</v>
      </c>
      <c r="B167">
        <v>30031</v>
      </c>
      <c r="C167" t="s">
        <v>234</v>
      </c>
      <c r="D167">
        <v>9060104003</v>
      </c>
      <c r="E167" s="68" t="str">
        <f>VLOOKUP(D167,'[20]Plan de Cuentas'!M$3:R$289,6,0)</f>
        <v>COSTO DE PERSONAL</v>
      </c>
      <c r="F167" t="s">
        <v>240</v>
      </c>
      <c r="G167">
        <v>100</v>
      </c>
      <c r="H167" t="s">
        <v>213</v>
      </c>
      <c r="I167">
        <v>1220</v>
      </c>
      <c r="J167" t="s">
        <v>236</v>
      </c>
      <c r="K167" t="s">
        <v>179</v>
      </c>
      <c r="L167" t="s">
        <v>151</v>
      </c>
      <c r="M167">
        <v>910</v>
      </c>
      <c r="N167" t="s">
        <v>179</v>
      </c>
      <c r="O167" t="s">
        <v>241</v>
      </c>
      <c r="P167">
        <v>1149262</v>
      </c>
      <c r="Q167">
        <v>41729</v>
      </c>
      <c r="R167" t="s">
        <v>462</v>
      </c>
      <c r="S167" t="s">
        <v>464</v>
      </c>
      <c r="T167" t="s">
        <v>220</v>
      </c>
      <c r="U167">
        <v>-241409</v>
      </c>
      <c r="W167">
        <v>241409</v>
      </c>
    </row>
    <row r="168" spans="1:23" hidden="1">
      <c r="A168" t="s">
        <v>548</v>
      </c>
      <c r="B168">
        <v>30031</v>
      </c>
      <c r="C168" t="s">
        <v>234</v>
      </c>
      <c r="D168">
        <v>9060104003</v>
      </c>
      <c r="E168" s="68" t="str">
        <f>VLOOKUP(D168,'[20]Plan de Cuentas'!M$3:R$289,6,0)</f>
        <v>COSTO DE PERSONAL</v>
      </c>
      <c r="F168" t="s">
        <v>240</v>
      </c>
      <c r="G168">
        <v>100</v>
      </c>
      <c r="H168" t="s">
        <v>213</v>
      </c>
      <c r="I168">
        <v>1220</v>
      </c>
      <c r="J168" t="s">
        <v>236</v>
      </c>
      <c r="K168" t="s">
        <v>179</v>
      </c>
      <c r="L168" t="s">
        <v>151</v>
      </c>
      <c r="M168">
        <v>910</v>
      </c>
      <c r="N168" t="s">
        <v>179</v>
      </c>
      <c r="O168" t="s">
        <v>241</v>
      </c>
      <c r="P168">
        <v>1149262</v>
      </c>
      <c r="Q168">
        <v>41729</v>
      </c>
      <c r="R168" t="s">
        <v>462</v>
      </c>
      <c r="S168" t="s">
        <v>463</v>
      </c>
      <c r="T168" t="s">
        <v>220</v>
      </c>
      <c r="U168">
        <v>-241408</v>
      </c>
      <c r="W168">
        <v>241408</v>
      </c>
    </row>
    <row r="169" spans="1:23" hidden="1">
      <c r="A169" t="s">
        <v>548</v>
      </c>
      <c r="B169">
        <v>30031</v>
      </c>
      <c r="C169" t="s">
        <v>234</v>
      </c>
      <c r="D169">
        <v>9060104003</v>
      </c>
      <c r="E169" s="68" t="str">
        <f>VLOOKUP(D169,'[20]Plan de Cuentas'!M$3:R$289,6,0)</f>
        <v>COSTO DE PERSONAL</v>
      </c>
      <c r="F169" t="s">
        <v>240</v>
      </c>
      <c r="G169">
        <v>100</v>
      </c>
      <c r="H169" t="s">
        <v>213</v>
      </c>
      <c r="I169">
        <v>1220</v>
      </c>
      <c r="J169" t="s">
        <v>236</v>
      </c>
      <c r="K169" t="s">
        <v>179</v>
      </c>
      <c r="L169" t="s">
        <v>151</v>
      </c>
      <c r="M169">
        <v>910</v>
      </c>
      <c r="N169" t="s">
        <v>179</v>
      </c>
      <c r="O169" t="s">
        <v>241</v>
      </c>
      <c r="P169">
        <v>1149262</v>
      </c>
      <c r="Q169">
        <v>41729</v>
      </c>
      <c r="R169" t="s">
        <v>459</v>
      </c>
      <c r="S169" t="s">
        <v>460</v>
      </c>
      <c r="T169" t="s">
        <v>220</v>
      </c>
      <c r="U169">
        <v>-126806</v>
      </c>
      <c r="W169">
        <v>126806</v>
      </c>
    </row>
    <row r="170" spans="1:23" hidden="1">
      <c r="A170" t="s">
        <v>548</v>
      </c>
      <c r="B170">
        <v>30031</v>
      </c>
      <c r="C170" t="s">
        <v>234</v>
      </c>
      <c r="D170">
        <v>9060104003</v>
      </c>
      <c r="E170" s="68" t="str">
        <f>VLOOKUP(D170,'[20]Plan de Cuentas'!M$3:R$289,6,0)</f>
        <v>COSTO DE PERSONAL</v>
      </c>
      <c r="F170" t="s">
        <v>240</v>
      </c>
      <c r="G170">
        <v>100</v>
      </c>
      <c r="H170" t="s">
        <v>213</v>
      </c>
      <c r="I170">
        <v>1220</v>
      </c>
      <c r="J170" t="s">
        <v>236</v>
      </c>
      <c r="K170" t="s">
        <v>179</v>
      </c>
      <c r="L170" t="s">
        <v>151</v>
      </c>
      <c r="M170">
        <v>910</v>
      </c>
      <c r="N170" t="s">
        <v>179</v>
      </c>
      <c r="O170" t="s">
        <v>241</v>
      </c>
      <c r="P170">
        <v>1149262</v>
      </c>
      <c r="Q170">
        <v>41729</v>
      </c>
      <c r="R170" t="s">
        <v>462</v>
      </c>
      <c r="S170" t="s">
        <v>464</v>
      </c>
      <c r="T170" t="s">
        <v>220</v>
      </c>
      <c r="U170">
        <v>-241409</v>
      </c>
      <c r="W170">
        <v>241409</v>
      </c>
    </row>
    <row r="171" spans="1:23" hidden="1">
      <c r="A171" t="s">
        <v>548</v>
      </c>
      <c r="B171">
        <v>30031</v>
      </c>
      <c r="C171" t="s">
        <v>234</v>
      </c>
      <c r="D171">
        <v>9060104003</v>
      </c>
      <c r="E171" s="68" t="str">
        <f>VLOOKUP(D171,'[20]Plan de Cuentas'!M$3:R$289,6,0)</f>
        <v>COSTO DE PERSONAL</v>
      </c>
      <c r="F171" t="s">
        <v>240</v>
      </c>
      <c r="G171">
        <v>100</v>
      </c>
      <c r="H171" t="s">
        <v>213</v>
      </c>
      <c r="I171">
        <v>1220</v>
      </c>
      <c r="J171" t="s">
        <v>236</v>
      </c>
      <c r="K171" t="s">
        <v>179</v>
      </c>
      <c r="L171" t="s">
        <v>151</v>
      </c>
      <c r="M171">
        <v>910</v>
      </c>
      <c r="N171" t="s">
        <v>179</v>
      </c>
      <c r="O171" t="s">
        <v>241</v>
      </c>
      <c r="P171">
        <v>1149262</v>
      </c>
      <c r="Q171">
        <v>41729</v>
      </c>
      <c r="R171" t="s">
        <v>465</v>
      </c>
      <c r="S171" t="s">
        <v>466</v>
      </c>
      <c r="T171" t="s">
        <v>220</v>
      </c>
      <c r="U171">
        <v>402184</v>
      </c>
      <c r="V171">
        <v>402184</v>
      </c>
    </row>
    <row r="172" spans="1:23" hidden="1">
      <c r="A172" t="s">
        <v>548</v>
      </c>
      <c r="B172">
        <v>30031</v>
      </c>
      <c r="C172" t="s">
        <v>234</v>
      </c>
      <c r="D172">
        <v>9060104003</v>
      </c>
      <c r="E172" s="68" t="str">
        <f>VLOOKUP(D172,'[20]Plan de Cuentas'!M$3:R$289,6,0)</f>
        <v>COSTO DE PERSONAL</v>
      </c>
      <c r="F172" t="s">
        <v>240</v>
      </c>
      <c r="G172">
        <v>100</v>
      </c>
      <c r="H172" t="s">
        <v>213</v>
      </c>
      <c r="I172">
        <v>1220</v>
      </c>
      <c r="J172" t="s">
        <v>236</v>
      </c>
      <c r="K172" t="s">
        <v>179</v>
      </c>
      <c r="L172" t="s">
        <v>151</v>
      </c>
      <c r="M172">
        <v>910</v>
      </c>
      <c r="N172" t="s">
        <v>179</v>
      </c>
      <c r="O172" t="s">
        <v>241</v>
      </c>
      <c r="P172">
        <v>1149262</v>
      </c>
      <c r="Q172">
        <v>41729</v>
      </c>
      <c r="R172" t="s">
        <v>465</v>
      </c>
      <c r="S172" t="s">
        <v>464</v>
      </c>
      <c r="T172" t="s">
        <v>220</v>
      </c>
      <c r="U172">
        <v>241409</v>
      </c>
      <c r="V172">
        <v>241409</v>
      </c>
    </row>
    <row r="173" spans="1:23" hidden="1">
      <c r="A173" t="s">
        <v>548</v>
      </c>
      <c r="B173">
        <v>30031</v>
      </c>
      <c r="C173" t="s">
        <v>234</v>
      </c>
      <c r="D173">
        <v>9060104003</v>
      </c>
      <c r="E173" s="68" t="str">
        <f>VLOOKUP(D173,'[20]Plan de Cuentas'!M$3:R$289,6,0)</f>
        <v>COSTO DE PERSONAL</v>
      </c>
      <c r="F173" t="s">
        <v>240</v>
      </c>
      <c r="G173">
        <v>100</v>
      </c>
      <c r="H173" t="s">
        <v>213</v>
      </c>
      <c r="I173">
        <v>1220</v>
      </c>
      <c r="J173" t="s">
        <v>236</v>
      </c>
      <c r="K173" t="s">
        <v>179</v>
      </c>
      <c r="L173" t="s">
        <v>151</v>
      </c>
      <c r="M173">
        <v>910</v>
      </c>
      <c r="N173" t="s">
        <v>179</v>
      </c>
      <c r="O173" t="s">
        <v>241</v>
      </c>
      <c r="P173">
        <v>1149262</v>
      </c>
      <c r="Q173">
        <v>41729</v>
      </c>
      <c r="R173" t="s">
        <v>465</v>
      </c>
      <c r="S173" t="s">
        <v>463</v>
      </c>
      <c r="T173" t="s">
        <v>220</v>
      </c>
      <c r="U173">
        <v>241408</v>
      </c>
      <c r="V173">
        <v>241408</v>
      </c>
    </row>
    <row r="174" spans="1:23" hidden="1">
      <c r="A174" t="s">
        <v>548</v>
      </c>
      <c r="B174">
        <v>30031</v>
      </c>
      <c r="C174" t="s">
        <v>234</v>
      </c>
      <c r="D174">
        <v>9060104003</v>
      </c>
      <c r="E174" s="68" t="str">
        <f>VLOOKUP(D174,'[20]Plan de Cuentas'!M$3:R$289,6,0)</f>
        <v>COSTO DE PERSONAL</v>
      </c>
      <c r="F174" t="s">
        <v>240</v>
      </c>
      <c r="G174">
        <v>100</v>
      </c>
      <c r="H174" t="s">
        <v>213</v>
      </c>
      <c r="I174">
        <v>1220</v>
      </c>
      <c r="J174" t="s">
        <v>236</v>
      </c>
      <c r="K174" t="s">
        <v>179</v>
      </c>
      <c r="L174" t="s">
        <v>151</v>
      </c>
      <c r="M174">
        <v>910</v>
      </c>
      <c r="N174" t="s">
        <v>179</v>
      </c>
      <c r="O174" t="s">
        <v>241</v>
      </c>
      <c r="P174">
        <v>1149262</v>
      </c>
      <c r="Q174">
        <v>41729</v>
      </c>
      <c r="R174" t="s">
        <v>460</v>
      </c>
      <c r="S174" t="s">
        <v>460</v>
      </c>
      <c r="T174" t="s">
        <v>220</v>
      </c>
      <c r="U174">
        <v>126806</v>
      </c>
      <c r="V174">
        <v>126806</v>
      </c>
    </row>
    <row r="175" spans="1:23" hidden="1">
      <c r="A175" t="s">
        <v>548</v>
      </c>
      <c r="B175">
        <v>30031</v>
      </c>
      <c r="C175" t="s">
        <v>234</v>
      </c>
      <c r="D175">
        <v>9060104003</v>
      </c>
      <c r="E175" s="68" t="str">
        <f>VLOOKUP(D175,'[20]Plan de Cuentas'!M$3:R$289,6,0)</f>
        <v>COSTO DE PERSONAL</v>
      </c>
      <c r="F175" t="s">
        <v>240</v>
      </c>
      <c r="G175">
        <v>100</v>
      </c>
      <c r="H175" t="s">
        <v>213</v>
      </c>
      <c r="I175">
        <v>1220</v>
      </c>
      <c r="J175" t="s">
        <v>236</v>
      </c>
      <c r="K175" t="s">
        <v>179</v>
      </c>
      <c r="L175" t="s">
        <v>151</v>
      </c>
      <c r="M175">
        <v>910</v>
      </c>
      <c r="N175" t="s">
        <v>179</v>
      </c>
      <c r="O175" t="s">
        <v>241</v>
      </c>
      <c r="P175">
        <v>1149262</v>
      </c>
      <c r="Q175">
        <v>41729</v>
      </c>
      <c r="R175" t="s">
        <v>467</v>
      </c>
      <c r="S175" t="s">
        <v>468</v>
      </c>
      <c r="T175" t="s">
        <v>220</v>
      </c>
      <c r="U175">
        <v>241408</v>
      </c>
      <c r="V175">
        <v>241408</v>
      </c>
    </row>
    <row r="176" spans="1:23" hidden="1">
      <c r="A176" t="s">
        <v>548</v>
      </c>
      <c r="B176">
        <v>30031</v>
      </c>
      <c r="C176" t="s">
        <v>234</v>
      </c>
      <c r="D176">
        <v>9060104003</v>
      </c>
      <c r="E176" s="68" t="str">
        <f>VLOOKUP(D176,'[20]Plan de Cuentas'!M$3:R$289,6,0)</f>
        <v>COSTO DE PERSONAL</v>
      </c>
      <c r="F176" t="s">
        <v>240</v>
      </c>
      <c r="G176">
        <v>100</v>
      </c>
      <c r="H176" t="s">
        <v>213</v>
      </c>
      <c r="I176">
        <v>1220</v>
      </c>
      <c r="J176" t="s">
        <v>236</v>
      </c>
      <c r="K176" t="s">
        <v>179</v>
      </c>
      <c r="L176" t="s">
        <v>151</v>
      </c>
      <c r="M176">
        <v>910</v>
      </c>
      <c r="N176" t="s">
        <v>179</v>
      </c>
      <c r="O176" t="s">
        <v>241</v>
      </c>
      <c r="P176">
        <v>1149262</v>
      </c>
      <c r="Q176">
        <v>41729</v>
      </c>
      <c r="R176" t="s">
        <v>467</v>
      </c>
      <c r="S176" t="s">
        <v>469</v>
      </c>
      <c r="T176" t="s">
        <v>220</v>
      </c>
      <c r="U176">
        <v>57706</v>
      </c>
      <c r="V176">
        <v>57706</v>
      </c>
    </row>
    <row r="177" spans="1:23" hidden="1">
      <c r="A177" t="s">
        <v>548</v>
      </c>
      <c r="B177">
        <v>30031</v>
      </c>
      <c r="C177" t="s">
        <v>234</v>
      </c>
      <c r="D177">
        <v>9060104003</v>
      </c>
      <c r="E177" s="68" t="str">
        <f>VLOOKUP(D177,'[20]Plan de Cuentas'!M$3:R$289,6,0)</f>
        <v>COSTO DE PERSONAL</v>
      </c>
      <c r="F177" t="s">
        <v>240</v>
      </c>
      <c r="G177">
        <v>100</v>
      </c>
      <c r="H177" t="s">
        <v>213</v>
      </c>
      <c r="I177">
        <v>1220</v>
      </c>
      <c r="J177" t="s">
        <v>236</v>
      </c>
      <c r="K177" t="s">
        <v>179</v>
      </c>
      <c r="L177" t="s">
        <v>151</v>
      </c>
      <c r="M177">
        <v>910</v>
      </c>
      <c r="N177" t="s">
        <v>179</v>
      </c>
      <c r="O177" t="s">
        <v>241</v>
      </c>
      <c r="P177">
        <v>1149262</v>
      </c>
      <c r="Q177">
        <v>41729</v>
      </c>
      <c r="R177" t="s">
        <v>462</v>
      </c>
      <c r="S177" t="s">
        <v>466</v>
      </c>
      <c r="T177" t="s">
        <v>220</v>
      </c>
      <c r="U177">
        <v>-402184</v>
      </c>
      <c r="W177">
        <v>402184</v>
      </c>
    </row>
    <row r="178" spans="1:23" hidden="1">
      <c r="A178" t="s">
        <v>548</v>
      </c>
      <c r="B178">
        <v>30031</v>
      </c>
      <c r="C178" t="s">
        <v>234</v>
      </c>
      <c r="D178">
        <v>9060104003</v>
      </c>
      <c r="E178" s="68" t="str">
        <f>VLOOKUP(D178,'[20]Plan de Cuentas'!M$3:R$289,6,0)</f>
        <v>COSTO DE PERSONAL</v>
      </c>
      <c r="F178" t="s">
        <v>240</v>
      </c>
      <c r="G178">
        <v>100</v>
      </c>
      <c r="H178" t="s">
        <v>213</v>
      </c>
      <c r="I178">
        <v>1220</v>
      </c>
      <c r="J178" t="s">
        <v>236</v>
      </c>
      <c r="K178" t="s">
        <v>179</v>
      </c>
      <c r="L178" t="s">
        <v>151</v>
      </c>
      <c r="M178">
        <v>910</v>
      </c>
      <c r="N178" t="s">
        <v>179</v>
      </c>
      <c r="O178" t="s">
        <v>241</v>
      </c>
      <c r="P178">
        <v>1149262</v>
      </c>
      <c r="Q178">
        <v>41729</v>
      </c>
      <c r="R178" t="s">
        <v>467</v>
      </c>
      <c r="S178" t="s">
        <v>470</v>
      </c>
      <c r="T178" t="s">
        <v>220</v>
      </c>
      <c r="U178">
        <v>23607</v>
      </c>
      <c r="V178">
        <v>23607</v>
      </c>
    </row>
    <row r="179" spans="1:23" hidden="1">
      <c r="A179" t="s">
        <v>548</v>
      </c>
      <c r="B179">
        <v>30031</v>
      </c>
      <c r="C179" t="s">
        <v>234</v>
      </c>
      <c r="D179">
        <v>9060104003</v>
      </c>
      <c r="E179" s="68" t="str">
        <f>VLOOKUP(D179,'[20]Plan de Cuentas'!M$3:R$289,6,0)</f>
        <v>COSTO DE PERSONAL</v>
      </c>
      <c r="F179" t="s">
        <v>240</v>
      </c>
      <c r="G179">
        <v>100</v>
      </c>
      <c r="H179" t="s">
        <v>213</v>
      </c>
      <c r="I179">
        <v>1220</v>
      </c>
      <c r="J179" t="s">
        <v>236</v>
      </c>
      <c r="K179" t="s">
        <v>179</v>
      </c>
      <c r="L179" t="s">
        <v>151</v>
      </c>
      <c r="M179">
        <v>910</v>
      </c>
      <c r="N179" t="s">
        <v>179</v>
      </c>
      <c r="O179" t="s">
        <v>241</v>
      </c>
      <c r="P179">
        <v>1149262</v>
      </c>
      <c r="Q179">
        <v>41729</v>
      </c>
      <c r="R179" t="s">
        <v>467</v>
      </c>
      <c r="S179" t="s">
        <v>471</v>
      </c>
      <c r="T179" t="s">
        <v>220</v>
      </c>
      <c r="U179">
        <v>47214</v>
      </c>
      <c r="V179">
        <v>47214</v>
      </c>
    </row>
    <row r="180" spans="1:23" hidden="1">
      <c r="A180" t="s">
        <v>548</v>
      </c>
      <c r="B180">
        <v>30031</v>
      </c>
      <c r="C180" t="s">
        <v>234</v>
      </c>
      <c r="D180">
        <v>9060104003</v>
      </c>
      <c r="E180" s="68" t="str">
        <f>VLOOKUP(D180,'[20]Plan de Cuentas'!M$3:R$289,6,0)</f>
        <v>COSTO DE PERSONAL</v>
      </c>
      <c r="F180" t="s">
        <v>240</v>
      </c>
      <c r="G180">
        <v>100</v>
      </c>
      <c r="H180" t="s">
        <v>213</v>
      </c>
      <c r="I180">
        <v>1220</v>
      </c>
      <c r="J180" t="s">
        <v>236</v>
      </c>
      <c r="K180" t="s">
        <v>179</v>
      </c>
      <c r="L180" t="s">
        <v>151</v>
      </c>
      <c r="M180">
        <v>910</v>
      </c>
      <c r="N180" t="s">
        <v>179</v>
      </c>
      <c r="O180" t="s">
        <v>241</v>
      </c>
      <c r="P180">
        <v>1149262</v>
      </c>
      <c r="Q180">
        <v>41729</v>
      </c>
      <c r="R180" t="s">
        <v>462</v>
      </c>
      <c r="S180" t="s">
        <v>466</v>
      </c>
      <c r="T180" t="s">
        <v>220</v>
      </c>
      <c r="U180">
        <v>-402184</v>
      </c>
      <c r="W180">
        <v>402184</v>
      </c>
    </row>
    <row r="181" spans="1:23" hidden="1">
      <c r="A181" t="s">
        <v>548</v>
      </c>
      <c r="B181">
        <v>30031</v>
      </c>
      <c r="C181" t="s">
        <v>234</v>
      </c>
      <c r="D181">
        <v>9060104005</v>
      </c>
      <c r="E181" s="68" t="str">
        <f>VLOOKUP(D181,'[20]Plan de Cuentas'!M$3:R$289,6,0)</f>
        <v>COSTO DE PERSONAL</v>
      </c>
      <c r="F181" t="s">
        <v>247</v>
      </c>
      <c r="G181">
        <v>100</v>
      </c>
      <c r="H181" t="s">
        <v>213</v>
      </c>
      <c r="I181">
        <v>1220</v>
      </c>
      <c r="J181" t="s">
        <v>236</v>
      </c>
      <c r="K181" t="s">
        <v>179</v>
      </c>
      <c r="L181" t="s">
        <v>151</v>
      </c>
      <c r="M181">
        <v>910</v>
      </c>
      <c r="N181" t="s">
        <v>179</v>
      </c>
      <c r="O181" t="s">
        <v>248</v>
      </c>
      <c r="P181">
        <v>1235338</v>
      </c>
      <c r="Q181">
        <v>41729</v>
      </c>
      <c r="R181" t="s">
        <v>467</v>
      </c>
      <c r="S181" t="s">
        <v>472</v>
      </c>
      <c r="T181" t="s">
        <v>220</v>
      </c>
      <c r="U181">
        <v>617669</v>
      </c>
      <c r="V181">
        <v>617669</v>
      </c>
    </row>
    <row r="182" spans="1:23" hidden="1">
      <c r="A182" t="s">
        <v>548</v>
      </c>
      <c r="B182">
        <v>30031</v>
      </c>
      <c r="C182" t="s">
        <v>234</v>
      </c>
      <c r="D182">
        <v>9060104010</v>
      </c>
      <c r="E182" s="68" t="str">
        <f>VLOOKUP(D182,'[20]Plan de Cuentas'!M$3:R$289,6,0)</f>
        <v>COSTO DE PERSONAL</v>
      </c>
      <c r="F182" t="s">
        <v>250</v>
      </c>
      <c r="G182">
        <v>100</v>
      </c>
      <c r="H182" t="s">
        <v>213</v>
      </c>
      <c r="I182">
        <v>1220</v>
      </c>
      <c r="J182" t="s">
        <v>236</v>
      </c>
      <c r="K182" t="s">
        <v>179</v>
      </c>
      <c r="L182" t="s">
        <v>151</v>
      </c>
      <c r="M182">
        <v>910</v>
      </c>
      <c r="N182" t="s">
        <v>179</v>
      </c>
      <c r="O182" t="s">
        <v>251</v>
      </c>
      <c r="P182">
        <v>416496</v>
      </c>
      <c r="Q182">
        <v>41729</v>
      </c>
      <c r="R182" t="s">
        <v>461</v>
      </c>
      <c r="S182" t="s">
        <v>461</v>
      </c>
      <c r="T182" t="s">
        <v>220</v>
      </c>
      <c r="U182">
        <v>166598</v>
      </c>
      <c r="V182">
        <v>166598</v>
      </c>
    </row>
    <row r="183" spans="1:23" hidden="1">
      <c r="A183" t="s">
        <v>548</v>
      </c>
      <c r="B183">
        <v>30031</v>
      </c>
      <c r="C183" t="s">
        <v>234</v>
      </c>
      <c r="D183">
        <v>9060104010</v>
      </c>
      <c r="E183" s="68" t="str">
        <f>VLOOKUP(D183,'[20]Plan de Cuentas'!M$3:R$289,6,0)</f>
        <v>COSTO DE PERSONAL</v>
      </c>
      <c r="F183" t="s">
        <v>250</v>
      </c>
      <c r="G183">
        <v>100</v>
      </c>
      <c r="H183" t="s">
        <v>213</v>
      </c>
      <c r="I183">
        <v>1220</v>
      </c>
      <c r="J183" t="s">
        <v>236</v>
      </c>
      <c r="K183" t="s">
        <v>179</v>
      </c>
      <c r="L183" t="s">
        <v>151</v>
      </c>
      <c r="M183">
        <v>910</v>
      </c>
      <c r="N183" t="s">
        <v>179</v>
      </c>
      <c r="O183" t="s">
        <v>251</v>
      </c>
      <c r="P183">
        <v>416496</v>
      </c>
      <c r="Q183">
        <v>41729</v>
      </c>
      <c r="R183" t="s">
        <v>460</v>
      </c>
      <c r="S183" t="s">
        <v>460</v>
      </c>
      <c r="T183" t="s">
        <v>220</v>
      </c>
      <c r="U183">
        <v>166598</v>
      </c>
      <c r="V183">
        <v>166598</v>
      </c>
    </row>
    <row r="184" spans="1:23" hidden="1">
      <c r="A184" t="s">
        <v>548</v>
      </c>
      <c r="B184">
        <v>30031</v>
      </c>
      <c r="C184" t="s">
        <v>234</v>
      </c>
      <c r="D184">
        <v>9060104010</v>
      </c>
      <c r="E184" s="68" t="str">
        <f>VLOOKUP(D184,'[20]Plan de Cuentas'!M$3:R$289,6,0)</f>
        <v>COSTO DE PERSONAL</v>
      </c>
      <c r="F184" t="s">
        <v>250</v>
      </c>
      <c r="G184">
        <v>100</v>
      </c>
      <c r="H184" t="s">
        <v>213</v>
      </c>
      <c r="I184">
        <v>1220</v>
      </c>
      <c r="J184" t="s">
        <v>236</v>
      </c>
      <c r="K184" t="s">
        <v>179</v>
      </c>
      <c r="L184" t="s">
        <v>151</v>
      </c>
      <c r="M184">
        <v>910</v>
      </c>
      <c r="N184" t="s">
        <v>179</v>
      </c>
      <c r="O184" t="s">
        <v>251</v>
      </c>
      <c r="P184">
        <v>416496</v>
      </c>
      <c r="Q184">
        <v>41729</v>
      </c>
      <c r="R184" t="s">
        <v>459</v>
      </c>
      <c r="S184" t="s">
        <v>460</v>
      </c>
      <c r="T184" t="s">
        <v>220</v>
      </c>
      <c r="U184">
        <v>-166598</v>
      </c>
      <c r="W184">
        <v>166598</v>
      </c>
    </row>
    <row r="185" spans="1:23" hidden="1">
      <c r="A185" t="s">
        <v>548</v>
      </c>
      <c r="B185">
        <v>30031</v>
      </c>
      <c r="C185" t="s">
        <v>234</v>
      </c>
      <c r="D185">
        <v>9060105005</v>
      </c>
      <c r="E185" s="68" t="str">
        <f>VLOOKUP(D185,'[20]Plan de Cuentas'!M$3:R$289,6,0)</f>
        <v>COSTO DE PERSONAL</v>
      </c>
      <c r="F185" t="s">
        <v>252</v>
      </c>
      <c r="G185">
        <v>100</v>
      </c>
      <c r="H185" t="s">
        <v>213</v>
      </c>
      <c r="I185">
        <v>1220</v>
      </c>
      <c r="J185" t="s">
        <v>236</v>
      </c>
      <c r="K185" t="s">
        <v>179</v>
      </c>
      <c r="L185" t="s">
        <v>151</v>
      </c>
      <c r="M185">
        <v>910</v>
      </c>
      <c r="N185" t="s">
        <v>179</v>
      </c>
      <c r="O185" t="s">
        <v>253</v>
      </c>
      <c r="P185">
        <v>237993</v>
      </c>
      <c r="Q185">
        <v>41729</v>
      </c>
      <c r="R185" t="s">
        <v>459</v>
      </c>
      <c r="S185" t="s">
        <v>460</v>
      </c>
      <c r="T185" t="s">
        <v>220</v>
      </c>
      <c r="U185">
        <v>-95197</v>
      </c>
      <c r="W185">
        <v>95197</v>
      </c>
    </row>
    <row r="186" spans="1:23" hidden="1">
      <c r="A186" t="s">
        <v>548</v>
      </c>
      <c r="B186">
        <v>30031</v>
      </c>
      <c r="C186" t="s">
        <v>234</v>
      </c>
      <c r="D186">
        <v>9060105005</v>
      </c>
      <c r="E186" s="68" t="str">
        <f>VLOOKUP(D186,'[20]Plan de Cuentas'!M$3:R$289,6,0)</f>
        <v>COSTO DE PERSONAL</v>
      </c>
      <c r="F186" t="s">
        <v>252</v>
      </c>
      <c r="G186">
        <v>100</v>
      </c>
      <c r="H186" t="s">
        <v>213</v>
      </c>
      <c r="I186">
        <v>1220</v>
      </c>
      <c r="J186" t="s">
        <v>236</v>
      </c>
      <c r="K186" t="s">
        <v>179</v>
      </c>
      <c r="L186" t="s">
        <v>151</v>
      </c>
      <c r="M186">
        <v>910</v>
      </c>
      <c r="N186" t="s">
        <v>179</v>
      </c>
      <c r="O186" t="s">
        <v>253</v>
      </c>
      <c r="P186">
        <v>237993</v>
      </c>
      <c r="Q186">
        <v>41729</v>
      </c>
      <c r="R186" t="s">
        <v>460</v>
      </c>
      <c r="S186" t="s">
        <v>460</v>
      </c>
      <c r="T186" t="s">
        <v>220</v>
      </c>
      <c r="U186">
        <v>95197</v>
      </c>
      <c r="V186">
        <v>95197</v>
      </c>
    </row>
    <row r="187" spans="1:23" hidden="1">
      <c r="A187" t="s">
        <v>548</v>
      </c>
      <c r="B187">
        <v>30031</v>
      </c>
      <c r="C187" t="s">
        <v>234</v>
      </c>
      <c r="D187">
        <v>9060105005</v>
      </c>
      <c r="E187" s="68" t="str">
        <f>VLOOKUP(D187,'[20]Plan de Cuentas'!M$3:R$289,6,0)</f>
        <v>COSTO DE PERSONAL</v>
      </c>
      <c r="F187" t="s">
        <v>252</v>
      </c>
      <c r="G187">
        <v>100</v>
      </c>
      <c r="H187" t="s">
        <v>213</v>
      </c>
      <c r="I187">
        <v>1220</v>
      </c>
      <c r="J187" t="s">
        <v>236</v>
      </c>
      <c r="K187" t="s">
        <v>179</v>
      </c>
      <c r="L187" t="s">
        <v>151</v>
      </c>
      <c r="M187">
        <v>910</v>
      </c>
      <c r="N187" t="s">
        <v>179</v>
      </c>
      <c r="O187" t="s">
        <v>253</v>
      </c>
      <c r="P187">
        <v>237993</v>
      </c>
      <c r="Q187">
        <v>41729</v>
      </c>
      <c r="R187" t="s">
        <v>461</v>
      </c>
      <c r="S187" t="s">
        <v>461</v>
      </c>
      <c r="T187" t="s">
        <v>220</v>
      </c>
      <c r="U187">
        <v>95197</v>
      </c>
      <c r="V187">
        <v>95197</v>
      </c>
    </row>
    <row r="188" spans="1:23" hidden="1">
      <c r="A188" t="s">
        <v>548</v>
      </c>
      <c r="B188">
        <v>30031</v>
      </c>
      <c r="C188" t="s">
        <v>234</v>
      </c>
      <c r="D188">
        <v>9060108002</v>
      </c>
      <c r="E188" s="68" t="str">
        <f>VLOOKUP(D188,'[20]Plan de Cuentas'!M$3:R$289,6,0)</f>
        <v>COSTO DE PERSONAL</v>
      </c>
      <c r="F188" t="s">
        <v>254</v>
      </c>
      <c r="G188">
        <v>100</v>
      </c>
      <c r="H188" t="s">
        <v>213</v>
      </c>
      <c r="I188">
        <v>1220</v>
      </c>
      <c r="J188" t="s">
        <v>236</v>
      </c>
      <c r="K188" t="s">
        <v>179</v>
      </c>
      <c r="L188" t="s">
        <v>151</v>
      </c>
      <c r="M188">
        <v>910</v>
      </c>
      <c r="N188" t="s">
        <v>179</v>
      </c>
      <c r="O188" t="s">
        <v>255</v>
      </c>
      <c r="P188">
        <v>-1253910</v>
      </c>
      <c r="Q188">
        <v>41729</v>
      </c>
      <c r="R188" t="s">
        <v>467</v>
      </c>
      <c r="S188" t="s">
        <v>473</v>
      </c>
      <c r="T188" t="s">
        <v>220</v>
      </c>
      <c r="U188">
        <v>-345932</v>
      </c>
      <c r="W188">
        <v>345932</v>
      </c>
    </row>
    <row r="189" spans="1:23" hidden="1">
      <c r="A189" t="s">
        <v>548</v>
      </c>
      <c r="B189">
        <v>30031</v>
      </c>
      <c r="C189" t="s">
        <v>234</v>
      </c>
      <c r="D189">
        <v>9060108003</v>
      </c>
      <c r="E189" s="68" t="str">
        <f>VLOOKUP(D189,'[20]Plan de Cuentas'!M$3:R$289,6,0)</f>
        <v>COSTO DE PERSONAL</v>
      </c>
      <c r="F189" t="s">
        <v>474</v>
      </c>
      <c r="G189">
        <v>100</v>
      </c>
      <c r="H189" t="s">
        <v>213</v>
      </c>
      <c r="I189">
        <v>1220</v>
      </c>
      <c r="J189" t="s">
        <v>236</v>
      </c>
      <c r="K189" t="s">
        <v>179</v>
      </c>
      <c r="L189" t="s">
        <v>151</v>
      </c>
      <c r="M189">
        <v>910</v>
      </c>
      <c r="N189" t="s">
        <v>179</v>
      </c>
      <c r="O189" t="s">
        <v>475</v>
      </c>
      <c r="P189">
        <v>0</v>
      </c>
      <c r="Q189">
        <v>41729</v>
      </c>
      <c r="R189" t="s">
        <v>462</v>
      </c>
      <c r="S189" t="s">
        <v>463</v>
      </c>
      <c r="T189" t="s">
        <v>220</v>
      </c>
      <c r="U189">
        <v>241408</v>
      </c>
      <c r="V189">
        <v>241408</v>
      </c>
    </row>
    <row r="190" spans="1:23" hidden="1">
      <c r="A190" t="s">
        <v>548</v>
      </c>
      <c r="B190">
        <v>30031</v>
      </c>
      <c r="C190" t="s">
        <v>234</v>
      </c>
      <c r="D190">
        <v>9060108003</v>
      </c>
      <c r="E190" s="68" t="str">
        <f>VLOOKUP(D190,'[20]Plan de Cuentas'!M$3:R$289,6,0)</f>
        <v>COSTO DE PERSONAL</v>
      </c>
      <c r="F190" t="s">
        <v>474</v>
      </c>
      <c r="G190">
        <v>100</v>
      </c>
      <c r="H190" t="s">
        <v>213</v>
      </c>
      <c r="I190">
        <v>1220</v>
      </c>
      <c r="J190" t="s">
        <v>236</v>
      </c>
      <c r="K190" t="s">
        <v>179</v>
      </c>
      <c r="L190" t="s">
        <v>151</v>
      </c>
      <c r="M190">
        <v>910</v>
      </c>
      <c r="N190" t="s">
        <v>179</v>
      </c>
      <c r="O190" t="s">
        <v>475</v>
      </c>
      <c r="P190">
        <v>0</v>
      </c>
      <c r="Q190">
        <v>41729</v>
      </c>
      <c r="R190" t="s">
        <v>465</v>
      </c>
      <c r="S190" t="s">
        <v>466</v>
      </c>
      <c r="T190" t="s">
        <v>220</v>
      </c>
      <c r="U190">
        <v>-402184</v>
      </c>
      <c r="W190">
        <v>402184</v>
      </c>
    </row>
    <row r="191" spans="1:23" hidden="1">
      <c r="A191" t="s">
        <v>548</v>
      </c>
      <c r="B191">
        <v>30031</v>
      </c>
      <c r="C191" t="s">
        <v>234</v>
      </c>
      <c r="D191">
        <v>9060108003</v>
      </c>
      <c r="E191" s="68" t="str">
        <f>VLOOKUP(D191,'[20]Plan de Cuentas'!M$3:R$289,6,0)</f>
        <v>COSTO DE PERSONAL</v>
      </c>
      <c r="F191" t="s">
        <v>474</v>
      </c>
      <c r="G191">
        <v>100</v>
      </c>
      <c r="H191" t="s">
        <v>213</v>
      </c>
      <c r="I191">
        <v>1220</v>
      </c>
      <c r="J191" t="s">
        <v>236</v>
      </c>
      <c r="K191" t="s">
        <v>179</v>
      </c>
      <c r="L191" t="s">
        <v>151</v>
      </c>
      <c r="M191">
        <v>910</v>
      </c>
      <c r="N191" t="s">
        <v>179</v>
      </c>
      <c r="O191" t="s">
        <v>475</v>
      </c>
      <c r="P191">
        <v>0</v>
      </c>
      <c r="Q191">
        <v>41729</v>
      </c>
      <c r="R191" t="s">
        <v>462</v>
      </c>
      <c r="S191" t="s">
        <v>466</v>
      </c>
      <c r="T191" t="s">
        <v>220</v>
      </c>
      <c r="U191">
        <v>402184</v>
      </c>
      <c r="V191">
        <v>402184</v>
      </c>
    </row>
    <row r="192" spans="1:23" hidden="1">
      <c r="A192" t="s">
        <v>548</v>
      </c>
      <c r="B192">
        <v>30031</v>
      </c>
      <c r="C192" t="s">
        <v>234</v>
      </c>
      <c r="D192">
        <v>9060108003</v>
      </c>
      <c r="E192" s="68" t="str">
        <f>VLOOKUP(D192,'[20]Plan de Cuentas'!M$3:R$289,6,0)</f>
        <v>COSTO DE PERSONAL</v>
      </c>
      <c r="F192" t="s">
        <v>474</v>
      </c>
      <c r="G192">
        <v>100</v>
      </c>
      <c r="H192" t="s">
        <v>213</v>
      </c>
      <c r="I192">
        <v>1220</v>
      </c>
      <c r="J192" t="s">
        <v>236</v>
      </c>
      <c r="K192" t="s">
        <v>179</v>
      </c>
      <c r="L192" t="s">
        <v>151</v>
      </c>
      <c r="M192">
        <v>910</v>
      </c>
      <c r="N192" t="s">
        <v>179</v>
      </c>
      <c r="O192" t="s">
        <v>475</v>
      </c>
      <c r="P192">
        <v>0</v>
      </c>
      <c r="Q192">
        <v>41729</v>
      </c>
      <c r="R192" t="s">
        <v>465</v>
      </c>
      <c r="S192" t="s">
        <v>463</v>
      </c>
      <c r="T192" t="s">
        <v>220</v>
      </c>
      <c r="U192">
        <v>-241408</v>
      </c>
      <c r="W192">
        <v>241408</v>
      </c>
    </row>
    <row r="193" spans="1:23" hidden="1">
      <c r="A193" t="s">
        <v>548</v>
      </c>
      <c r="B193">
        <v>30031</v>
      </c>
      <c r="C193" t="s">
        <v>234</v>
      </c>
      <c r="D193">
        <v>9060108003</v>
      </c>
      <c r="E193" s="68" t="str">
        <f>VLOOKUP(D193,'[20]Plan de Cuentas'!M$3:R$289,6,0)</f>
        <v>COSTO DE PERSONAL</v>
      </c>
      <c r="F193" t="s">
        <v>474</v>
      </c>
      <c r="G193">
        <v>100</v>
      </c>
      <c r="H193" t="s">
        <v>213</v>
      </c>
      <c r="I193">
        <v>1220</v>
      </c>
      <c r="J193" t="s">
        <v>236</v>
      </c>
      <c r="K193" t="s">
        <v>179</v>
      </c>
      <c r="L193" t="s">
        <v>151</v>
      </c>
      <c r="M193">
        <v>910</v>
      </c>
      <c r="N193" t="s">
        <v>179</v>
      </c>
      <c r="O193" t="s">
        <v>475</v>
      </c>
      <c r="P193">
        <v>0</v>
      </c>
      <c r="Q193">
        <v>41729</v>
      </c>
      <c r="R193" t="s">
        <v>465</v>
      </c>
      <c r="S193" t="s">
        <v>464</v>
      </c>
      <c r="T193" t="s">
        <v>220</v>
      </c>
      <c r="U193">
        <v>-241409</v>
      </c>
      <c r="W193">
        <v>241409</v>
      </c>
    </row>
    <row r="194" spans="1:23" hidden="1">
      <c r="A194" t="s">
        <v>548</v>
      </c>
      <c r="B194">
        <v>30031</v>
      </c>
      <c r="C194" t="s">
        <v>234</v>
      </c>
      <c r="D194">
        <v>9060108003</v>
      </c>
      <c r="E194" s="68" t="str">
        <f>VLOOKUP(D194,'[20]Plan de Cuentas'!M$3:R$289,6,0)</f>
        <v>COSTO DE PERSONAL</v>
      </c>
      <c r="F194" t="s">
        <v>474</v>
      </c>
      <c r="G194">
        <v>100</v>
      </c>
      <c r="H194" t="s">
        <v>213</v>
      </c>
      <c r="I194">
        <v>1220</v>
      </c>
      <c r="J194" t="s">
        <v>236</v>
      </c>
      <c r="K194" t="s">
        <v>179</v>
      </c>
      <c r="L194" t="s">
        <v>151</v>
      </c>
      <c r="M194">
        <v>910</v>
      </c>
      <c r="N194" t="s">
        <v>179</v>
      </c>
      <c r="O194" t="s">
        <v>475</v>
      </c>
      <c r="P194">
        <v>0</v>
      </c>
      <c r="Q194">
        <v>41729</v>
      </c>
      <c r="R194" t="s">
        <v>462</v>
      </c>
      <c r="S194" t="s">
        <v>464</v>
      </c>
      <c r="T194" t="s">
        <v>220</v>
      </c>
      <c r="U194">
        <v>241409</v>
      </c>
      <c r="V194">
        <v>241409</v>
      </c>
    </row>
    <row r="195" spans="1:23" hidden="1">
      <c r="A195" t="s">
        <v>548</v>
      </c>
      <c r="B195">
        <v>30031</v>
      </c>
      <c r="C195" t="s">
        <v>234</v>
      </c>
      <c r="D195">
        <v>9060108003</v>
      </c>
      <c r="E195" s="68" t="str">
        <f>VLOOKUP(D195,'[20]Plan de Cuentas'!M$3:R$289,6,0)</f>
        <v>COSTO DE PERSONAL</v>
      </c>
      <c r="F195" t="s">
        <v>474</v>
      </c>
      <c r="G195">
        <v>100</v>
      </c>
      <c r="H195" t="s">
        <v>213</v>
      </c>
      <c r="I195">
        <v>1220</v>
      </c>
      <c r="J195" t="s">
        <v>236</v>
      </c>
      <c r="K195" t="s">
        <v>179</v>
      </c>
      <c r="L195" t="s">
        <v>151</v>
      </c>
      <c r="M195">
        <v>910</v>
      </c>
      <c r="N195" t="s">
        <v>179</v>
      </c>
      <c r="O195" t="s">
        <v>475</v>
      </c>
      <c r="P195">
        <v>0</v>
      </c>
      <c r="Q195">
        <v>41729</v>
      </c>
      <c r="R195" t="s">
        <v>462</v>
      </c>
      <c r="S195" t="s">
        <v>463</v>
      </c>
      <c r="T195" t="s">
        <v>220</v>
      </c>
      <c r="U195">
        <v>241408</v>
      </c>
      <c r="V195">
        <v>241408</v>
      </c>
    </row>
    <row r="196" spans="1:23" hidden="1">
      <c r="A196" t="s">
        <v>548</v>
      </c>
      <c r="B196">
        <v>30031</v>
      </c>
      <c r="C196" t="s">
        <v>234</v>
      </c>
      <c r="D196">
        <v>9060108003</v>
      </c>
      <c r="E196" s="68" t="str">
        <f>VLOOKUP(D196,'[20]Plan de Cuentas'!M$3:R$289,6,0)</f>
        <v>COSTO DE PERSONAL</v>
      </c>
      <c r="F196" t="s">
        <v>474</v>
      </c>
      <c r="G196">
        <v>100</v>
      </c>
      <c r="H196" t="s">
        <v>213</v>
      </c>
      <c r="I196">
        <v>1220</v>
      </c>
      <c r="J196" t="s">
        <v>236</v>
      </c>
      <c r="K196" t="s">
        <v>179</v>
      </c>
      <c r="L196" t="s">
        <v>151</v>
      </c>
      <c r="M196">
        <v>910</v>
      </c>
      <c r="N196" t="s">
        <v>179</v>
      </c>
      <c r="O196" t="s">
        <v>475</v>
      </c>
      <c r="P196">
        <v>0</v>
      </c>
      <c r="Q196">
        <v>41729</v>
      </c>
      <c r="R196" t="s">
        <v>462</v>
      </c>
      <c r="S196" t="s">
        <v>464</v>
      </c>
      <c r="T196" t="s">
        <v>220</v>
      </c>
      <c r="U196">
        <v>241409</v>
      </c>
      <c r="V196">
        <v>241409</v>
      </c>
    </row>
    <row r="197" spans="1:23" hidden="1">
      <c r="A197" t="s">
        <v>548</v>
      </c>
      <c r="B197">
        <v>30031</v>
      </c>
      <c r="C197" t="s">
        <v>234</v>
      </c>
      <c r="D197">
        <v>9060108003</v>
      </c>
      <c r="E197" s="68" t="str">
        <f>VLOOKUP(D197,'[20]Plan de Cuentas'!M$3:R$289,6,0)</f>
        <v>COSTO DE PERSONAL</v>
      </c>
      <c r="F197" t="s">
        <v>474</v>
      </c>
      <c r="G197">
        <v>100</v>
      </c>
      <c r="H197" t="s">
        <v>213</v>
      </c>
      <c r="I197">
        <v>1220</v>
      </c>
      <c r="J197" t="s">
        <v>236</v>
      </c>
      <c r="K197" t="s">
        <v>179</v>
      </c>
      <c r="L197" t="s">
        <v>151</v>
      </c>
      <c r="M197">
        <v>910</v>
      </c>
      <c r="N197" t="s">
        <v>179</v>
      </c>
      <c r="O197" t="s">
        <v>475</v>
      </c>
      <c r="P197">
        <v>0</v>
      </c>
      <c r="Q197">
        <v>41729</v>
      </c>
      <c r="R197" t="s">
        <v>462</v>
      </c>
      <c r="S197" t="s">
        <v>466</v>
      </c>
      <c r="T197" t="s">
        <v>220</v>
      </c>
      <c r="U197">
        <v>402184</v>
      </c>
      <c r="V197">
        <v>402184</v>
      </c>
    </row>
    <row r="198" spans="1:23" hidden="1">
      <c r="A198" t="s">
        <v>548</v>
      </c>
      <c r="B198">
        <v>30031</v>
      </c>
      <c r="C198" t="s">
        <v>234</v>
      </c>
      <c r="D198">
        <v>9060111002</v>
      </c>
      <c r="E198" s="68" t="str">
        <f>VLOOKUP(D198,'[20]Plan de Cuentas'!M$3:R$289,6,0)</f>
        <v>COSTO DE PERSONAL</v>
      </c>
      <c r="F198" t="s">
        <v>257</v>
      </c>
      <c r="G198">
        <v>100</v>
      </c>
      <c r="H198" t="s">
        <v>213</v>
      </c>
      <c r="I198">
        <v>1220</v>
      </c>
      <c r="J198" t="s">
        <v>236</v>
      </c>
      <c r="K198" t="s">
        <v>179</v>
      </c>
      <c r="L198" t="s">
        <v>151</v>
      </c>
      <c r="M198">
        <v>910</v>
      </c>
      <c r="N198" t="s">
        <v>179</v>
      </c>
      <c r="O198" t="s">
        <v>258</v>
      </c>
      <c r="P198">
        <v>155412</v>
      </c>
      <c r="Q198">
        <v>41729</v>
      </c>
      <c r="R198" t="s">
        <v>460</v>
      </c>
      <c r="S198" t="s">
        <v>460</v>
      </c>
      <c r="T198" t="s">
        <v>220</v>
      </c>
      <c r="U198">
        <v>-74579</v>
      </c>
      <c r="W198">
        <v>74579</v>
      </c>
    </row>
    <row r="199" spans="1:23" hidden="1">
      <c r="A199" t="s">
        <v>548</v>
      </c>
      <c r="B199">
        <v>30031</v>
      </c>
      <c r="C199" t="s">
        <v>234</v>
      </c>
      <c r="D199">
        <v>9060111002</v>
      </c>
      <c r="E199" s="68" t="str">
        <f>VLOOKUP(D199,'[20]Plan de Cuentas'!M$3:R$289,6,0)</f>
        <v>COSTO DE PERSONAL</v>
      </c>
      <c r="F199" t="s">
        <v>257</v>
      </c>
      <c r="G199">
        <v>100</v>
      </c>
      <c r="H199" t="s">
        <v>213</v>
      </c>
      <c r="I199">
        <v>1220</v>
      </c>
      <c r="J199" t="s">
        <v>236</v>
      </c>
      <c r="K199" t="s">
        <v>179</v>
      </c>
      <c r="L199" t="s">
        <v>151</v>
      </c>
      <c r="M199">
        <v>910</v>
      </c>
      <c r="N199" t="s">
        <v>179</v>
      </c>
      <c r="O199" t="s">
        <v>258</v>
      </c>
      <c r="P199">
        <v>155412</v>
      </c>
      <c r="Q199">
        <v>41729</v>
      </c>
      <c r="R199" t="s">
        <v>459</v>
      </c>
      <c r="S199" t="s">
        <v>460</v>
      </c>
      <c r="T199" t="s">
        <v>220</v>
      </c>
      <c r="U199">
        <v>-84468</v>
      </c>
      <c r="W199">
        <v>84468</v>
      </c>
    </row>
    <row r="200" spans="1:23" hidden="1">
      <c r="A200" t="s">
        <v>548</v>
      </c>
      <c r="B200">
        <v>30031</v>
      </c>
      <c r="C200" t="s">
        <v>234</v>
      </c>
      <c r="D200">
        <v>9060111002</v>
      </c>
      <c r="E200" s="68" t="str">
        <f>VLOOKUP(D200,'[20]Plan de Cuentas'!M$3:R$289,6,0)</f>
        <v>COSTO DE PERSONAL</v>
      </c>
      <c r="F200" t="s">
        <v>257</v>
      </c>
      <c r="G200">
        <v>100</v>
      </c>
      <c r="H200" t="s">
        <v>213</v>
      </c>
      <c r="I200">
        <v>1220</v>
      </c>
      <c r="J200" t="s">
        <v>236</v>
      </c>
      <c r="K200" t="s">
        <v>179</v>
      </c>
      <c r="L200" t="s">
        <v>151</v>
      </c>
      <c r="M200">
        <v>910</v>
      </c>
      <c r="N200" t="s">
        <v>179</v>
      </c>
      <c r="O200" t="s">
        <v>258</v>
      </c>
      <c r="P200">
        <v>155412</v>
      </c>
      <c r="Q200">
        <v>41715</v>
      </c>
      <c r="R200" t="s">
        <v>476</v>
      </c>
      <c r="S200" t="s">
        <v>477</v>
      </c>
      <c r="T200" t="s">
        <v>220</v>
      </c>
      <c r="U200">
        <v>69879</v>
      </c>
      <c r="V200">
        <v>69879</v>
      </c>
    </row>
    <row r="201" spans="1:23" hidden="1">
      <c r="A201" t="s">
        <v>548</v>
      </c>
      <c r="B201">
        <v>30031</v>
      </c>
      <c r="C201" t="s">
        <v>234</v>
      </c>
      <c r="D201">
        <v>9060111002</v>
      </c>
      <c r="E201" s="68" t="str">
        <f>VLOOKUP(D201,'[20]Plan de Cuentas'!M$3:R$289,6,0)</f>
        <v>COSTO DE PERSONAL</v>
      </c>
      <c r="F201" t="s">
        <v>257</v>
      </c>
      <c r="G201">
        <v>100</v>
      </c>
      <c r="H201" t="s">
        <v>213</v>
      </c>
      <c r="I201">
        <v>1220</v>
      </c>
      <c r="J201" t="s">
        <v>236</v>
      </c>
      <c r="K201" t="s">
        <v>179</v>
      </c>
      <c r="L201" t="s">
        <v>151</v>
      </c>
      <c r="M201">
        <v>910</v>
      </c>
      <c r="N201" t="s">
        <v>179</v>
      </c>
      <c r="O201" t="s">
        <v>258</v>
      </c>
      <c r="P201">
        <v>155412</v>
      </c>
      <c r="Q201">
        <v>41715</v>
      </c>
      <c r="R201" t="s">
        <v>476</v>
      </c>
      <c r="S201" t="s">
        <v>477</v>
      </c>
      <c r="T201" t="s">
        <v>220</v>
      </c>
      <c r="U201">
        <v>4437</v>
      </c>
      <c r="V201">
        <v>4437</v>
      </c>
    </row>
    <row r="202" spans="1:23" hidden="1">
      <c r="A202" t="s">
        <v>548</v>
      </c>
      <c r="B202">
        <v>30031</v>
      </c>
      <c r="C202" t="s">
        <v>234</v>
      </c>
      <c r="D202">
        <v>9060111002</v>
      </c>
      <c r="E202" s="68" t="str">
        <f>VLOOKUP(D202,'[20]Plan de Cuentas'!M$3:R$289,6,0)</f>
        <v>COSTO DE PERSONAL</v>
      </c>
      <c r="F202" t="s">
        <v>257</v>
      </c>
      <c r="G202">
        <v>100</v>
      </c>
      <c r="H202" t="s">
        <v>213</v>
      </c>
      <c r="I202">
        <v>1220</v>
      </c>
      <c r="J202" t="s">
        <v>236</v>
      </c>
      <c r="K202" t="s">
        <v>179</v>
      </c>
      <c r="L202" t="s">
        <v>151</v>
      </c>
      <c r="M202">
        <v>910</v>
      </c>
      <c r="N202" t="s">
        <v>179</v>
      </c>
      <c r="O202" t="s">
        <v>258</v>
      </c>
      <c r="P202">
        <v>155412</v>
      </c>
      <c r="Q202">
        <v>41729</v>
      </c>
      <c r="R202" t="s">
        <v>460</v>
      </c>
      <c r="S202" t="s">
        <v>460</v>
      </c>
      <c r="T202" t="s">
        <v>220</v>
      </c>
      <c r="U202">
        <v>84468</v>
      </c>
      <c r="V202">
        <v>84468</v>
      </c>
    </row>
    <row r="203" spans="1:23" hidden="1">
      <c r="A203" t="s">
        <v>548</v>
      </c>
      <c r="B203">
        <v>30031</v>
      </c>
      <c r="C203" t="s">
        <v>234</v>
      </c>
      <c r="D203">
        <v>9060111002</v>
      </c>
      <c r="E203" s="68" t="str">
        <f>VLOOKUP(D203,'[20]Plan de Cuentas'!M$3:R$289,6,0)</f>
        <v>COSTO DE PERSONAL</v>
      </c>
      <c r="F203" t="s">
        <v>257</v>
      </c>
      <c r="G203">
        <v>100</v>
      </c>
      <c r="H203" t="s">
        <v>213</v>
      </c>
      <c r="I203">
        <v>1220</v>
      </c>
      <c r="J203" t="s">
        <v>236</v>
      </c>
      <c r="K203" t="s">
        <v>179</v>
      </c>
      <c r="L203" t="s">
        <v>151</v>
      </c>
      <c r="M203">
        <v>910</v>
      </c>
      <c r="N203" t="s">
        <v>179</v>
      </c>
      <c r="O203" t="s">
        <v>258</v>
      </c>
      <c r="P203">
        <v>155412</v>
      </c>
      <c r="Q203">
        <v>41729</v>
      </c>
      <c r="R203" t="s">
        <v>461</v>
      </c>
      <c r="S203" t="s">
        <v>461</v>
      </c>
      <c r="T203" t="s">
        <v>220</v>
      </c>
      <c r="U203">
        <v>-74579</v>
      </c>
      <c r="W203">
        <v>74579</v>
      </c>
    </row>
    <row r="204" spans="1:23" hidden="1">
      <c r="A204" t="s">
        <v>548</v>
      </c>
      <c r="B204">
        <v>30031</v>
      </c>
      <c r="C204" t="s">
        <v>234</v>
      </c>
      <c r="D204">
        <v>9060111002</v>
      </c>
      <c r="E204" s="68" t="str">
        <f>VLOOKUP(D204,'[20]Plan de Cuentas'!M$3:R$289,6,0)</f>
        <v>COSTO DE PERSONAL</v>
      </c>
      <c r="F204" t="s">
        <v>257</v>
      </c>
      <c r="G204">
        <v>100</v>
      </c>
      <c r="H204" t="s">
        <v>213</v>
      </c>
      <c r="I204">
        <v>1220</v>
      </c>
      <c r="J204" t="s">
        <v>236</v>
      </c>
      <c r="K204" t="s">
        <v>179</v>
      </c>
      <c r="L204" t="s">
        <v>151</v>
      </c>
      <c r="M204">
        <v>910</v>
      </c>
      <c r="N204" t="s">
        <v>179</v>
      </c>
      <c r="O204" t="s">
        <v>258</v>
      </c>
      <c r="P204">
        <v>155412</v>
      </c>
      <c r="Q204">
        <v>41729</v>
      </c>
      <c r="R204" t="s">
        <v>461</v>
      </c>
      <c r="S204" t="s">
        <v>461</v>
      </c>
      <c r="T204" t="s">
        <v>220</v>
      </c>
      <c r="U204">
        <v>84468</v>
      </c>
      <c r="V204">
        <v>84468</v>
      </c>
    </row>
    <row r="205" spans="1:23" hidden="1">
      <c r="A205" t="s">
        <v>548</v>
      </c>
      <c r="B205">
        <v>30031</v>
      </c>
      <c r="C205" t="s">
        <v>234</v>
      </c>
      <c r="D205">
        <v>9060111002</v>
      </c>
      <c r="E205" s="68" t="str">
        <f>VLOOKUP(D205,'[20]Plan de Cuentas'!M$3:R$289,6,0)</f>
        <v>COSTO DE PERSONAL</v>
      </c>
      <c r="F205" t="s">
        <v>257</v>
      </c>
      <c r="G205">
        <v>100</v>
      </c>
      <c r="H205" t="s">
        <v>213</v>
      </c>
      <c r="I205">
        <v>1220</v>
      </c>
      <c r="J205" t="s">
        <v>236</v>
      </c>
      <c r="K205" t="s">
        <v>179</v>
      </c>
      <c r="L205" t="s">
        <v>151</v>
      </c>
      <c r="M205">
        <v>910</v>
      </c>
      <c r="N205" t="s">
        <v>179</v>
      </c>
      <c r="O205" t="s">
        <v>258</v>
      </c>
      <c r="P205">
        <v>155412</v>
      </c>
      <c r="Q205">
        <v>41729</v>
      </c>
      <c r="R205" t="s">
        <v>459</v>
      </c>
      <c r="S205" t="s">
        <v>460</v>
      </c>
      <c r="T205" t="s">
        <v>220</v>
      </c>
      <c r="U205">
        <v>74579</v>
      </c>
      <c r="V205">
        <v>74579</v>
      </c>
    </row>
    <row r="206" spans="1:23" hidden="1">
      <c r="A206" t="s">
        <v>548</v>
      </c>
      <c r="B206">
        <v>30031</v>
      </c>
      <c r="C206" t="s">
        <v>234</v>
      </c>
      <c r="D206">
        <v>9060111003</v>
      </c>
      <c r="E206" s="68" t="str">
        <f>VLOOKUP(D206,'[20]Plan de Cuentas'!M$3:R$289,6,0)</f>
        <v>COSTO DE PERSONAL</v>
      </c>
      <c r="F206" t="s">
        <v>265</v>
      </c>
      <c r="G206">
        <v>100</v>
      </c>
      <c r="H206" t="s">
        <v>213</v>
      </c>
      <c r="I206">
        <v>1220</v>
      </c>
      <c r="J206" t="s">
        <v>236</v>
      </c>
      <c r="K206" t="s">
        <v>179</v>
      </c>
      <c r="L206" t="s">
        <v>151</v>
      </c>
      <c r="M206">
        <v>910</v>
      </c>
      <c r="N206" t="s">
        <v>179</v>
      </c>
      <c r="O206" t="s">
        <v>266</v>
      </c>
      <c r="P206">
        <v>337076</v>
      </c>
      <c r="Q206">
        <v>41729</v>
      </c>
      <c r="R206" t="s">
        <v>459</v>
      </c>
      <c r="S206" t="s">
        <v>460</v>
      </c>
      <c r="T206" t="s">
        <v>220</v>
      </c>
      <c r="U206">
        <v>-60590</v>
      </c>
      <c r="W206">
        <v>60590</v>
      </c>
    </row>
    <row r="207" spans="1:23" hidden="1">
      <c r="A207" t="s">
        <v>548</v>
      </c>
      <c r="B207">
        <v>30031</v>
      </c>
      <c r="C207" t="s">
        <v>234</v>
      </c>
      <c r="D207">
        <v>9060111003</v>
      </c>
      <c r="E207" s="68" t="str">
        <f>VLOOKUP(D207,'[20]Plan de Cuentas'!M$3:R$289,6,0)</f>
        <v>COSTO DE PERSONAL</v>
      </c>
      <c r="F207" t="s">
        <v>265</v>
      </c>
      <c r="G207">
        <v>100</v>
      </c>
      <c r="H207" t="s">
        <v>213</v>
      </c>
      <c r="I207">
        <v>1220</v>
      </c>
      <c r="J207" t="s">
        <v>236</v>
      </c>
      <c r="K207" t="s">
        <v>179</v>
      </c>
      <c r="L207" t="s">
        <v>151</v>
      </c>
      <c r="M207">
        <v>910</v>
      </c>
      <c r="N207" t="s">
        <v>179</v>
      </c>
      <c r="O207" t="s">
        <v>266</v>
      </c>
      <c r="P207">
        <v>337076</v>
      </c>
      <c r="Q207">
        <v>41729</v>
      </c>
      <c r="R207" t="s">
        <v>460</v>
      </c>
      <c r="S207" t="s">
        <v>460</v>
      </c>
      <c r="T207" t="s">
        <v>220</v>
      </c>
      <c r="U207">
        <v>21364</v>
      </c>
      <c r="V207">
        <v>21364</v>
      </c>
    </row>
    <row r="208" spans="1:23" hidden="1">
      <c r="A208" t="s">
        <v>548</v>
      </c>
      <c r="B208">
        <v>30031</v>
      </c>
      <c r="C208" t="s">
        <v>234</v>
      </c>
      <c r="D208">
        <v>9060111003</v>
      </c>
      <c r="E208" s="68" t="str">
        <f>VLOOKUP(D208,'[20]Plan de Cuentas'!M$3:R$289,6,0)</f>
        <v>COSTO DE PERSONAL</v>
      </c>
      <c r="F208" t="s">
        <v>265</v>
      </c>
      <c r="G208">
        <v>100</v>
      </c>
      <c r="H208" t="s">
        <v>213</v>
      </c>
      <c r="I208">
        <v>1220</v>
      </c>
      <c r="J208" t="s">
        <v>236</v>
      </c>
      <c r="K208" t="s">
        <v>179</v>
      </c>
      <c r="L208" t="s">
        <v>151</v>
      </c>
      <c r="M208">
        <v>910</v>
      </c>
      <c r="N208" t="s">
        <v>179</v>
      </c>
      <c r="O208" t="s">
        <v>266</v>
      </c>
      <c r="P208">
        <v>337076</v>
      </c>
      <c r="Q208">
        <v>41729</v>
      </c>
      <c r="R208" t="s">
        <v>459</v>
      </c>
      <c r="S208" t="s">
        <v>460</v>
      </c>
      <c r="T208" t="s">
        <v>220</v>
      </c>
      <c r="U208">
        <v>-36935</v>
      </c>
      <c r="W208">
        <v>36935</v>
      </c>
    </row>
    <row r="209" spans="1:23" hidden="1">
      <c r="A209" t="s">
        <v>548</v>
      </c>
      <c r="B209">
        <v>30031</v>
      </c>
      <c r="C209" t="s">
        <v>234</v>
      </c>
      <c r="D209">
        <v>9060111003</v>
      </c>
      <c r="E209" s="68" t="str">
        <f>VLOOKUP(D209,'[20]Plan de Cuentas'!M$3:R$289,6,0)</f>
        <v>COSTO DE PERSONAL</v>
      </c>
      <c r="F209" t="s">
        <v>265</v>
      </c>
      <c r="G209">
        <v>100</v>
      </c>
      <c r="H209" t="s">
        <v>213</v>
      </c>
      <c r="I209">
        <v>1220</v>
      </c>
      <c r="J209" t="s">
        <v>236</v>
      </c>
      <c r="K209" t="s">
        <v>179</v>
      </c>
      <c r="L209" t="s">
        <v>151</v>
      </c>
      <c r="M209">
        <v>910</v>
      </c>
      <c r="N209" t="s">
        <v>179</v>
      </c>
      <c r="O209" t="s">
        <v>266</v>
      </c>
      <c r="P209">
        <v>337076</v>
      </c>
      <c r="Q209">
        <v>41729</v>
      </c>
      <c r="R209" t="s">
        <v>459</v>
      </c>
      <c r="S209" t="s">
        <v>460</v>
      </c>
      <c r="T209" t="s">
        <v>220</v>
      </c>
      <c r="U209">
        <v>-34917</v>
      </c>
      <c r="W209">
        <v>34917</v>
      </c>
    </row>
    <row r="210" spans="1:23" hidden="1">
      <c r="A210" t="s">
        <v>548</v>
      </c>
      <c r="B210">
        <v>30031</v>
      </c>
      <c r="C210" t="s">
        <v>234</v>
      </c>
      <c r="D210">
        <v>9060111003</v>
      </c>
      <c r="E210" s="68" t="str">
        <f>VLOOKUP(D210,'[20]Plan de Cuentas'!M$3:R$289,6,0)</f>
        <v>COSTO DE PERSONAL</v>
      </c>
      <c r="F210" t="s">
        <v>265</v>
      </c>
      <c r="G210">
        <v>100</v>
      </c>
      <c r="H210" t="s">
        <v>213</v>
      </c>
      <c r="I210">
        <v>1220</v>
      </c>
      <c r="J210" t="s">
        <v>236</v>
      </c>
      <c r="K210" t="s">
        <v>179</v>
      </c>
      <c r="L210" t="s">
        <v>151</v>
      </c>
      <c r="M210">
        <v>910</v>
      </c>
      <c r="N210" t="s">
        <v>179</v>
      </c>
      <c r="O210" t="s">
        <v>266</v>
      </c>
      <c r="P210">
        <v>337076</v>
      </c>
      <c r="Q210">
        <v>41729</v>
      </c>
      <c r="R210" t="s">
        <v>459</v>
      </c>
      <c r="S210" t="s">
        <v>460</v>
      </c>
      <c r="T210" t="s">
        <v>220</v>
      </c>
      <c r="U210">
        <v>-30295</v>
      </c>
      <c r="W210">
        <v>30295</v>
      </c>
    </row>
    <row r="211" spans="1:23" hidden="1">
      <c r="A211" t="s">
        <v>548</v>
      </c>
      <c r="B211">
        <v>30031</v>
      </c>
      <c r="C211" t="s">
        <v>234</v>
      </c>
      <c r="D211">
        <v>9060111003</v>
      </c>
      <c r="E211" s="68" t="str">
        <f>VLOOKUP(D211,'[20]Plan de Cuentas'!M$3:R$289,6,0)</f>
        <v>COSTO DE PERSONAL</v>
      </c>
      <c r="F211" t="s">
        <v>265</v>
      </c>
      <c r="G211">
        <v>100</v>
      </c>
      <c r="H211" t="s">
        <v>213</v>
      </c>
      <c r="I211">
        <v>1220</v>
      </c>
      <c r="J211" t="s">
        <v>236</v>
      </c>
      <c r="K211" t="s">
        <v>179</v>
      </c>
      <c r="L211" t="s">
        <v>151</v>
      </c>
      <c r="M211">
        <v>910</v>
      </c>
      <c r="N211" t="s">
        <v>179</v>
      </c>
      <c r="O211" t="s">
        <v>266</v>
      </c>
      <c r="P211">
        <v>337076</v>
      </c>
      <c r="Q211">
        <v>41729</v>
      </c>
      <c r="R211" t="s">
        <v>459</v>
      </c>
      <c r="S211" t="s">
        <v>460</v>
      </c>
      <c r="T211" t="s">
        <v>220</v>
      </c>
      <c r="U211">
        <v>-28325</v>
      </c>
      <c r="W211">
        <v>28325</v>
      </c>
    </row>
    <row r="212" spans="1:23" hidden="1">
      <c r="A212" t="s">
        <v>548</v>
      </c>
      <c r="B212">
        <v>30031</v>
      </c>
      <c r="C212" t="s">
        <v>234</v>
      </c>
      <c r="D212">
        <v>9060111003</v>
      </c>
      <c r="E212" s="68" t="str">
        <f>VLOOKUP(D212,'[20]Plan de Cuentas'!M$3:R$289,6,0)</f>
        <v>COSTO DE PERSONAL</v>
      </c>
      <c r="F212" t="s">
        <v>265</v>
      </c>
      <c r="G212">
        <v>100</v>
      </c>
      <c r="H212" t="s">
        <v>213</v>
      </c>
      <c r="I212">
        <v>1220</v>
      </c>
      <c r="J212" t="s">
        <v>236</v>
      </c>
      <c r="K212" t="s">
        <v>179</v>
      </c>
      <c r="L212" t="s">
        <v>151</v>
      </c>
      <c r="M212">
        <v>910</v>
      </c>
      <c r="N212" t="s">
        <v>179</v>
      </c>
      <c r="O212" t="s">
        <v>266</v>
      </c>
      <c r="P212">
        <v>337076</v>
      </c>
      <c r="Q212">
        <v>41729</v>
      </c>
      <c r="R212" t="s">
        <v>459</v>
      </c>
      <c r="S212" t="s">
        <v>460</v>
      </c>
      <c r="T212" t="s">
        <v>220</v>
      </c>
      <c r="U212">
        <v>-27615</v>
      </c>
      <c r="W212">
        <v>27615</v>
      </c>
    </row>
    <row r="213" spans="1:23" hidden="1">
      <c r="A213" t="s">
        <v>548</v>
      </c>
      <c r="B213">
        <v>30031</v>
      </c>
      <c r="C213" t="s">
        <v>234</v>
      </c>
      <c r="D213">
        <v>9060111003</v>
      </c>
      <c r="E213" s="68" t="str">
        <f>VLOOKUP(D213,'[20]Plan de Cuentas'!M$3:R$289,6,0)</f>
        <v>COSTO DE PERSONAL</v>
      </c>
      <c r="F213" t="s">
        <v>265</v>
      </c>
      <c r="G213">
        <v>100</v>
      </c>
      <c r="H213" t="s">
        <v>213</v>
      </c>
      <c r="I213">
        <v>1220</v>
      </c>
      <c r="J213" t="s">
        <v>236</v>
      </c>
      <c r="K213" t="s">
        <v>179</v>
      </c>
      <c r="L213" t="s">
        <v>151</v>
      </c>
      <c r="M213">
        <v>910</v>
      </c>
      <c r="N213" t="s">
        <v>179</v>
      </c>
      <c r="O213" t="s">
        <v>266</v>
      </c>
      <c r="P213">
        <v>337076</v>
      </c>
      <c r="Q213">
        <v>41729</v>
      </c>
      <c r="R213" t="s">
        <v>459</v>
      </c>
      <c r="S213" t="s">
        <v>460</v>
      </c>
      <c r="T213" t="s">
        <v>220</v>
      </c>
      <c r="U213">
        <v>-21364</v>
      </c>
      <c r="W213">
        <v>21364</v>
      </c>
    </row>
    <row r="214" spans="1:23" hidden="1">
      <c r="A214" t="s">
        <v>548</v>
      </c>
      <c r="B214">
        <v>30031</v>
      </c>
      <c r="C214" t="s">
        <v>234</v>
      </c>
      <c r="D214">
        <v>9060111003</v>
      </c>
      <c r="E214" s="68" t="str">
        <f>VLOOKUP(D214,'[20]Plan de Cuentas'!M$3:R$289,6,0)</f>
        <v>COSTO DE PERSONAL</v>
      </c>
      <c r="F214" t="s">
        <v>265</v>
      </c>
      <c r="G214">
        <v>100</v>
      </c>
      <c r="H214" t="s">
        <v>213</v>
      </c>
      <c r="I214">
        <v>1220</v>
      </c>
      <c r="J214" t="s">
        <v>236</v>
      </c>
      <c r="K214" t="s">
        <v>179</v>
      </c>
      <c r="L214" t="s">
        <v>151</v>
      </c>
      <c r="M214">
        <v>910</v>
      </c>
      <c r="N214" t="s">
        <v>179</v>
      </c>
      <c r="O214" t="s">
        <v>266</v>
      </c>
      <c r="P214">
        <v>337076</v>
      </c>
      <c r="Q214">
        <v>41729</v>
      </c>
      <c r="R214" t="s">
        <v>459</v>
      </c>
      <c r="S214" t="s">
        <v>460</v>
      </c>
      <c r="T214" t="s">
        <v>220</v>
      </c>
      <c r="U214">
        <v>-17458</v>
      </c>
      <c r="W214">
        <v>17458</v>
      </c>
    </row>
    <row r="215" spans="1:23" hidden="1">
      <c r="A215" t="s">
        <v>548</v>
      </c>
      <c r="B215">
        <v>30031</v>
      </c>
      <c r="C215" t="s">
        <v>234</v>
      </c>
      <c r="D215">
        <v>9060111003</v>
      </c>
      <c r="E215" s="68" t="str">
        <f>VLOOKUP(D215,'[20]Plan de Cuentas'!M$3:R$289,6,0)</f>
        <v>COSTO DE PERSONAL</v>
      </c>
      <c r="F215" t="s">
        <v>265</v>
      </c>
      <c r="G215">
        <v>100</v>
      </c>
      <c r="H215" t="s">
        <v>213</v>
      </c>
      <c r="I215">
        <v>1220</v>
      </c>
      <c r="J215" t="s">
        <v>236</v>
      </c>
      <c r="K215" t="s">
        <v>179</v>
      </c>
      <c r="L215" t="s">
        <v>151</v>
      </c>
      <c r="M215">
        <v>910</v>
      </c>
      <c r="N215" t="s">
        <v>179</v>
      </c>
      <c r="O215" t="s">
        <v>266</v>
      </c>
      <c r="P215">
        <v>337076</v>
      </c>
      <c r="Q215">
        <v>41729</v>
      </c>
      <c r="R215" t="s">
        <v>460</v>
      </c>
      <c r="S215" t="s">
        <v>460</v>
      </c>
      <c r="T215" t="s">
        <v>220</v>
      </c>
      <c r="U215">
        <v>-21364</v>
      </c>
      <c r="W215">
        <v>21364</v>
      </c>
    </row>
    <row r="216" spans="1:23" hidden="1">
      <c r="A216" t="s">
        <v>548</v>
      </c>
      <c r="B216">
        <v>30031</v>
      </c>
      <c r="C216" t="s">
        <v>234</v>
      </c>
      <c r="D216">
        <v>9060111003</v>
      </c>
      <c r="E216" s="68" t="str">
        <f>VLOOKUP(D216,'[20]Plan de Cuentas'!M$3:R$289,6,0)</f>
        <v>COSTO DE PERSONAL</v>
      </c>
      <c r="F216" t="s">
        <v>265</v>
      </c>
      <c r="G216">
        <v>100</v>
      </c>
      <c r="H216" t="s">
        <v>213</v>
      </c>
      <c r="I216">
        <v>1220</v>
      </c>
      <c r="J216" t="s">
        <v>236</v>
      </c>
      <c r="K216" t="s">
        <v>179</v>
      </c>
      <c r="L216" t="s">
        <v>151</v>
      </c>
      <c r="M216">
        <v>910</v>
      </c>
      <c r="N216" t="s">
        <v>179</v>
      </c>
      <c r="O216" t="s">
        <v>266</v>
      </c>
      <c r="P216">
        <v>337076</v>
      </c>
      <c r="Q216">
        <v>41729</v>
      </c>
      <c r="R216" t="s">
        <v>460</v>
      </c>
      <c r="S216" t="s">
        <v>460</v>
      </c>
      <c r="T216" t="s">
        <v>220</v>
      </c>
      <c r="U216">
        <v>60590</v>
      </c>
      <c r="V216">
        <v>60590</v>
      </c>
    </row>
    <row r="217" spans="1:23" hidden="1">
      <c r="A217" t="s">
        <v>548</v>
      </c>
      <c r="B217">
        <v>30031</v>
      </c>
      <c r="C217" t="s">
        <v>234</v>
      </c>
      <c r="D217">
        <v>9060111003</v>
      </c>
      <c r="E217" s="68" t="str">
        <f>VLOOKUP(D217,'[20]Plan de Cuentas'!M$3:R$289,6,0)</f>
        <v>COSTO DE PERSONAL</v>
      </c>
      <c r="F217" t="s">
        <v>265</v>
      </c>
      <c r="G217">
        <v>100</v>
      </c>
      <c r="H217" t="s">
        <v>213</v>
      </c>
      <c r="I217">
        <v>1220</v>
      </c>
      <c r="J217" t="s">
        <v>236</v>
      </c>
      <c r="K217" t="s">
        <v>179</v>
      </c>
      <c r="L217" t="s">
        <v>151</v>
      </c>
      <c r="M217">
        <v>910</v>
      </c>
      <c r="N217" t="s">
        <v>179</v>
      </c>
      <c r="O217" t="s">
        <v>266</v>
      </c>
      <c r="P217">
        <v>337076</v>
      </c>
      <c r="Q217">
        <v>41729</v>
      </c>
      <c r="R217" t="s">
        <v>460</v>
      </c>
      <c r="S217" t="s">
        <v>460</v>
      </c>
      <c r="T217" t="s">
        <v>220</v>
      </c>
      <c r="U217">
        <v>36935</v>
      </c>
      <c r="V217">
        <v>36935</v>
      </c>
    </row>
    <row r="218" spans="1:23" hidden="1">
      <c r="A218" t="s">
        <v>548</v>
      </c>
      <c r="B218">
        <v>30031</v>
      </c>
      <c r="C218" t="s">
        <v>234</v>
      </c>
      <c r="D218">
        <v>9060111003</v>
      </c>
      <c r="E218" s="68" t="str">
        <f>VLOOKUP(D218,'[20]Plan de Cuentas'!M$3:R$289,6,0)</f>
        <v>COSTO DE PERSONAL</v>
      </c>
      <c r="F218" t="s">
        <v>265</v>
      </c>
      <c r="G218">
        <v>100</v>
      </c>
      <c r="H218" t="s">
        <v>213</v>
      </c>
      <c r="I218">
        <v>1220</v>
      </c>
      <c r="J218" t="s">
        <v>236</v>
      </c>
      <c r="K218" t="s">
        <v>179</v>
      </c>
      <c r="L218" t="s">
        <v>151</v>
      </c>
      <c r="M218">
        <v>910</v>
      </c>
      <c r="N218" t="s">
        <v>179</v>
      </c>
      <c r="O218" t="s">
        <v>266</v>
      </c>
      <c r="P218">
        <v>337076</v>
      </c>
      <c r="Q218">
        <v>41729</v>
      </c>
      <c r="R218" t="s">
        <v>460</v>
      </c>
      <c r="S218" t="s">
        <v>460</v>
      </c>
      <c r="T218" t="s">
        <v>220</v>
      </c>
      <c r="U218">
        <v>34917</v>
      </c>
      <c r="V218">
        <v>34917</v>
      </c>
    </row>
    <row r="219" spans="1:23" hidden="1">
      <c r="A219" t="s">
        <v>548</v>
      </c>
      <c r="B219">
        <v>30031</v>
      </c>
      <c r="C219" t="s">
        <v>234</v>
      </c>
      <c r="D219">
        <v>9060111003</v>
      </c>
      <c r="E219" s="68" t="str">
        <f>VLOOKUP(D219,'[20]Plan de Cuentas'!M$3:R$289,6,0)</f>
        <v>COSTO DE PERSONAL</v>
      </c>
      <c r="F219" t="s">
        <v>265</v>
      </c>
      <c r="G219">
        <v>100</v>
      </c>
      <c r="H219" t="s">
        <v>213</v>
      </c>
      <c r="I219">
        <v>1220</v>
      </c>
      <c r="J219" t="s">
        <v>236</v>
      </c>
      <c r="K219" t="s">
        <v>179</v>
      </c>
      <c r="L219" t="s">
        <v>151</v>
      </c>
      <c r="M219">
        <v>910</v>
      </c>
      <c r="N219" t="s">
        <v>179</v>
      </c>
      <c r="O219" t="s">
        <v>266</v>
      </c>
      <c r="P219">
        <v>337076</v>
      </c>
      <c r="Q219">
        <v>41729</v>
      </c>
      <c r="R219" t="s">
        <v>460</v>
      </c>
      <c r="S219" t="s">
        <v>460</v>
      </c>
      <c r="T219" t="s">
        <v>220</v>
      </c>
      <c r="U219">
        <v>30295</v>
      </c>
      <c r="V219">
        <v>30295</v>
      </c>
    </row>
    <row r="220" spans="1:23" hidden="1">
      <c r="A220" t="s">
        <v>548</v>
      </c>
      <c r="B220">
        <v>30031</v>
      </c>
      <c r="C220" t="s">
        <v>234</v>
      </c>
      <c r="D220">
        <v>9060111003</v>
      </c>
      <c r="E220" s="68" t="str">
        <f>VLOOKUP(D220,'[20]Plan de Cuentas'!M$3:R$289,6,0)</f>
        <v>COSTO DE PERSONAL</v>
      </c>
      <c r="F220" t="s">
        <v>265</v>
      </c>
      <c r="G220">
        <v>100</v>
      </c>
      <c r="H220" t="s">
        <v>213</v>
      </c>
      <c r="I220">
        <v>1220</v>
      </c>
      <c r="J220" t="s">
        <v>236</v>
      </c>
      <c r="K220" t="s">
        <v>179</v>
      </c>
      <c r="L220" t="s">
        <v>151</v>
      </c>
      <c r="M220">
        <v>910</v>
      </c>
      <c r="N220" t="s">
        <v>179</v>
      </c>
      <c r="O220" t="s">
        <v>266</v>
      </c>
      <c r="P220">
        <v>337076</v>
      </c>
      <c r="Q220">
        <v>41729</v>
      </c>
      <c r="R220" t="s">
        <v>460</v>
      </c>
      <c r="S220" t="s">
        <v>460</v>
      </c>
      <c r="T220" t="s">
        <v>220</v>
      </c>
      <c r="U220">
        <v>28325</v>
      </c>
      <c r="V220">
        <v>28325</v>
      </c>
    </row>
    <row r="221" spans="1:23" hidden="1">
      <c r="A221" t="s">
        <v>548</v>
      </c>
      <c r="B221">
        <v>30031</v>
      </c>
      <c r="C221" t="s">
        <v>234</v>
      </c>
      <c r="D221">
        <v>9060111003</v>
      </c>
      <c r="E221" s="68" t="str">
        <f>VLOOKUP(D221,'[20]Plan de Cuentas'!M$3:R$289,6,0)</f>
        <v>COSTO DE PERSONAL</v>
      </c>
      <c r="F221" t="s">
        <v>265</v>
      </c>
      <c r="G221">
        <v>100</v>
      </c>
      <c r="H221" t="s">
        <v>213</v>
      </c>
      <c r="I221">
        <v>1220</v>
      </c>
      <c r="J221" t="s">
        <v>236</v>
      </c>
      <c r="K221" t="s">
        <v>179</v>
      </c>
      <c r="L221" t="s">
        <v>151</v>
      </c>
      <c r="M221">
        <v>910</v>
      </c>
      <c r="N221" t="s">
        <v>179</v>
      </c>
      <c r="O221" t="s">
        <v>266</v>
      </c>
      <c r="P221">
        <v>337076</v>
      </c>
      <c r="Q221">
        <v>41729</v>
      </c>
      <c r="R221" t="s">
        <v>460</v>
      </c>
      <c r="S221" t="s">
        <v>460</v>
      </c>
      <c r="T221" t="s">
        <v>220</v>
      </c>
      <c r="U221">
        <v>27615</v>
      </c>
      <c r="V221">
        <v>27615</v>
      </c>
    </row>
    <row r="222" spans="1:23" hidden="1">
      <c r="A222" t="s">
        <v>548</v>
      </c>
      <c r="B222">
        <v>30031</v>
      </c>
      <c r="C222" t="s">
        <v>234</v>
      </c>
      <c r="D222">
        <v>9060111003</v>
      </c>
      <c r="E222" s="68" t="str">
        <f>VLOOKUP(D222,'[20]Plan de Cuentas'!M$3:R$289,6,0)</f>
        <v>COSTO DE PERSONAL</v>
      </c>
      <c r="F222" t="s">
        <v>265</v>
      </c>
      <c r="G222">
        <v>100</v>
      </c>
      <c r="H222" t="s">
        <v>213</v>
      </c>
      <c r="I222">
        <v>1220</v>
      </c>
      <c r="J222" t="s">
        <v>236</v>
      </c>
      <c r="K222" t="s">
        <v>179</v>
      </c>
      <c r="L222" t="s">
        <v>151</v>
      </c>
      <c r="M222">
        <v>910</v>
      </c>
      <c r="N222" t="s">
        <v>179</v>
      </c>
      <c r="O222" t="s">
        <v>266</v>
      </c>
      <c r="P222">
        <v>337076</v>
      </c>
      <c r="Q222">
        <v>41729</v>
      </c>
      <c r="R222" t="s">
        <v>459</v>
      </c>
      <c r="S222" t="s">
        <v>460</v>
      </c>
      <c r="T222" t="s">
        <v>220</v>
      </c>
      <c r="U222">
        <v>21364</v>
      </c>
      <c r="V222">
        <v>21364</v>
      </c>
    </row>
    <row r="223" spans="1:23" hidden="1">
      <c r="A223" t="s">
        <v>548</v>
      </c>
      <c r="B223">
        <v>30031</v>
      </c>
      <c r="C223" t="s">
        <v>234</v>
      </c>
      <c r="D223">
        <v>9060111003</v>
      </c>
      <c r="E223" s="68" t="str">
        <f>VLOOKUP(D223,'[20]Plan de Cuentas'!M$3:R$289,6,0)</f>
        <v>COSTO DE PERSONAL</v>
      </c>
      <c r="F223" t="s">
        <v>265</v>
      </c>
      <c r="G223">
        <v>100</v>
      </c>
      <c r="H223" t="s">
        <v>213</v>
      </c>
      <c r="I223">
        <v>1220</v>
      </c>
      <c r="J223" t="s">
        <v>236</v>
      </c>
      <c r="K223" t="s">
        <v>179</v>
      </c>
      <c r="L223" t="s">
        <v>151</v>
      </c>
      <c r="M223">
        <v>910</v>
      </c>
      <c r="N223" t="s">
        <v>179</v>
      </c>
      <c r="O223" t="s">
        <v>266</v>
      </c>
      <c r="P223">
        <v>337076</v>
      </c>
      <c r="Q223">
        <v>41729</v>
      </c>
      <c r="R223" t="s">
        <v>460</v>
      </c>
      <c r="S223" t="s">
        <v>460</v>
      </c>
      <c r="T223" t="s">
        <v>220</v>
      </c>
      <c r="U223">
        <v>17458</v>
      </c>
      <c r="V223">
        <v>17458</v>
      </c>
    </row>
    <row r="224" spans="1:23" hidden="1">
      <c r="A224" t="s">
        <v>548</v>
      </c>
      <c r="B224">
        <v>30031</v>
      </c>
      <c r="C224" t="s">
        <v>234</v>
      </c>
      <c r="D224">
        <v>9060117002</v>
      </c>
      <c r="E224" s="68" t="str">
        <f>VLOOKUP(D224,'[20]Plan de Cuentas'!M$3:R$289,6,0)</f>
        <v>COSTO DE PERSONAL</v>
      </c>
      <c r="F224" t="s">
        <v>478</v>
      </c>
      <c r="G224">
        <v>100</v>
      </c>
      <c r="H224" t="s">
        <v>213</v>
      </c>
      <c r="I224">
        <v>1220</v>
      </c>
      <c r="J224" t="s">
        <v>236</v>
      </c>
      <c r="K224" t="s">
        <v>179</v>
      </c>
      <c r="L224" t="s">
        <v>151</v>
      </c>
      <c r="M224">
        <v>910</v>
      </c>
      <c r="N224" t="s">
        <v>179</v>
      </c>
      <c r="O224" t="s">
        <v>479</v>
      </c>
      <c r="P224">
        <v>0</v>
      </c>
      <c r="Q224">
        <v>41729</v>
      </c>
      <c r="R224" t="s">
        <v>480</v>
      </c>
      <c r="S224" t="s">
        <v>481</v>
      </c>
      <c r="T224" t="s">
        <v>220</v>
      </c>
      <c r="U224">
        <v>76520</v>
      </c>
      <c r="V224">
        <v>76520</v>
      </c>
    </row>
    <row r="225" spans="1:23" hidden="1">
      <c r="A225" t="s">
        <v>548</v>
      </c>
      <c r="B225">
        <v>30031</v>
      </c>
      <c r="C225" t="s">
        <v>234</v>
      </c>
      <c r="D225">
        <v>9060117002</v>
      </c>
      <c r="E225" s="68" t="str">
        <f>VLOOKUP(D225,'[20]Plan de Cuentas'!M$3:R$289,6,0)</f>
        <v>COSTO DE PERSONAL</v>
      </c>
      <c r="F225" t="s">
        <v>478</v>
      </c>
      <c r="G225">
        <v>100</v>
      </c>
      <c r="H225" t="s">
        <v>213</v>
      </c>
      <c r="I225">
        <v>1220</v>
      </c>
      <c r="J225" t="s">
        <v>236</v>
      </c>
      <c r="K225" t="s">
        <v>179</v>
      </c>
      <c r="L225" t="s">
        <v>151</v>
      </c>
      <c r="M225">
        <v>910</v>
      </c>
      <c r="N225" t="s">
        <v>179</v>
      </c>
      <c r="O225" t="s">
        <v>479</v>
      </c>
      <c r="P225">
        <v>0</v>
      </c>
      <c r="Q225">
        <v>41729</v>
      </c>
      <c r="R225" t="s">
        <v>480</v>
      </c>
      <c r="S225" t="s">
        <v>481</v>
      </c>
      <c r="T225" t="s">
        <v>220</v>
      </c>
      <c r="U225">
        <v>80565</v>
      </c>
      <c r="V225">
        <v>80565</v>
      </c>
    </row>
    <row r="226" spans="1:23" hidden="1">
      <c r="A226" t="s">
        <v>548</v>
      </c>
      <c r="B226">
        <v>30031</v>
      </c>
      <c r="C226" t="s">
        <v>267</v>
      </c>
      <c r="D226">
        <v>9060301001</v>
      </c>
      <c r="E226" s="68" t="str">
        <f>VLOOKUP(D226,'[20]Plan de Cuentas'!M$3:R$289,6,0)</f>
        <v>COSTO DE OFICINA</v>
      </c>
      <c r="F226" t="s">
        <v>405</v>
      </c>
      <c r="G226">
        <v>100</v>
      </c>
      <c r="H226" t="s">
        <v>213</v>
      </c>
      <c r="I226">
        <v>1220</v>
      </c>
      <c r="J226" t="s">
        <v>225</v>
      </c>
      <c r="K226" t="s">
        <v>226</v>
      </c>
      <c r="L226" t="s">
        <v>151</v>
      </c>
      <c r="M226">
        <v>1015</v>
      </c>
      <c r="N226" t="s">
        <v>268</v>
      </c>
      <c r="O226" t="s">
        <v>406</v>
      </c>
      <c r="P226">
        <v>213917</v>
      </c>
      <c r="Q226">
        <v>41729</v>
      </c>
      <c r="R226" t="s">
        <v>482</v>
      </c>
      <c r="S226" t="s">
        <v>483</v>
      </c>
      <c r="T226" t="s">
        <v>220</v>
      </c>
      <c r="U226">
        <v>53815</v>
      </c>
      <c r="V226">
        <v>53815</v>
      </c>
    </row>
    <row r="227" spans="1:23" hidden="1">
      <c r="A227" t="s">
        <v>548</v>
      </c>
      <c r="B227">
        <v>30031</v>
      </c>
      <c r="C227" t="s">
        <v>267</v>
      </c>
      <c r="D227">
        <v>9060301001</v>
      </c>
      <c r="E227" s="68" t="str">
        <f>VLOOKUP(D227,'[20]Plan de Cuentas'!M$3:R$289,6,0)</f>
        <v>COSTO DE OFICINA</v>
      </c>
      <c r="F227" t="s">
        <v>405</v>
      </c>
      <c r="G227">
        <v>100</v>
      </c>
      <c r="H227" t="s">
        <v>213</v>
      </c>
      <c r="I227">
        <v>1220</v>
      </c>
      <c r="J227" t="s">
        <v>225</v>
      </c>
      <c r="K227" t="s">
        <v>226</v>
      </c>
      <c r="L227" t="s">
        <v>151</v>
      </c>
      <c r="M227">
        <v>1015</v>
      </c>
      <c r="N227" t="s">
        <v>268</v>
      </c>
      <c r="O227" t="s">
        <v>406</v>
      </c>
      <c r="P227">
        <v>213917</v>
      </c>
      <c r="Q227">
        <v>41729</v>
      </c>
      <c r="R227" t="s">
        <v>482</v>
      </c>
      <c r="S227" t="s">
        <v>484</v>
      </c>
      <c r="T227" t="s">
        <v>220</v>
      </c>
      <c r="U227">
        <v>-165032</v>
      </c>
      <c r="W227">
        <v>165032</v>
      </c>
    </row>
    <row r="228" spans="1:23" hidden="1">
      <c r="A228" t="s">
        <v>548</v>
      </c>
      <c r="B228">
        <v>30031</v>
      </c>
      <c r="C228" t="s">
        <v>267</v>
      </c>
      <c r="D228">
        <v>9060302001</v>
      </c>
      <c r="E228" s="68" t="str">
        <f>VLOOKUP(D228,'[20]Plan de Cuentas'!M$3:R$289,6,0)</f>
        <v>COSTO DE OFICINA</v>
      </c>
      <c r="F228" t="s">
        <v>24</v>
      </c>
      <c r="G228">
        <v>100</v>
      </c>
      <c r="H228" t="s">
        <v>213</v>
      </c>
      <c r="I228">
        <v>1220</v>
      </c>
      <c r="J228" t="s">
        <v>225</v>
      </c>
      <c r="K228" t="s">
        <v>226</v>
      </c>
      <c r="L228" t="s">
        <v>151</v>
      </c>
      <c r="M228">
        <v>1015</v>
      </c>
      <c r="N228" t="s">
        <v>268</v>
      </c>
      <c r="O228" t="s">
        <v>485</v>
      </c>
      <c r="P228">
        <v>0</v>
      </c>
      <c r="Q228">
        <v>41729</v>
      </c>
      <c r="R228" t="s">
        <v>482</v>
      </c>
      <c r="S228" t="s">
        <v>486</v>
      </c>
      <c r="T228" t="s">
        <v>220</v>
      </c>
      <c r="U228">
        <v>95000</v>
      </c>
      <c r="V228">
        <v>95000</v>
      </c>
    </row>
    <row r="229" spans="1:23" hidden="1">
      <c r="A229" t="s">
        <v>548</v>
      </c>
      <c r="B229">
        <v>30031</v>
      </c>
      <c r="C229" t="s">
        <v>267</v>
      </c>
      <c r="D229">
        <v>9060304001</v>
      </c>
      <c r="E229" s="68" t="str">
        <f>VLOOKUP(D229,'[20]Plan de Cuentas'!M$3:R$289,6,0)</f>
        <v>COSTO DE OFICINA</v>
      </c>
      <c r="F229" t="s">
        <v>25</v>
      </c>
      <c r="G229">
        <v>100</v>
      </c>
      <c r="H229" t="s">
        <v>213</v>
      </c>
      <c r="I229">
        <v>1220</v>
      </c>
      <c r="J229" t="s">
        <v>225</v>
      </c>
      <c r="K229" t="s">
        <v>226</v>
      </c>
      <c r="L229" t="s">
        <v>151</v>
      </c>
      <c r="M229">
        <v>1015</v>
      </c>
      <c r="N229" t="s">
        <v>268</v>
      </c>
      <c r="O229" t="s">
        <v>409</v>
      </c>
      <c r="P229">
        <v>120439</v>
      </c>
      <c r="Q229">
        <v>41729</v>
      </c>
      <c r="R229" t="s">
        <v>482</v>
      </c>
      <c r="S229" t="s">
        <v>487</v>
      </c>
      <c r="T229" t="s">
        <v>220</v>
      </c>
      <c r="U229">
        <v>60100</v>
      </c>
      <c r="V229">
        <v>60100</v>
      </c>
    </row>
    <row r="230" spans="1:23" hidden="1">
      <c r="A230" t="s">
        <v>548</v>
      </c>
      <c r="B230">
        <v>30031</v>
      </c>
      <c r="C230" t="s">
        <v>267</v>
      </c>
      <c r="D230">
        <v>9060304001</v>
      </c>
      <c r="E230" s="68" t="str">
        <f>VLOOKUP(D230,'[20]Plan de Cuentas'!M$3:R$289,6,0)</f>
        <v>COSTO DE OFICINA</v>
      </c>
      <c r="F230" t="s">
        <v>25</v>
      </c>
      <c r="G230">
        <v>100</v>
      </c>
      <c r="H230" t="s">
        <v>213</v>
      </c>
      <c r="I230">
        <v>1220</v>
      </c>
      <c r="J230" t="s">
        <v>225</v>
      </c>
      <c r="K230" t="s">
        <v>226</v>
      </c>
      <c r="L230" t="s">
        <v>151</v>
      </c>
      <c r="M230">
        <v>1015</v>
      </c>
      <c r="N230" t="s">
        <v>268</v>
      </c>
      <c r="O230" t="s">
        <v>409</v>
      </c>
      <c r="P230">
        <v>120439</v>
      </c>
      <c r="Q230">
        <v>41729</v>
      </c>
      <c r="R230" t="s">
        <v>488</v>
      </c>
      <c r="S230" t="s">
        <v>489</v>
      </c>
      <c r="T230" t="s">
        <v>220</v>
      </c>
      <c r="U230">
        <v>68551</v>
      </c>
      <c r="V230">
        <v>68551</v>
      </c>
    </row>
    <row r="231" spans="1:23" hidden="1">
      <c r="A231" t="s">
        <v>548</v>
      </c>
      <c r="B231">
        <v>30031</v>
      </c>
      <c r="C231" t="s">
        <v>267</v>
      </c>
      <c r="D231">
        <v>9060304001</v>
      </c>
      <c r="E231" s="68" t="str">
        <f>VLOOKUP(D231,'[20]Plan de Cuentas'!M$3:R$289,6,0)</f>
        <v>COSTO DE OFICINA</v>
      </c>
      <c r="F231" t="s">
        <v>25</v>
      </c>
      <c r="G231">
        <v>100</v>
      </c>
      <c r="H231" t="s">
        <v>213</v>
      </c>
      <c r="I231">
        <v>1220</v>
      </c>
      <c r="J231" t="s">
        <v>225</v>
      </c>
      <c r="K231" t="s">
        <v>226</v>
      </c>
      <c r="L231" t="s">
        <v>151</v>
      </c>
      <c r="M231">
        <v>1015</v>
      </c>
      <c r="N231" t="s">
        <v>268</v>
      </c>
      <c r="O231" t="s">
        <v>409</v>
      </c>
      <c r="P231">
        <v>120439</v>
      </c>
      <c r="Q231">
        <v>41729</v>
      </c>
      <c r="R231" t="s">
        <v>482</v>
      </c>
      <c r="S231" t="s">
        <v>490</v>
      </c>
      <c r="T231" t="s">
        <v>220</v>
      </c>
      <c r="U231">
        <v>-120439</v>
      </c>
      <c r="W231">
        <v>120439</v>
      </c>
    </row>
    <row r="232" spans="1:23" hidden="1">
      <c r="A232" t="s">
        <v>548</v>
      </c>
      <c r="B232">
        <v>30031</v>
      </c>
      <c r="C232" t="s">
        <v>267</v>
      </c>
      <c r="D232">
        <v>9060304001</v>
      </c>
      <c r="E232" s="68" t="str">
        <f>VLOOKUP(D232,'[20]Plan de Cuentas'!M$3:R$289,6,0)</f>
        <v>COSTO DE OFICINA</v>
      </c>
      <c r="F232" t="s">
        <v>25</v>
      </c>
      <c r="G232">
        <v>100</v>
      </c>
      <c r="H232" t="s">
        <v>213</v>
      </c>
      <c r="I232">
        <v>1220</v>
      </c>
      <c r="J232" t="s">
        <v>225</v>
      </c>
      <c r="K232" t="s">
        <v>226</v>
      </c>
      <c r="L232" t="s">
        <v>151</v>
      </c>
      <c r="M232">
        <v>1015</v>
      </c>
      <c r="N232" t="s">
        <v>268</v>
      </c>
      <c r="O232" t="s">
        <v>409</v>
      </c>
      <c r="P232">
        <v>120439</v>
      </c>
      <c r="Q232">
        <v>41729</v>
      </c>
      <c r="R232" t="s">
        <v>482</v>
      </c>
      <c r="S232" t="s">
        <v>491</v>
      </c>
      <c r="T232" t="s">
        <v>220</v>
      </c>
      <c r="U232">
        <v>60928</v>
      </c>
      <c r="V232">
        <v>60928</v>
      </c>
    </row>
    <row r="233" spans="1:23" hidden="1">
      <c r="A233" t="s">
        <v>548</v>
      </c>
      <c r="B233">
        <v>30031</v>
      </c>
      <c r="C233" t="s">
        <v>267</v>
      </c>
      <c r="D233">
        <v>9060304001</v>
      </c>
      <c r="E233" s="68" t="str">
        <f>VLOOKUP(D233,'[20]Plan de Cuentas'!M$3:R$289,6,0)</f>
        <v>COSTO DE OFICINA</v>
      </c>
      <c r="F233" t="s">
        <v>25</v>
      </c>
      <c r="G233">
        <v>100</v>
      </c>
      <c r="H233" t="s">
        <v>213</v>
      </c>
      <c r="I233">
        <v>1220</v>
      </c>
      <c r="J233" t="s">
        <v>225</v>
      </c>
      <c r="K233" t="s">
        <v>226</v>
      </c>
      <c r="L233" t="s">
        <v>151</v>
      </c>
      <c r="M233">
        <v>1015</v>
      </c>
      <c r="N233" t="s">
        <v>268</v>
      </c>
      <c r="O233" t="s">
        <v>409</v>
      </c>
      <c r="P233">
        <v>120439</v>
      </c>
      <c r="Q233">
        <v>41729</v>
      </c>
      <c r="R233" t="s">
        <v>482</v>
      </c>
      <c r="S233" t="s">
        <v>492</v>
      </c>
      <c r="T233" t="s">
        <v>220</v>
      </c>
      <c r="U233">
        <v>48231</v>
      </c>
      <c r="V233">
        <v>48231</v>
      </c>
    </row>
    <row r="234" spans="1:23" hidden="1">
      <c r="A234" t="s">
        <v>548</v>
      </c>
      <c r="B234">
        <v>30031</v>
      </c>
      <c r="C234" t="s">
        <v>267</v>
      </c>
      <c r="D234">
        <v>9060304002</v>
      </c>
      <c r="E234" s="68" t="str">
        <f>VLOOKUP(D234,'[20]Plan de Cuentas'!M$3:R$289,6,0)</f>
        <v>COSTO DE OFICINA</v>
      </c>
      <c r="F234" t="s">
        <v>26</v>
      </c>
      <c r="G234">
        <v>100</v>
      </c>
      <c r="H234" t="s">
        <v>213</v>
      </c>
      <c r="I234">
        <v>1220</v>
      </c>
      <c r="J234" t="s">
        <v>225</v>
      </c>
      <c r="K234" t="s">
        <v>226</v>
      </c>
      <c r="L234" t="s">
        <v>151</v>
      </c>
      <c r="M234">
        <v>1015</v>
      </c>
      <c r="N234" t="s">
        <v>268</v>
      </c>
      <c r="O234" t="s">
        <v>269</v>
      </c>
      <c r="P234">
        <v>57768</v>
      </c>
      <c r="Q234">
        <v>41729</v>
      </c>
      <c r="R234" t="s">
        <v>482</v>
      </c>
      <c r="S234" t="s">
        <v>493</v>
      </c>
      <c r="T234" t="s">
        <v>220</v>
      </c>
      <c r="U234">
        <v>-28884</v>
      </c>
      <c r="W234">
        <v>28884</v>
      </c>
    </row>
    <row r="235" spans="1:23" hidden="1">
      <c r="A235" t="s">
        <v>548</v>
      </c>
      <c r="B235">
        <v>30031</v>
      </c>
      <c r="C235" t="s">
        <v>267</v>
      </c>
      <c r="D235">
        <v>9060304002</v>
      </c>
      <c r="E235" s="68" t="str">
        <f>VLOOKUP(D235,'[20]Plan de Cuentas'!M$3:R$289,6,0)</f>
        <v>COSTO DE OFICINA</v>
      </c>
      <c r="F235" t="s">
        <v>26</v>
      </c>
      <c r="G235">
        <v>100</v>
      </c>
      <c r="H235" t="s">
        <v>213</v>
      </c>
      <c r="I235">
        <v>1220</v>
      </c>
      <c r="J235" t="s">
        <v>225</v>
      </c>
      <c r="K235" t="s">
        <v>226</v>
      </c>
      <c r="L235" t="s">
        <v>151</v>
      </c>
      <c r="M235">
        <v>1015</v>
      </c>
      <c r="N235" t="s">
        <v>268</v>
      </c>
      <c r="O235" t="s">
        <v>269</v>
      </c>
      <c r="P235">
        <v>57768</v>
      </c>
      <c r="Q235">
        <v>41729</v>
      </c>
      <c r="R235" t="s">
        <v>488</v>
      </c>
      <c r="S235" t="s">
        <v>494</v>
      </c>
      <c r="T235" t="s">
        <v>220</v>
      </c>
      <c r="U235">
        <v>59039</v>
      </c>
      <c r="V235">
        <v>59039</v>
      </c>
    </row>
    <row r="236" spans="1:23" hidden="1">
      <c r="A236" t="s">
        <v>548</v>
      </c>
      <c r="B236">
        <v>30031</v>
      </c>
      <c r="C236" t="s">
        <v>267</v>
      </c>
      <c r="D236">
        <v>9060304002</v>
      </c>
      <c r="E236" s="68" t="str">
        <f>VLOOKUP(D236,'[20]Plan de Cuentas'!M$3:R$289,6,0)</f>
        <v>COSTO DE OFICINA</v>
      </c>
      <c r="F236" t="s">
        <v>26</v>
      </c>
      <c r="G236">
        <v>100</v>
      </c>
      <c r="H236" t="s">
        <v>213</v>
      </c>
      <c r="I236">
        <v>1220</v>
      </c>
      <c r="J236" t="s">
        <v>225</v>
      </c>
      <c r="K236" t="s">
        <v>226</v>
      </c>
      <c r="L236" t="s">
        <v>151</v>
      </c>
      <c r="M236">
        <v>1015</v>
      </c>
      <c r="N236" t="s">
        <v>268</v>
      </c>
      <c r="O236" t="s">
        <v>269</v>
      </c>
      <c r="P236">
        <v>57768</v>
      </c>
      <c r="Q236">
        <v>41729</v>
      </c>
      <c r="R236" t="s">
        <v>482</v>
      </c>
      <c r="S236" t="s">
        <v>495</v>
      </c>
      <c r="T236" t="s">
        <v>220</v>
      </c>
      <c r="U236">
        <v>-28884</v>
      </c>
      <c r="W236">
        <v>28884</v>
      </c>
    </row>
    <row r="237" spans="1:23" hidden="1">
      <c r="A237" t="s">
        <v>548</v>
      </c>
      <c r="B237">
        <v>30031</v>
      </c>
      <c r="C237" t="s">
        <v>267</v>
      </c>
      <c r="D237">
        <v>9060304002</v>
      </c>
      <c r="E237" s="68" t="str">
        <f>VLOOKUP(D237,'[20]Plan de Cuentas'!M$3:R$289,6,0)</f>
        <v>COSTO DE OFICINA</v>
      </c>
      <c r="F237" t="s">
        <v>26</v>
      </c>
      <c r="G237">
        <v>100</v>
      </c>
      <c r="H237" t="s">
        <v>213</v>
      </c>
      <c r="I237">
        <v>1220</v>
      </c>
      <c r="J237" t="s">
        <v>225</v>
      </c>
      <c r="K237" t="s">
        <v>226</v>
      </c>
      <c r="L237" t="s">
        <v>151</v>
      </c>
      <c r="M237">
        <v>1015</v>
      </c>
      <c r="N237" t="s">
        <v>268</v>
      </c>
      <c r="O237" t="s">
        <v>269</v>
      </c>
      <c r="P237">
        <v>57768</v>
      </c>
      <c r="Q237">
        <v>41729</v>
      </c>
      <c r="R237" t="s">
        <v>482</v>
      </c>
      <c r="S237" t="s">
        <v>496</v>
      </c>
      <c r="T237" t="s">
        <v>220</v>
      </c>
      <c r="U237">
        <v>29520</v>
      </c>
      <c r="V237">
        <v>29520</v>
      </c>
    </row>
    <row r="238" spans="1:23" hidden="1">
      <c r="A238" t="s">
        <v>548</v>
      </c>
      <c r="B238">
        <v>30031</v>
      </c>
      <c r="C238" t="s">
        <v>267</v>
      </c>
      <c r="D238">
        <v>9060305001</v>
      </c>
      <c r="E238" s="68" t="str">
        <f>VLOOKUP(D238,'[20]Plan de Cuentas'!M$3:R$289,6,0)</f>
        <v>COSTO DE OFICINA</v>
      </c>
      <c r="F238" t="s">
        <v>27</v>
      </c>
      <c r="G238">
        <v>100</v>
      </c>
      <c r="H238" t="s">
        <v>213</v>
      </c>
      <c r="I238">
        <v>1220</v>
      </c>
      <c r="J238" t="s">
        <v>225</v>
      </c>
      <c r="K238" t="s">
        <v>226</v>
      </c>
      <c r="L238" t="s">
        <v>151</v>
      </c>
      <c r="M238">
        <v>1015</v>
      </c>
      <c r="N238" t="s">
        <v>268</v>
      </c>
      <c r="O238" t="s">
        <v>271</v>
      </c>
      <c r="P238">
        <v>735340</v>
      </c>
      <c r="Q238">
        <v>41729</v>
      </c>
      <c r="R238" t="s">
        <v>482</v>
      </c>
      <c r="S238" t="s">
        <v>497</v>
      </c>
      <c r="T238" t="s">
        <v>220</v>
      </c>
      <c r="U238">
        <v>215098</v>
      </c>
      <c r="V238">
        <v>215098</v>
      </c>
    </row>
    <row r="239" spans="1:23" hidden="1">
      <c r="A239" t="s">
        <v>548</v>
      </c>
      <c r="B239">
        <v>30031</v>
      </c>
      <c r="C239" t="s">
        <v>267</v>
      </c>
      <c r="D239">
        <v>9060305001</v>
      </c>
      <c r="E239" s="68" t="str">
        <f>VLOOKUP(D239,'[20]Plan de Cuentas'!M$3:R$289,6,0)</f>
        <v>COSTO DE OFICINA</v>
      </c>
      <c r="F239" t="s">
        <v>27</v>
      </c>
      <c r="G239">
        <v>100</v>
      </c>
      <c r="H239" t="s">
        <v>213</v>
      </c>
      <c r="I239">
        <v>1220</v>
      </c>
      <c r="J239" t="s">
        <v>225</v>
      </c>
      <c r="K239" t="s">
        <v>226</v>
      </c>
      <c r="L239" t="s">
        <v>151</v>
      </c>
      <c r="M239">
        <v>1015</v>
      </c>
      <c r="N239" t="s">
        <v>268</v>
      </c>
      <c r="O239" t="s">
        <v>271</v>
      </c>
      <c r="P239">
        <v>735340</v>
      </c>
      <c r="Q239">
        <v>41729</v>
      </c>
      <c r="R239" t="s">
        <v>482</v>
      </c>
      <c r="S239" t="s">
        <v>498</v>
      </c>
      <c r="T239" t="s">
        <v>220</v>
      </c>
      <c r="U239">
        <v>104027</v>
      </c>
      <c r="V239">
        <v>104027</v>
      </c>
    </row>
    <row r="240" spans="1:23" hidden="1">
      <c r="A240" t="s">
        <v>548</v>
      </c>
      <c r="B240">
        <v>30031</v>
      </c>
      <c r="C240" t="s">
        <v>267</v>
      </c>
      <c r="D240">
        <v>9060308001</v>
      </c>
      <c r="E240" s="68" t="str">
        <f>VLOOKUP(D240,'[20]Plan de Cuentas'!M$3:R$289,6,0)</f>
        <v>COSTO DE OFICINA</v>
      </c>
      <c r="F240" t="s">
        <v>29</v>
      </c>
      <c r="G240">
        <v>100</v>
      </c>
      <c r="H240" t="s">
        <v>213</v>
      </c>
      <c r="I240">
        <v>1220</v>
      </c>
      <c r="J240" t="s">
        <v>225</v>
      </c>
      <c r="K240" t="s">
        <v>226</v>
      </c>
      <c r="L240" t="s">
        <v>151</v>
      </c>
      <c r="M240">
        <v>1015</v>
      </c>
      <c r="N240" t="s">
        <v>268</v>
      </c>
      <c r="O240" t="s">
        <v>280</v>
      </c>
      <c r="P240">
        <v>125203</v>
      </c>
      <c r="Q240">
        <v>41729</v>
      </c>
      <c r="R240" t="s">
        <v>482</v>
      </c>
      <c r="S240" t="s">
        <v>499</v>
      </c>
      <c r="T240" t="s">
        <v>220</v>
      </c>
      <c r="U240">
        <v>87276</v>
      </c>
      <c r="V240">
        <v>87276</v>
      </c>
    </row>
    <row r="241" spans="1:30" hidden="1">
      <c r="A241" t="s">
        <v>548</v>
      </c>
      <c r="B241">
        <v>30031</v>
      </c>
      <c r="C241" t="s">
        <v>267</v>
      </c>
      <c r="D241">
        <v>9060309001</v>
      </c>
      <c r="E241" s="68" t="str">
        <f>VLOOKUP(D241,'[20]Plan de Cuentas'!M$3:R$289,6,0)</f>
        <v>COSTO DE OFICINA</v>
      </c>
      <c r="F241" t="s">
        <v>30</v>
      </c>
      <c r="G241">
        <v>100</v>
      </c>
      <c r="H241" t="s">
        <v>213</v>
      </c>
      <c r="I241">
        <v>1220</v>
      </c>
      <c r="J241" t="s">
        <v>225</v>
      </c>
      <c r="K241" t="s">
        <v>226</v>
      </c>
      <c r="L241" t="s">
        <v>151</v>
      </c>
      <c r="M241">
        <v>1015</v>
      </c>
      <c r="N241" t="s">
        <v>268</v>
      </c>
      <c r="O241" t="s">
        <v>283</v>
      </c>
      <c r="P241">
        <v>13190</v>
      </c>
      <c r="Q241">
        <v>41729</v>
      </c>
      <c r="R241" t="s">
        <v>488</v>
      </c>
      <c r="S241" t="s">
        <v>500</v>
      </c>
      <c r="T241" t="s">
        <v>220</v>
      </c>
      <c r="U241">
        <v>7668</v>
      </c>
      <c r="V241">
        <v>7668</v>
      </c>
    </row>
    <row r="242" spans="1:30" hidden="1">
      <c r="A242" t="s">
        <v>548</v>
      </c>
      <c r="B242">
        <v>30031</v>
      </c>
      <c r="C242" t="s">
        <v>267</v>
      </c>
      <c r="D242">
        <v>9060310004</v>
      </c>
      <c r="E242" s="68" t="str">
        <f>VLOOKUP(D242,'[20]Plan de Cuentas'!M$3:R$289,6,0)</f>
        <v>COSTO DE OFICINA</v>
      </c>
      <c r="F242" t="s">
        <v>31</v>
      </c>
      <c r="G242">
        <v>100</v>
      </c>
      <c r="H242" t="s">
        <v>213</v>
      </c>
      <c r="I242">
        <v>1220</v>
      </c>
      <c r="J242" t="s">
        <v>225</v>
      </c>
      <c r="K242" t="s">
        <v>226</v>
      </c>
      <c r="L242" t="s">
        <v>151</v>
      </c>
      <c r="M242">
        <v>1015</v>
      </c>
      <c r="N242" t="s">
        <v>268</v>
      </c>
      <c r="O242" t="s">
        <v>285</v>
      </c>
      <c r="P242">
        <v>845106</v>
      </c>
      <c r="Q242">
        <v>41729</v>
      </c>
      <c r="R242" t="s">
        <v>488</v>
      </c>
      <c r="S242" t="s">
        <v>501</v>
      </c>
      <c r="T242" t="s">
        <v>220</v>
      </c>
      <c r="U242">
        <v>18412</v>
      </c>
      <c r="V242">
        <v>18412</v>
      </c>
    </row>
    <row r="243" spans="1:30" hidden="1">
      <c r="A243" t="s">
        <v>548</v>
      </c>
      <c r="B243">
        <v>30031</v>
      </c>
      <c r="C243" t="s">
        <v>267</v>
      </c>
      <c r="D243">
        <v>9060505001</v>
      </c>
      <c r="E243" s="68" t="str">
        <f>VLOOKUP(D243,'[20]Plan de Cuentas'!M$3:R$289,6,0)</f>
        <v>SOPORTE INFORMÁTICO</v>
      </c>
      <c r="F243" t="s">
        <v>54</v>
      </c>
      <c r="G243">
        <v>100</v>
      </c>
      <c r="H243" t="s">
        <v>213</v>
      </c>
      <c r="I243">
        <v>1220</v>
      </c>
      <c r="J243" t="s">
        <v>214</v>
      </c>
      <c r="K243" t="s">
        <v>215</v>
      </c>
      <c r="L243" t="s">
        <v>151</v>
      </c>
      <c r="M243">
        <v>695</v>
      </c>
      <c r="N243" t="s">
        <v>287</v>
      </c>
      <c r="O243" t="s">
        <v>288</v>
      </c>
      <c r="P243">
        <v>5668414</v>
      </c>
      <c r="Q243">
        <v>41716</v>
      </c>
      <c r="R243" t="s">
        <v>502</v>
      </c>
      <c r="S243" t="s">
        <v>503</v>
      </c>
      <c r="T243" t="s">
        <v>291</v>
      </c>
      <c r="U243">
        <v>-10124</v>
      </c>
      <c r="W243">
        <v>10124</v>
      </c>
      <c r="X243" t="s">
        <v>292</v>
      </c>
      <c r="Y243" s="44">
        <v>70992</v>
      </c>
      <c r="Z243">
        <v>20100154057</v>
      </c>
      <c r="AA243" t="s">
        <v>294</v>
      </c>
      <c r="AD243" s="98">
        <v>300311028125</v>
      </c>
    </row>
    <row r="244" spans="1:30" hidden="1">
      <c r="A244" t="s">
        <v>548</v>
      </c>
      <c r="B244">
        <v>30031</v>
      </c>
      <c r="C244" t="s">
        <v>267</v>
      </c>
      <c r="D244">
        <v>9060505001</v>
      </c>
      <c r="E244" s="68" t="str">
        <f>VLOOKUP(D244,'[20]Plan de Cuentas'!M$3:R$289,6,0)</f>
        <v>SOPORTE INFORMÁTICO</v>
      </c>
      <c r="F244" t="s">
        <v>54</v>
      </c>
      <c r="G244">
        <v>100</v>
      </c>
      <c r="H244" t="s">
        <v>213</v>
      </c>
      <c r="I244">
        <v>1220</v>
      </c>
      <c r="J244" t="s">
        <v>214</v>
      </c>
      <c r="K244" t="s">
        <v>215</v>
      </c>
      <c r="L244" t="s">
        <v>151</v>
      </c>
      <c r="M244">
        <v>695</v>
      </c>
      <c r="N244" t="s">
        <v>287</v>
      </c>
      <c r="O244" t="s">
        <v>288</v>
      </c>
      <c r="P244">
        <v>5668414</v>
      </c>
      <c r="Q244">
        <v>41699</v>
      </c>
      <c r="R244" t="s">
        <v>504</v>
      </c>
      <c r="S244" t="s">
        <v>290</v>
      </c>
      <c r="T244" t="s">
        <v>291</v>
      </c>
      <c r="U244">
        <v>-2803063</v>
      </c>
      <c r="W244">
        <v>2803063</v>
      </c>
      <c r="X244" t="s">
        <v>292</v>
      </c>
      <c r="Y244" s="44" t="s">
        <v>293</v>
      </c>
      <c r="Z244">
        <v>20100154057</v>
      </c>
      <c r="AA244" t="s">
        <v>294</v>
      </c>
    </row>
    <row r="245" spans="1:30" hidden="1">
      <c r="A245" t="s">
        <v>548</v>
      </c>
      <c r="B245">
        <v>30031</v>
      </c>
      <c r="C245" t="s">
        <v>267</v>
      </c>
      <c r="D245">
        <v>9060505001</v>
      </c>
      <c r="E245" s="68" t="str">
        <f>VLOOKUP(D245,'[20]Plan de Cuentas'!M$3:R$289,6,0)</f>
        <v>SOPORTE INFORMÁTICO</v>
      </c>
      <c r="F245" t="s">
        <v>54</v>
      </c>
      <c r="G245">
        <v>100</v>
      </c>
      <c r="H245" t="s">
        <v>213</v>
      </c>
      <c r="I245">
        <v>1220</v>
      </c>
      <c r="J245" t="s">
        <v>214</v>
      </c>
      <c r="K245" t="s">
        <v>215</v>
      </c>
      <c r="L245" t="s">
        <v>151</v>
      </c>
      <c r="M245">
        <v>695</v>
      </c>
      <c r="N245" t="s">
        <v>287</v>
      </c>
      <c r="O245" t="s">
        <v>288</v>
      </c>
      <c r="P245">
        <v>5668414</v>
      </c>
      <c r="Q245">
        <v>41699</v>
      </c>
      <c r="R245" t="s">
        <v>504</v>
      </c>
      <c r="S245" t="s">
        <v>421</v>
      </c>
      <c r="T245" t="s">
        <v>291</v>
      </c>
      <c r="U245">
        <v>-2865351</v>
      </c>
      <c r="W245">
        <v>2865351</v>
      </c>
      <c r="X245" t="s">
        <v>292</v>
      </c>
      <c r="Y245" s="44" t="s">
        <v>422</v>
      </c>
      <c r="Z245">
        <v>20100154057</v>
      </c>
      <c r="AA245" t="s">
        <v>294</v>
      </c>
    </row>
    <row r="246" spans="1:30" hidden="1">
      <c r="A246" t="s">
        <v>548</v>
      </c>
      <c r="B246">
        <v>30031</v>
      </c>
      <c r="C246" t="s">
        <v>267</v>
      </c>
      <c r="D246">
        <v>9060505001</v>
      </c>
      <c r="E246" s="68" t="str">
        <f>VLOOKUP(D246,'[20]Plan de Cuentas'!M$3:R$289,6,0)</f>
        <v>SOPORTE INFORMÁTICO</v>
      </c>
      <c r="F246" t="s">
        <v>54</v>
      </c>
      <c r="G246">
        <v>100</v>
      </c>
      <c r="H246" t="s">
        <v>213</v>
      </c>
      <c r="I246">
        <v>1220</v>
      </c>
      <c r="J246" t="s">
        <v>214</v>
      </c>
      <c r="K246" t="s">
        <v>215</v>
      </c>
      <c r="L246" t="s">
        <v>151</v>
      </c>
      <c r="M246">
        <v>695</v>
      </c>
      <c r="N246" t="s">
        <v>287</v>
      </c>
      <c r="O246" t="s">
        <v>288</v>
      </c>
      <c r="P246">
        <v>5668414</v>
      </c>
      <c r="Q246">
        <v>41699</v>
      </c>
      <c r="R246" t="s">
        <v>504</v>
      </c>
      <c r="S246" t="s">
        <v>505</v>
      </c>
      <c r="T246" t="s">
        <v>291</v>
      </c>
      <c r="U246">
        <v>-2687247</v>
      </c>
      <c r="W246">
        <v>2687247</v>
      </c>
      <c r="X246" t="s">
        <v>292</v>
      </c>
      <c r="Y246" s="44" t="s">
        <v>506</v>
      </c>
      <c r="Z246">
        <v>20100154057</v>
      </c>
      <c r="AA246" t="s">
        <v>294</v>
      </c>
    </row>
    <row r="247" spans="1:30" hidden="1">
      <c r="A247" t="s">
        <v>548</v>
      </c>
      <c r="B247">
        <v>30031</v>
      </c>
      <c r="C247" t="s">
        <v>267</v>
      </c>
      <c r="D247">
        <v>9060505001</v>
      </c>
      <c r="E247" s="68" t="str">
        <f>VLOOKUP(D247,'[20]Plan de Cuentas'!M$3:R$289,6,0)</f>
        <v>SOPORTE INFORMÁTICO</v>
      </c>
      <c r="F247" t="s">
        <v>54</v>
      </c>
      <c r="G247">
        <v>100</v>
      </c>
      <c r="H247" t="s">
        <v>213</v>
      </c>
      <c r="I247">
        <v>1220</v>
      </c>
      <c r="J247" t="s">
        <v>214</v>
      </c>
      <c r="K247" t="s">
        <v>215</v>
      </c>
      <c r="L247" t="s">
        <v>151</v>
      </c>
      <c r="M247">
        <v>695</v>
      </c>
      <c r="N247" t="s">
        <v>287</v>
      </c>
      <c r="O247" t="s">
        <v>288</v>
      </c>
      <c r="P247">
        <v>5668414</v>
      </c>
      <c r="Q247">
        <v>41715</v>
      </c>
      <c r="R247" t="s">
        <v>507</v>
      </c>
      <c r="S247" t="s">
        <v>508</v>
      </c>
      <c r="T247" t="s">
        <v>291</v>
      </c>
      <c r="U247">
        <v>3447236</v>
      </c>
      <c r="V247">
        <v>3447236</v>
      </c>
      <c r="X247" t="s">
        <v>298</v>
      </c>
      <c r="Y247" s="44">
        <v>300311028125</v>
      </c>
      <c r="Z247">
        <v>20100154057</v>
      </c>
      <c r="AA247" t="s">
        <v>294</v>
      </c>
    </row>
    <row r="248" spans="1:30" hidden="1">
      <c r="A248" t="s">
        <v>548</v>
      </c>
      <c r="B248">
        <v>30031</v>
      </c>
      <c r="C248" t="s">
        <v>267</v>
      </c>
      <c r="D248">
        <v>9060505001</v>
      </c>
      <c r="E248" s="68" t="str">
        <f>VLOOKUP(D248,'[20]Plan de Cuentas'!M$3:R$289,6,0)</f>
        <v>SOPORTE INFORMÁTICO</v>
      </c>
      <c r="F248" t="s">
        <v>54</v>
      </c>
      <c r="G248">
        <v>100</v>
      </c>
      <c r="H248" t="s">
        <v>213</v>
      </c>
      <c r="I248">
        <v>1220</v>
      </c>
      <c r="J248" t="s">
        <v>214</v>
      </c>
      <c r="K248" t="s">
        <v>215</v>
      </c>
      <c r="L248" t="s">
        <v>151</v>
      </c>
      <c r="M248">
        <v>695</v>
      </c>
      <c r="N248" t="s">
        <v>287</v>
      </c>
      <c r="O248" t="s">
        <v>288</v>
      </c>
      <c r="P248">
        <v>5668414</v>
      </c>
      <c r="Q248">
        <v>41715</v>
      </c>
      <c r="R248" t="s">
        <v>507</v>
      </c>
      <c r="S248" t="s">
        <v>503</v>
      </c>
      <c r="T248" t="s">
        <v>291</v>
      </c>
      <c r="U248">
        <v>3447236</v>
      </c>
      <c r="V248">
        <v>3447236</v>
      </c>
      <c r="X248" t="s">
        <v>298</v>
      </c>
      <c r="Y248" s="44">
        <v>300311028125</v>
      </c>
      <c r="Z248">
        <v>20100154057</v>
      </c>
      <c r="AA248" t="s">
        <v>294</v>
      </c>
    </row>
    <row r="249" spans="1:30" hidden="1">
      <c r="A249" t="s">
        <v>548</v>
      </c>
      <c r="B249">
        <v>30031</v>
      </c>
      <c r="C249" t="s">
        <v>267</v>
      </c>
      <c r="D249">
        <v>9060505001</v>
      </c>
      <c r="E249" s="68" t="str">
        <f>VLOOKUP(D249,'[20]Plan de Cuentas'!M$3:R$289,6,0)</f>
        <v>SOPORTE INFORMÁTICO</v>
      </c>
      <c r="F249" t="s">
        <v>54</v>
      </c>
      <c r="G249">
        <v>100</v>
      </c>
      <c r="H249" t="s">
        <v>213</v>
      </c>
      <c r="I249">
        <v>1220</v>
      </c>
      <c r="J249" t="s">
        <v>214</v>
      </c>
      <c r="K249" t="s">
        <v>215</v>
      </c>
      <c r="L249" t="s">
        <v>151</v>
      </c>
      <c r="M249">
        <v>695</v>
      </c>
      <c r="N249" t="s">
        <v>287</v>
      </c>
      <c r="O249" t="s">
        <v>288</v>
      </c>
      <c r="P249">
        <v>5668414</v>
      </c>
      <c r="Q249">
        <v>41722</v>
      </c>
      <c r="R249" t="s">
        <v>509</v>
      </c>
      <c r="S249" t="s">
        <v>510</v>
      </c>
      <c r="T249" t="s">
        <v>291</v>
      </c>
      <c r="U249">
        <v>-39654</v>
      </c>
      <c r="W249">
        <v>39654</v>
      </c>
      <c r="X249" t="s">
        <v>292</v>
      </c>
      <c r="Y249" s="44">
        <v>71500</v>
      </c>
      <c r="Z249">
        <v>20100154057</v>
      </c>
      <c r="AA249" t="s">
        <v>294</v>
      </c>
      <c r="AD249" s="98">
        <v>300311028278</v>
      </c>
    </row>
    <row r="250" spans="1:30" hidden="1">
      <c r="A250" t="s">
        <v>548</v>
      </c>
      <c r="B250">
        <v>30031</v>
      </c>
      <c r="C250" t="s">
        <v>267</v>
      </c>
      <c r="D250">
        <v>9060505001</v>
      </c>
      <c r="E250" s="68" t="str">
        <f>VLOOKUP(D250,'[20]Plan de Cuentas'!M$3:R$289,6,0)</f>
        <v>SOPORTE INFORMÁTICO</v>
      </c>
      <c r="F250" t="s">
        <v>54</v>
      </c>
      <c r="G250">
        <v>100</v>
      </c>
      <c r="H250" t="s">
        <v>213</v>
      </c>
      <c r="I250">
        <v>1220</v>
      </c>
      <c r="J250" t="s">
        <v>214</v>
      </c>
      <c r="K250" t="s">
        <v>215</v>
      </c>
      <c r="L250" t="s">
        <v>151</v>
      </c>
      <c r="M250">
        <v>695</v>
      </c>
      <c r="N250" t="s">
        <v>287</v>
      </c>
      <c r="O250" t="s">
        <v>288</v>
      </c>
      <c r="P250">
        <v>5668414</v>
      </c>
      <c r="Q250">
        <v>41719</v>
      </c>
      <c r="R250" t="s">
        <v>511</v>
      </c>
      <c r="S250" t="s">
        <v>510</v>
      </c>
      <c r="T250" t="s">
        <v>291</v>
      </c>
      <c r="U250">
        <v>3425903</v>
      </c>
      <c r="V250">
        <v>3425903</v>
      </c>
      <c r="X250" t="s">
        <v>298</v>
      </c>
      <c r="Y250" s="44">
        <v>300311028278</v>
      </c>
      <c r="Z250">
        <v>20100154057</v>
      </c>
      <c r="AA250" t="s">
        <v>294</v>
      </c>
    </row>
    <row r="251" spans="1:30" hidden="1">
      <c r="A251" t="s">
        <v>548</v>
      </c>
      <c r="B251">
        <v>30031</v>
      </c>
      <c r="C251" t="s">
        <v>267</v>
      </c>
      <c r="D251">
        <v>9060505001</v>
      </c>
      <c r="E251" s="68" t="str">
        <f>VLOOKUP(D251,'[20]Plan de Cuentas'!M$3:R$289,6,0)</f>
        <v>SOPORTE INFORMÁTICO</v>
      </c>
      <c r="F251" t="s">
        <v>54</v>
      </c>
      <c r="G251">
        <v>100</v>
      </c>
      <c r="H251" t="s">
        <v>213</v>
      </c>
      <c r="I251">
        <v>1220</v>
      </c>
      <c r="J251" t="s">
        <v>214</v>
      </c>
      <c r="K251" t="s">
        <v>215</v>
      </c>
      <c r="L251" t="s">
        <v>151</v>
      </c>
      <c r="M251">
        <v>695</v>
      </c>
      <c r="N251" t="s">
        <v>287</v>
      </c>
      <c r="O251" t="s">
        <v>288</v>
      </c>
      <c r="P251">
        <v>5668414</v>
      </c>
      <c r="Q251">
        <v>41716</v>
      </c>
      <c r="R251" t="s">
        <v>502</v>
      </c>
      <c r="S251" t="s">
        <v>508</v>
      </c>
      <c r="T251" t="s">
        <v>291</v>
      </c>
      <c r="U251">
        <v>-10124</v>
      </c>
      <c r="W251">
        <v>10124</v>
      </c>
      <c r="X251" t="s">
        <v>292</v>
      </c>
      <c r="Y251" s="44">
        <v>71856</v>
      </c>
      <c r="Z251">
        <v>20100154057</v>
      </c>
      <c r="AA251" t="s">
        <v>294</v>
      </c>
      <c r="AD251" s="98">
        <v>300311028125</v>
      </c>
    </row>
    <row r="252" spans="1:30" hidden="1">
      <c r="A252" t="s">
        <v>548</v>
      </c>
      <c r="B252">
        <v>30031</v>
      </c>
      <c r="C252" t="s">
        <v>267</v>
      </c>
      <c r="D252">
        <v>9060505001</v>
      </c>
      <c r="E252" s="68" t="str">
        <f>VLOOKUP(D252,'[20]Plan de Cuentas'!M$3:R$289,6,0)</f>
        <v>SOPORTE INFORMÁTICO</v>
      </c>
      <c r="F252" t="s">
        <v>54</v>
      </c>
      <c r="G252">
        <v>100</v>
      </c>
      <c r="H252" t="s">
        <v>213</v>
      </c>
      <c r="I252">
        <v>1220</v>
      </c>
      <c r="J252" t="s">
        <v>214</v>
      </c>
      <c r="K252" t="s">
        <v>215</v>
      </c>
      <c r="L252" t="s">
        <v>151</v>
      </c>
      <c r="M252">
        <v>695</v>
      </c>
      <c r="N252" t="s">
        <v>287</v>
      </c>
      <c r="O252" t="s">
        <v>288</v>
      </c>
      <c r="P252">
        <v>5668414</v>
      </c>
      <c r="Q252">
        <v>41729</v>
      </c>
      <c r="R252" t="s">
        <v>512</v>
      </c>
      <c r="S252" t="s">
        <v>513</v>
      </c>
      <c r="T252" t="s">
        <v>291</v>
      </c>
      <c r="U252">
        <v>2820018</v>
      </c>
      <c r="V252">
        <v>2820018</v>
      </c>
      <c r="X252" t="s">
        <v>292</v>
      </c>
      <c r="Y252" s="44" t="s">
        <v>514</v>
      </c>
      <c r="Z252">
        <v>20100154057</v>
      </c>
      <c r="AA252" t="s">
        <v>294</v>
      </c>
    </row>
    <row r="253" spans="1:30" hidden="1">
      <c r="A253" t="s">
        <v>548</v>
      </c>
      <c r="B253">
        <v>30031</v>
      </c>
      <c r="C253" t="s">
        <v>267</v>
      </c>
      <c r="D253">
        <v>9060505001</v>
      </c>
      <c r="E253" s="68" t="str">
        <f>VLOOKUP(D253,'[20]Plan de Cuentas'!M$3:R$289,6,0)</f>
        <v>SOPORTE INFORMÁTICO</v>
      </c>
      <c r="F253" t="s">
        <v>54</v>
      </c>
      <c r="G253">
        <v>100</v>
      </c>
      <c r="H253" t="s">
        <v>213</v>
      </c>
      <c r="I253">
        <v>1220</v>
      </c>
      <c r="J253" t="s">
        <v>214</v>
      </c>
      <c r="K253" t="s">
        <v>215</v>
      </c>
      <c r="L253" t="s">
        <v>151</v>
      </c>
      <c r="M253">
        <v>691</v>
      </c>
      <c r="N253" t="s">
        <v>216</v>
      </c>
      <c r="O253" t="s">
        <v>295</v>
      </c>
      <c r="P253">
        <v>239184</v>
      </c>
      <c r="Q253">
        <v>41705</v>
      </c>
      <c r="R253" t="s">
        <v>515</v>
      </c>
      <c r="S253" t="s">
        <v>516</v>
      </c>
      <c r="T253" t="s">
        <v>220</v>
      </c>
      <c r="U253">
        <v>192500</v>
      </c>
      <c r="V253">
        <v>192500</v>
      </c>
      <c r="X253" t="s">
        <v>298</v>
      </c>
      <c r="Y253" s="44">
        <v>300311027775</v>
      </c>
      <c r="Z253">
        <v>85541900</v>
      </c>
      <c r="AA253" t="s">
        <v>299</v>
      </c>
    </row>
    <row r="254" spans="1:30" hidden="1">
      <c r="A254" t="s">
        <v>548</v>
      </c>
      <c r="B254">
        <v>30031</v>
      </c>
      <c r="C254" t="s">
        <v>267</v>
      </c>
      <c r="D254">
        <v>9060505001</v>
      </c>
      <c r="E254" s="68" t="str">
        <f>VLOOKUP(D254,'[20]Plan de Cuentas'!M$3:R$289,6,0)</f>
        <v>SOPORTE INFORMÁTICO</v>
      </c>
      <c r="F254" t="s">
        <v>54</v>
      </c>
      <c r="G254">
        <v>100</v>
      </c>
      <c r="H254" t="s">
        <v>213</v>
      </c>
      <c r="I254">
        <v>1220</v>
      </c>
      <c r="J254" t="s">
        <v>214</v>
      </c>
      <c r="K254" t="s">
        <v>215</v>
      </c>
      <c r="L254" t="s">
        <v>151</v>
      </c>
      <c r="M254">
        <v>691</v>
      </c>
      <c r="N254" t="s">
        <v>216</v>
      </c>
      <c r="O254" t="s">
        <v>295</v>
      </c>
      <c r="P254">
        <v>239184</v>
      </c>
      <c r="Q254">
        <v>41705</v>
      </c>
      <c r="R254" t="s">
        <v>515</v>
      </c>
      <c r="S254" t="s">
        <v>517</v>
      </c>
      <c r="T254" t="s">
        <v>220</v>
      </c>
      <c r="U254">
        <v>72000</v>
      </c>
      <c r="V254">
        <v>72000</v>
      </c>
      <c r="X254" t="s">
        <v>298</v>
      </c>
      <c r="Y254" s="44">
        <v>300311027696</v>
      </c>
      <c r="Z254">
        <v>85541900</v>
      </c>
      <c r="AA254" t="s">
        <v>299</v>
      </c>
    </row>
    <row r="255" spans="1:30" hidden="1">
      <c r="A255" t="s">
        <v>548</v>
      </c>
      <c r="B255">
        <v>30031</v>
      </c>
      <c r="C255" t="s">
        <v>267</v>
      </c>
      <c r="D255">
        <v>9060505001</v>
      </c>
      <c r="E255" s="68" t="str">
        <f>VLOOKUP(D255,'[20]Plan de Cuentas'!M$3:R$289,6,0)</f>
        <v>SOPORTE INFORMÁTICO</v>
      </c>
      <c r="F255" t="s">
        <v>54</v>
      </c>
      <c r="G255">
        <v>100</v>
      </c>
      <c r="H255" t="s">
        <v>213</v>
      </c>
      <c r="I255">
        <v>1220</v>
      </c>
      <c r="J255" t="s">
        <v>214</v>
      </c>
      <c r="K255" t="s">
        <v>215</v>
      </c>
      <c r="L255" t="s">
        <v>151</v>
      </c>
      <c r="M255">
        <v>691</v>
      </c>
      <c r="N255" t="s">
        <v>216</v>
      </c>
      <c r="O255" t="s">
        <v>295</v>
      </c>
      <c r="P255">
        <v>239184</v>
      </c>
      <c r="Q255">
        <v>41719</v>
      </c>
      <c r="R255" t="s">
        <v>511</v>
      </c>
      <c r="S255" t="s">
        <v>518</v>
      </c>
      <c r="T255" t="s">
        <v>291</v>
      </c>
      <c r="U255">
        <v>754957</v>
      </c>
      <c r="V255">
        <v>754957</v>
      </c>
      <c r="X255" t="s">
        <v>298</v>
      </c>
      <c r="Y255" s="44">
        <v>300311028082</v>
      </c>
      <c r="Z255">
        <v>85541900</v>
      </c>
      <c r="AA255" t="s">
        <v>299</v>
      </c>
    </row>
    <row r="256" spans="1:30" hidden="1">
      <c r="A256" t="s">
        <v>548</v>
      </c>
      <c r="B256">
        <v>30031</v>
      </c>
      <c r="C256" t="s">
        <v>267</v>
      </c>
      <c r="D256">
        <v>9060505001</v>
      </c>
      <c r="E256" s="68" t="str">
        <f>VLOOKUP(D256,'[20]Plan de Cuentas'!M$3:R$289,6,0)</f>
        <v>SOPORTE INFORMÁTICO</v>
      </c>
      <c r="F256" t="s">
        <v>54</v>
      </c>
      <c r="G256">
        <v>100</v>
      </c>
      <c r="H256" t="s">
        <v>213</v>
      </c>
      <c r="I256">
        <v>1220</v>
      </c>
      <c r="J256" t="s">
        <v>214</v>
      </c>
      <c r="K256" t="s">
        <v>215</v>
      </c>
      <c r="L256" t="s">
        <v>151</v>
      </c>
      <c r="M256">
        <v>691</v>
      </c>
      <c r="N256" t="s">
        <v>216</v>
      </c>
      <c r="O256" t="s">
        <v>295</v>
      </c>
      <c r="P256">
        <v>239184</v>
      </c>
      <c r="Q256">
        <v>41724</v>
      </c>
      <c r="R256" t="s">
        <v>519</v>
      </c>
      <c r="S256" t="s">
        <v>520</v>
      </c>
      <c r="T256" t="s">
        <v>220</v>
      </c>
      <c r="U256">
        <v>13361</v>
      </c>
      <c r="V256">
        <v>13361</v>
      </c>
      <c r="X256" t="s">
        <v>298</v>
      </c>
      <c r="Y256" s="44">
        <v>300311028356</v>
      </c>
      <c r="Z256">
        <v>83030600</v>
      </c>
      <c r="AA256" t="s">
        <v>521</v>
      </c>
    </row>
    <row r="257" spans="1:27" hidden="1">
      <c r="A257" t="s">
        <v>548</v>
      </c>
      <c r="B257">
        <v>30031</v>
      </c>
      <c r="C257" t="s">
        <v>267</v>
      </c>
      <c r="D257">
        <v>9060505001</v>
      </c>
      <c r="E257" s="68" t="str">
        <f>VLOOKUP(D257,'[20]Plan de Cuentas'!M$3:R$289,6,0)</f>
        <v>SOPORTE INFORMÁTICO</v>
      </c>
      <c r="F257" t="s">
        <v>54</v>
      </c>
      <c r="G257">
        <v>100</v>
      </c>
      <c r="H257" t="s">
        <v>213</v>
      </c>
      <c r="I257">
        <v>1220</v>
      </c>
      <c r="J257" t="s">
        <v>214</v>
      </c>
      <c r="K257" t="s">
        <v>215</v>
      </c>
      <c r="L257" t="s">
        <v>151</v>
      </c>
      <c r="M257">
        <v>691</v>
      </c>
      <c r="N257" t="s">
        <v>216</v>
      </c>
      <c r="O257" t="s">
        <v>295</v>
      </c>
      <c r="P257">
        <v>239184</v>
      </c>
      <c r="Q257">
        <v>41724</v>
      </c>
      <c r="R257" t="s">
        <v>519</v>
      </c>
      <c r="S257" t="s">
        <v>520</v>
      </c>
      <c r="T257" t="s">
        <v>220</v>
      </c>
      <c r="U257">
        <v>13412</v>
      </c>
      <c r="V257">
        <v>13412</v>
      </c>
      <c r="X257" t="s">
        <v>298</v>
      </c>
      <c r="Y257" s="44">
        <v>300311028356</v>
      </c>
      <c r="Z257">
        <v>83030600</v>
      </c>
      <c r="AA257" t="s">
        <v>521</v>
      </c>
    </row>
    <row r="258" spans="1:27" hidden="1">
      <c r="A258" t="s">
        <v>548</v>
      </c>
      <c r="B258">
        <v>30031</v>
      </c>
      <c r="C258" t="s">
        <v>267</v>
      </c>
      <c r="D258">
        <v>9060505001</v>
      </c>
      <c r="E258" s="68" t="str">
        <f>VLOOKUP(D258,'[20]Plan de Cuentas'!M$3:R$289,6,0)</f>
        <v>SOPORTE INFORMÁTICO</v>
      </c>
      <c r="F258" t="s">
        <v>54</v>
      </c>
      <c r="G258">
        <v>100</v>
      </c>
      <c r="H258" t="s">
        <v>213</v>
      </c>
      <c r="I258">
        <v>1220</v>
      </c>
      <c r="J258" t="s">
        <v>214</v>
      </c>
      <c r="K258" t="s">
        <v>215</v>
      </c>
      <c r="L258" t="s">
        <v>151</v>
      </c>
      <c r="M258">
        <v>691</v>
      </c>
      <c r="N258" t="s">
        <v>216</v>
      </c>
      <c r="O258" t="s">
        <v>295</v>
      </c>
      <c r="P258">
        <v>239184</v>
      </c>
      <c r="Q258">
        <v>41724</v>
      </c>
      <c r="R258" t="s">
        <v>519</v>
      </c>
      <c r="S258" t="s">
        <v>520</v>
      </c>
      <c r="T258" t="s">
        <v>220</v>
      </c>
      <c r="U258">
        <v>16765</v>
      </c>
      <c r="V258">
        <v>16765</v>
      </c>
      <c r="X258" t="s">
        <v>298</v>
      </c>
      <c r="Y258" s="44">
        <v>300311028375</v>
      </c>
      <c r="Z258">
        <v>76093546</v>
      </c>
      <c r="AA258" t="s">
        <v>522</v>
      </c>
    </row>
    <row r="259" spans="1:27" hidden="1">
      <c r="A259" t="s">
        <v>548</v>
      </c>
      <c r="B259">
        <v>30031</v>
      </c>
      <c r="C259" t="s">
        <v>267</v>
      </c>
      <c r="D259">
        <v>9060505001</v>
      </c>
      <c r="E259" s="68" t="str">
        <f>VLOOKUP(D259,'[20]Plan de Cuentas'!M$3:R$289,6,0)</f>
        <v>SOPORTE INFORMÁTICO</v>
      </c>
      <c r="F259" t="s">
        <v>54</v>
      </c>
      <c r="G259">
        <v>100</v>
      </c>
      <c r="H259" t="s">
        <v>213</v>
      </c>
      <c r="I259">
        <v>1220</v>
      </c>
      <c r="J259" t="s">
        <v>214</v>
      </c>
      <c r="K259" t="s">
        <v>215</v>
      </c>
      <c r="L259" t="s">
        <v>151</v>
      </c>
      <c r="M259">
        <v>691</v>
      </c>
      <c r="N259" t="s">
        <v>216</v>
      </c>
      <c r="O259" t="s">
        <v>295</v>
      </c>
      <c r="P259">
        <v>239184</v>
      </c>
      <c r="Q259">
        <v>41724</v>
      </c>
      <c r="R259" t="s">
        <v>519</v>
      </c>
      <c r="S259" t="s">
        <v>520</v>
      </c>
      <c r="T259" t="s">
        <v>220</v>
      </c>
      <c r="U259">
        <v>11765</v>
      </c>
      <c r="V259">
        <v>11765</v>
      </c>
      <c r="X259" t="s">
        <v>298</v>
      </c>
      <c r="Y259" s="44">
        <v>300311028376</v>
      </c>
      <c r="Z259">
        <v>12687779</v>
      </c>
      <c r="AA259" t="s">
        <v>523</v>
      </c>
    </row>
    <row r="260" spans="1:27" hidden="1">
      <c r="A260" t="s">
        <v>548</v>
      </c>
      <c r="B260">
        <v>30031</v>
      </c>
      <c r="C260" t="s">
        <v>267</v>
      </c>
      <c r="D260">
        <v>9060505001</v>
      </c>
      <c r="E260" s="68" t="str">
        <f>VLOOKUP(D260,'[20]Plan de Cuentas'!M$3:R$289,6,0)</f>
        <v>SOPORTE INFORMÁTICO</v>
      </c>
      <c r="F260" t="s">
        <v>54</v>
      </c>
      <c r="G260">
        <v>100</v>
      </c>
      <c r="H260" t="s">
        <v>213</v>
      </c>
      <c r="I260">
        <v>1220</v>
      </c>
      <c r="J260" t="s">
        <v>214</v>
      </c>
      <c r="K260" t="s">
        <v>215</v>
      </c>
      <c r="L260" t="s">
        <v>151</v>
      </c>
      <c r="M260">
        <v>691</v>
      </c>
      <c r="N260" t="s">
        <v>216</v>
      </c>
      <c r="O260" t="s">
        <v>295</v>
      </c>
      <c r="P260">
        <v>239184</v>
      </c>
      <c r="Q260">
        <v>41724</v>
      </c>
      <c r="R260" t="s">
        <v>519</v>
      </c>
      <c r="S260" t="s">
        <v>524</v>
      </c>
      <c r="T260" t="s">
        <v>220</v>
      </c>
      <c r="U260">
        <v>32059</v>
      </c>
      <c r="V260">
        <v>32059</v>
      </c>
      <c r="X260" t="s">
        <v>298</v>
      </c>
      <c r="Y260" s="44">
        <v>300311028390</v>
      </c>
      <c r="Z260">
        <v>76049600</v>
      </c>
      <c r="AA260" t="s">
        <v>525</v>
      </c>
    </row>
    <row r="261" spans="1:27" hidden="1">
      <c r="A261" t="s">
        <v>548</v>
      </c>
      <c r="B261">
        <v>30031</v>
      </c>
      <c r="C261" t="s">
        <v>267</v>
      </c>
      <c r="D261">
        <v>9060505001</v>
      </c>
      <c r="E261" s="68" t="str">
        <f>VLOOKUP(D261,'[20]Plan de Cuentas'!M$3:R$289,6,0)</f>
        <v>SOPORTE INFORMÁTICO</v>
      </c>
      <c r="F261" t="s">
        <v>54</v>
      </c>
      <c r="G261">
        <v>100</v>
      </c>
      <c r="H261" t="s">
        <v>213</v>
      </c>
      <c r="I261">
        <v>1220</v>
      </c>
      <c r="J261" t="s">
        <v>214</v>
      </c>
      <c r="K261" t="s">
        <v>215</v>
      </c>
      <c r="L261" t="s">
        <v>151</v>
      </c>
      <c r="M261">
        <v>691</v>
      </c>
      <c r="N261" t="s">
        <v>216</v>
      </c>
      <c r="O261" t="s">
        <v>295</v>
      </c>
      <c r="P261">
        <v>239184</v>
      </c>
      <c r="Q261">
        <v>41724</v>
      </c>
      <c r="R261" t="s">
        <v>519</v>
      </c>
      <c r="S261" t="s">
        <v>520</v>
      </c>
      <c r="T261" t="s">
        <v>220</v>
      </c>
      <c r="U261">
        <v>29768</v>
      </c>
      <c r="V261">
        <v>29768</v>
      </c>
      <c r="X261" t="s">
        <v>298</v>
      </c>
      <c r="Y261" s="44">
        <v>300311028357</v>
      </c>
      <c r="Z261">
        <v>80476700</v>
      </c>
      <c r="AA261" t="s">
        <v>526</v>
      </c>
    </row>
    <row r="262" spans="1:27" hidden="1">
      <c r="A262" t="s">
        <v>548</v>
      </c>
      <c r="B262">
        <v>30031</v>
      </c>
      <c r="C262" t="s">
        <v>267</v>
      </c>
      <c r="D262">
        <v>9060505001</v>
      </c>
      <c r="E262" s="68" t="str">
        <f>VLOOKUP(D262,'[20]Plan de Cuentas'!M$3:R$289,6,0)</f>
        <v>SOPORTE INFORMÁTICO</v>
      </c>
      <c r="F262" t="s">
        <v>54</v>
      </c>
      <c r="G262">
        <v>100</v>
      </c>
      <c r="H262" t="s">
        <v>213</v>
      </c>
      <c r="I262">
        <v>1220</v>
      </c>
      <c r="J262" t="s">
        <v>214</v>
      </c>
      <c r="K262" t="s">
        <v>215</v>
      </c>
      <c r="L262" t="s">
        <v>151</v>
      </c>
      <c r="M262">
        <v>691</v>
      </c>
      <c r="N262" t="s">
        <v>216</v>
      </c>
      <c r="O262" t="s">
        <v>295</v>
      </c>
      <c r="P262">
        <v>239184</v>
      </c>
      <c r="Q262">
        <v>41724</v>
      </c>
      <c r="R262" t="s">
        <v>519</v>
      </c>
      <c r="S262" t="s">
        <v>524</v>
      </c>
      <c r="T262" t="s">
        <v>220</v>
      </c>
      <c r="U262">
        <v>1975</v>
      </c>
      <c r="V262">
        <v>1975</v>
      </c>
      <c r="X262" t="s">
        <v>298</v>
      </c>
      <c r="Y262" s="44">
        <v>300311028390</v>
      </c>
      <c r="Z262">
        <v>76049600</v>
      </c>
      <c r="AA262" t="s">
        <v>525</v>
      </c>
    </row>
    <row r="263" spans="1:27" hidden="1">
      <c r="A263" t="s">
        <v>548</v>
      </c>
      <c r="B263">
        <v>30031</v>
      </c>
      <c r="C263" t="s">
        <v>267</v>
      </c>
      <c r="D263">
        <v>9060505001</v>
      </c>
      <c r="E263" s="68" t="str">
        <f>VLOOKUP(D263,'[20]Plan de Cuentas'!M$3:R$289,6,0)</f>
        <v>SOPORTE INFORMÁTICO</v>
      </c>
      <c r="F263" t="s">
        <v>54</v>
      </c>
      <c r="G263">
        <v>100</v>
      </c>
      <c r="H263" t="s">
        <v>213</v>
      </c>
      <c r="I263">
        <v>1220</v>
      </c>
      <c r="J263" t="s">
        <v>214</v>
      </c>
      <c r="K263" t="s">
        <v>215</v>
      </c>
      <c r="L263" t="s">
        <v>151</v>
      </c>
      <c r="M263">
        <v>691</v>
      </c>
      <c r="N263" t="s">
        <v>216</v>
      </c>
      <c r="O263" t="s">
        <v>295</v>
      </c>
      <c r="P263">
        <v>239184</v>
      </c>
      <c r="Q263">
        <v>41724</v>
      </c>
      <c r="R263" t="s">
        <v>519</v>
      </c>
      <c r="S263" t="s">
        <v>520</v>
      </c>
      <c r="T263" t="s">
        <v>220</v>
      </c>
      <c r="U263">
        <v>62521</v>
      </c>
      <c r="V263">
        <v>62521</v>
      </c>
      <c r="X263" t="s">
        <v>298</v>
      </c>
      <c r="Y263" s="44">
        <v>300311028374</v>
      </c>
      <c r="Z263">
        <v>76114248</v>
      </c>
      <c r="AA263" t="s">
        <v>527</v>
      </c>
    </row>
    <row r="264" spans="1:27" hidden="1">
      <c r="A264" t="s">
        <v>548</v>
      </c>
      <c r="B264">
        <v>30031</v>
      </c>
      <c r="C264" t="s">
        <v>267</v>
      </c>
      <c r="D264">
        <v>9060505001</v>
      </c>
      <c r="E264" s="68" t="str">
        <f>VLOOKUP(D264,'[20]Plan de Cuentas'!M$3:R$289,6,0)</f>
        <v>SOPORTE INFORMÁTICO</v>
      </c>
      <c r="F264" t="s">
        <v>54</v>
      </c>
      <c r="G264">
        <v>100</v>
      </c>
      <c r="H264" t="s">
        <v>213</v>
      </c>
      <c r="I264">
        <v>1220</v>
      </c>
      <c r="J264" t="s">
        <v>214</v>
      </c>
      <c r="K264" t="s">
        <v>215</v>
      </c>
      <c r="L264" t="s">
        <v>151</v>
      </c>
      <c r="M264">
        <v>691</v>
      </c>
      <c r="N264" t="s">
        <v>216</v>
      </c>
      <c r="O264" t="s">
        <v>295</v>
      </c>
      <c r="P264">
        <v>239184</v>
      </c>
      <c r="Q264">
        <v>41724</v>
      </c>
      <c r="R264" t="s">
        <v>519</v>
      </c>
      <c r="S264" t="s">
        <v>524</v>
      </c>
      <c r="T264" t="s">
        <v>220</v>
      </c>
      <c r="U264">
        <v>5378</v>
      </c>
      <c r="V264">
        <v>5378</v>
      </c>
      <c r="X264" t="s">
        <v>298</v>
      </c>
      <c r="Y264" s="44">
        <v>300311028390</v>
      </c>
      <c r="Z264">
        <v>76049600</v>
      </c>
      <c r="AA264" t="s">
        <v>525</v>
      </c>
    </row>
    <row r="265" spans="1:27" hidden="1">
      <c r="A265" t="s">
        <v>548</v>
      </c>
      <c r="B265">
        <v>30031</v>
      </c>
      <c r="C265" t="s">
        <v>267</v>
      </c>
      <c r="D265">
        <v>9060505001</v>
      </c>
      <c r="E265" s="68" t="str">
        <f>VLOOKUP(D265,'[20]Plan de Cuentas'!M$3:R$289,6,0)</f>
        <v>SOPORTE INFORMÁTICO</v>
      </c>
      <c r="F265" t="s">
        <v>54</v>
      </c>
      <c r="G265">
        <v>100</v>
      </c>
      <c r="H265" t="s">
        <v>213</v>
      </c>
      <c r="I265">
        <v>1220</v>
      </c>
      <c r="J265" t="s">
        <v>214</v>
      </c>
      <c r="K265" t="s">
        <v>215</v>
      </c>
      <c r="L265" t="s">
        <v>151</v>
      </c>
      <c r="M265">
        <v>695</v>
      </c>
      <c r="N265" t="s">
        <v>287</v>
      </c>
      <c r="O265" t="s">
        <v>307</v>
      </c>
      <c r="P265">
        <v>16680524</v>
      </c>
      <c r="Q265">
        <v>41708</v>
      </c>
      <c r="R265" t="s">
        <v>528</v>
      </c>
      <c r="S265" t="s">
        <v>529</v>
      </c>
      <c r="T265" t="s">
        <v>220</v>
      </c>
      <c r="U265">
        <v>305695</v>
      </c>
      <c r="V265">
        <v>305695</v>
      </c>
      <c r="X265" t="s">
        <v>298</v>
      </c>
      <c r="Y265" s="44">
        <v>300311027957</v>
      </c>
      <c r="Z265">
        <v>76280904</v>
      </c>
      <c r="AA265" t="s">
        <v>426</v>
      </c>
    </row>
    <row r="266" spans="1:27" hidden="1">
      <c r="A266" t="s">
        <v>548</v>
      </c>
      <c r="B266">
        <v>30031</v>
      </c>
      <c r="C266" t="s">
        <v>267</v>
      </c>
      <c r="D266">
        <v>9060505001</v>
      </c>
      <c r="E266" s="68" t="str">
        <f>VLOOKUP(D266,'[20]Plan de Cuentas'!M$3:R$289,6,0)</f>
        <v>SOPORTE INFORMÁTICO</v>
      </c>
      <c r="F266" t="s">
        <v>54</v>
      </c>
      <c r="G266">
        <v>100</v>
      </c>
      <c r="H266" t="s">
        <v>213</v>
      </c>
      <c r="I266">
        <v>1220</v>
      </c>
      <c r="J266" t="s">
        <v>214</v>
      </c>
      <c r="K266" t="s">
        <v>215</v>
      </c>
      <c r="L266" t="s">
        <v>151</v>
      </c>
      <c r="M266">
        <v>695</v>
      </c>
      <c r="N266" t="s">
        <v>287</v>
      </c>
      <c r="O266" t="s">
        <v>307</v>
      </c>
      <c r="P266">
        <v>16680524</v>
      </c>
      <c r="Q266">
        <v>41723</v>
      </c>
      <c r="R266" t="s">
        <v>530</v>
      </c>
      <c r="S266" t="s">
        <v>531</v>
      </c>
      <c r="T266" t="s">
        <v>220</v>
      </c>
      <c r="U266">
        <v>2998085</v>
      </c>
      <c r="V266">
        <v>2998085</v>
      </c>
      <c r="X266" t="s">
        <v>298</v>
      </c>
      <c r="Y266" s="44">
        <v>300311028317</v>
      </c>
      <c r="Z266">
        <v>76130712</v>
      </c>
      <c r="AA266" t="s">
        <v>532</v>
      </c>
    </row>
    <row r="267" spans="1:27" hidden="1">
      <c r="A267" t="s">
        <v>548</v>
      </c>
      <c r="B267">
        <v>30031</v>
      </c>
      <c r="C267" t="s">
        <v>267</v>
      </c>
      <c r="D267">
        <v>9060505001</v>
      </c>
      <c r="E267" s="68" t="str">
        <f>VLOOKUP(D267,'[20]Plan de Cuentas'!M$3:R$289,6,0)</f>
        <v>SOPORTE INFORMÁTICO</v>
      </c>
      <c r="F267" t="s">
        <v>54</v>
      </c>
      <c r="G267">
        <v>100</v>
      </c>
      <c r="H267" t="s">
        <v>213</v>
      </c>
      <c r="I267">
        <v>1220</v>
      </c>
      <c r="J267" t="s">
        <v>214</v>
      </c>
      <c r="K267" t="s">
        <v>215</v>
      </c>
      <c r="L267" t="s">
        <v>151</v>
      </c>
      <c r="M267">
        <v>695</v>
      </c>
      <c r="N267" t="s">
        <v>287</v>
      </c>
      <c r="O267" t="s">
        <v>307</v>
      </c>
      <c r="P267">
        <v>16680524</v>
      </c>
      <c r="Q267">
        <v>41725</v>
      </c>
      <c r="R267" t="s">
        <v>533</v>
      </c>
      <c r="S267" t="s">
        <v>534</v>
      </c>
      <c r="T267" t="s">
        <v>220</v>
      </c>
      <c r="U267">
        <v>-28160</v>
      </c>
      <c r="W267">
        <v>28160</v>
      </c>
      <c r="X267" t="s">
        <v>292</v>
      </c>
      <c r="Y267" s="44">
        <v>23175</v>
      </c>
      <c r="Z267">
        <v>13480637</v>
      </c>
      <c r="AA267" t="s">
        <v>535</v>
      </c>
    </row>
    <row r="268" spans="1:27" hidden="1">
      <c r="A268" t="s">
        <v>548</v>
      </c>
      <c r="B268">
        <v>30031</v>
      </c>
      <c r="C268" t="s">
        <v>267</v>
      </c>
      <c r="D268">
        <v>9060505001</v>
      </c>
      <c r="E268" s="68" t="str">
        <f>VLOOKUP(D268,'[20]Plan de Cuentas'!M$3:R$289,6,0)</f>
        <v>SOPORTE INFORMÁTICO</v>
      </c>
      <c r="F268" t="s">
        <v>54</v>
      </c>
      <c r="G268">
        <v>100</v>
      </c>
      <c r="H268" t="s">
        <v>213</v>
      </c>
      <c r="I268">
        <v>1220</v>
      </c>
      <c r="J268" t="s">
        <v>214</v>
      </c>
      <c r="K268" t="s">
        <v>215</v>
      </c>
      <c r="L268" t="s">
        <v>151</v>
      </c>
      <c r="M268">
        <v>695</v>
      </c>
      <c r="N268" t="s">
        <v>287</v>
      </c>
      <c r="O268" t="s">
        <v>307</v>
      </c>
      <c r="P268">
        <v>16680524</v>
      </c>
      <c r="Q268">
        <v>41725</v>
      </c>
      <c r="R268" t="s">
        <v>536</v>
      </c>
      <c r="S268" t="s">
        <v>309</v>
      </c>
      <c r="T268" t="s">
        <v>220</v>
      </c>
      <c r="U268">
        <v>70525</v>
      </c>
      <c r="V268">
        <v>70525</v>
      </c>
      <c r="X268" t="s">
        <v>298</v>
      </c>
      <c r="Y268" s="44">
        <v>300311028392</v>
      </c>
      <c r="Z268">
        <v>78703410</v>
      </c>
      <c r="AA268" t="s">
        <v>310</v>
      </c>
    </row>
    <row r="269" spans="1:27" hidden="1">
      <c r="A269" t="s">
        <v>548</v>
      </c>
      <c r="B269">
        <v>30031</v>
      </c>
      <c r="C269" t="s">
        <v>267</v>
      </c>
      <c r="D269">
        <v>9060505001</v>
      </c>
      <c r="E269" s="68" t="str">
        <f>VLOOKUP(D269,'[20]Plan de Cuentas'!M$3:R$289,6,0)</f>
        <v>SOPORTE INFORMÁTICO</v>
      </c>
      <c r="F269" t="s">
        <v>54</v>
      </c>
      <c r="G269">
        <v>100</v>
      </c>
      <c r="H269" t="s">
        <v>213</v>
      </c>
      <c r="I269">
        <v>1220</v>
      </c>
      <c r="J269" t="s">
        <v>214</v>
      </c>
      <c r="K269" t="s">
        <v>215</v>
      </c>
      <c r="L269" t="s">
        <v>151</v>
      </c>
      <c r="M269">
        <v>695</v>
      </c>
      <c r="N269" t="s">
        <v>287</v>
      </c>
      <c r="O269" t="s">
        <v>307</v>
      </c>
      <c r="P269">
        <v>16680524</v>
      </c>
      <c r="Q269">
        <v>41725</v>
      </c>
      <c r="R269" t="s">
        <v>536</v>
      </c>
      <c r="S269" t="s">
        <v>311</v>
      </c>
      <c r="T269" t="s">
        <v>220</v>
      </c>
      <c r="U269">
        <v>283277</v>
      </c>
      <c r="V269">
        <v>283277</v>
      </c>
      <c r="X269" t="s">
        <v>298</v>
      </c>
      <c r="Y269" s="44">
        <v>300311028392</v>
      </c>
      <c r="Z269">
        <v>78703410</v>
      </c>
      <c r="AA269" t="s">
        <v>310</v>
      </c>
    </row>
    <row r="270" spans="1:27" hidden="1">
      <c r="A270" t="s">
        <v>548</v>
      </c>
      <c r="B270">
        <v>30031</v>
      </c>
      <c r="C270" t="s">
        <v>267</v>
      </c>
      <c r="D270">
        <v>9060505001</v>
      </c>
      <c r="E270" s="68" t="str">
        <f>VLOOKUP(D270,'[20]Plan de Cuentas'!M$3:R$289,6,0)</f>
        <v>SOPORTE INFORMÁTICO</v>
      </c>
      <c r="F270" t="s">
        <v>54</v>
      </c>
      <c r="G270">
        <v>100</v>
      </c>
      <c r="H270" t="s">
        <v>213</v>
      </c>
      <c r="I270">
        <v>1220</v>
      </c>
      <c r="J270" t="s">
        <v>214</v>
      </c>
      <c r="K270" t="s">
        <v>215</v>
      </c>
      <c r="L270" t="s">
        <v>151</v>
      </c>
      <c r="M270">
        <v>695</v>
      </c>
      <c r="N270" t="s">
        <v>287</v>
      </c>
      <c r="O270" t="s">
        <v>307</v>
      </c>
      <c r="P270">
        <v>16680524</v>
      </c>
      <c r="Q270">
        <v>41725</v>
      </c>
      <c r="R270" t="s">
        <v>536</v>
      </c>
      <c r="S270" t="s">
        <v>435</v>
      </c>
      <c r="T270" t="s">
        <v>220</v>
      </c>
      <c r="U270">
        <v>318539</v>
      </c>
      <c r="V270">
        <v>318539</v>
      </c>
      <c r="X270" t="s">
        <v>298</v>
      </c>
      <c r="Y270" s="44">
        <v>300311028392</v>
      </c>
      <c r="Z270">
        <v>78703410</v>
      </c>
      <c r="AA270" t="s">
        <v>310</v>
      </c>
    </row>
    <row r="271" spans="1:27" hidden="1">
      <c r="A271" t="s">
        <v>548</v>
      </c>
      <c r="B271">
        <v>30031</v>
      </c>
      <c r="C271" t="s">
        <v>267</v>
      </c>
      <c r="D271">
        <v>9060505001</v>
      </c>
      <c r="E271" s="68" t="str">
        <f>VLOOKUP(D271,'[20]Plan de Cuentas'!M$3:R$289,6,0)</f>
        <v>SOPORTE INFORMÁTICO</v>
      </c>
      <c r="F271" t="s">
        <v>54</v>
      </c>
      <c r="G271">
        <v>100</v>
      </c>
      <c r="H271" t="s">
        <v>213</v>
      </c>
      <c r="I271">
        <v>1220</v>
      </c>
      <c r="J271" t="s">
        <v>214</v>
      </c>
      <c r="K271" t="s">
        <v>215</v>
      </c>
      <c r="L271" t="s">
        <v>151</v>
      </c>
      <c r="M271">
        <v>695</v>
      </c>
      <c r="N271" t="s">
        <v>287</v>
      </c>
      <c r="O271" t="s">
        <v>307</v>
      </c>
      <c r="P271">
        <v>16680524</v>
      </c>
      <c r="Q271">
        <v>41725</v>
      </c>
      <c r="R271" t="s">
        <v>536</v>
      </c>
      <c r="S271" t="s">
        <v>317</v>
      </c>
      <c r="T271" t="s">
        <v>220</v>
      </c>
      <c r="U271">
        <v>423152</v>
      </c>
      <c r="V271">
        <v>423152</v>
      </c>
      <c r="X271" t="s">
        <v>298</v>
      </c>
      <c r="Y271" s="44">
        <v>300311028392</v>
      </c>
      <c r="Z271">
        <v>78703410</v>
      </c>
      <c r="AA271" t="s">
        <v>310</v>
      </c>
    </row>
    <row r="272" spans="1:27" hidden="1">
      <c r="A272" t="s">
        <v>548</v>
      </c>
      <c r="B272">
        <v>30031</v>
      </c>
      <c r="C272" t="s">
        <v>267</v>
      </c>
      <c r="D272">
        <v>9060505001</v>
      </c>
      <c r="E272" s="68" t="str">
        <f>VLOOKUP(D272,'[20]Plan de Cuentas'!M$3:R$289,6,0)</f>
        <v>SOPORTE INFORMÁTICO</v>
      </c>
      <c r="F272" t="s">
        <v>54</v>
      </c>
      <c r="G272">
        <v>100</v>
      </c>
      <c r="H272" t="s">
        <v>213</v>
      </c>
      <c r="I272">
        <v>1220</v>
      </c>
      <c r="J272" t="s">
        <v>214</v>
      </c>
      <c r="K272" t="s">
        <v>215</v>
      </c>
      <c r="L272" t="s">
        <v>151</v>
      </c>
      <c r="M272">
        <v>695</v>
      </c>
      <c r="N272" t="s">
        <v>287</v>
      </c>
      <c r="O272" t="s">
        <v>307</v>
      </c>
      <c r="P272">
        <v>16680524</v>
      </c>
      <c r="Q272">
        <v>41725</v>
      </c>
      <c r="R272" t="s">
        <v>536</v>
      </c>
      <c r="S272" t="s">
        <v>315</v>
      </c>
      <c r="T272" t="s">
        <v>220</v>
      </c>
      <c r="U272">
        <v>894262</v>
      </c>
      <c r="V272">
        <v>894262</v>
      </c>
      <c r="X272" t="s">
        <v>298</v>
      </c>
      <c r="Y272" s="44">
        <v>300311028392</v>
      </c>
      <c r="Z272">
        <v>78703410</v>
      </c>
      <c r="AA272" t="s">
        <v>310</v>
      </c>
    </row>
    <row r="273" spans="1:27" hidden="1">
      <c r="A273" t="s">
        <v>548</v>
      </c>
      <c r="B273">
        <v>30031</v>
      </c>
      <c r="C273" t="s">
        <v>267</v>
      </c>
      <c r="D273">
        <v>9060505001</v>
      </c>
      <c r="E273" s="68" t="str">
        <f>VLOOKUP(D273,'[20]Plan de Cuentas'!M$3:R$289,6,0)</f>
        <v>SOPORTE INFORMÁTICO</v>
      </c>
      <c r="F273" t="s">
        <v>54</v>
      </c>
      <c r="G273">
        <v>100</v>
      </c>
      <c r="H273" t="s">
        <v>213</v>
      </c>
      <c r="I273">
        <v>1220</v>
      </c>
      <c r="J273" t="s">
        <v>214</v>
      </c>
      <c r="K273" t="s">
        <v>215</v>
      </c>
      <c r="L273" t="s">
        <v>151</v>
      </c>
      <c r="M273">
        <v>695</v>
      </c>
      <c r="N273" t="s">
        <v>287</v>
      </c>
      <c r="O273" t="s">
        <v>307</v>
      </c>
      <c r="P273">
        <v>16680524</v>
      </c>
      <c r="Q273">
        <v>41725</v>
      </c>
      <c r="R273" t="s">
        <v>536</v>
      </c>
      <c r="S273" t="s">
        <v>312</v>
      </c>
      <c r="T273" t="s">
        <v>220</v>
      </c>
      <c r="U273">
        <v>1280451</v>
      </c>
      <c r="V273">
        <v>1280451</v>
      </c>
      <c r="X273" t="s">
        <v>298</v>
      </c>
      <c r="Y273" s="44">
        <v>300311028392</v>
      </c>
      <c r="Z273">
        <v>78703410</v>
      </c>
      <c r="AA273" t="s">
        <v>310</v>
      </c>
    </row>
    <row r="274" spans="1:27" hidden="1">
      <c r="A274" t="s">
        <v>548</v>
      </c>
      <c r="B274">
        <v>30031</v>
      </c>
      <c r="C274" t="s">
        <v>267</v>
      </c>
      <c r="D274">
        <v>9060505001</v>
      </c>
      <c r="E274" s="68" t="str">
        <f>VLOOKUP(D274,'[20]Plan de Cuentas'!M$3:R$289,6,0)</f>
        <v>SOPORTE INFORMÁTICO</v>
      </c>
      <c r="F274" t="s">
        <v>54</v>
      </c>
      <c r="G274">
        <v>100</v>
      </c>
      <c r="H274" t="s">
        <v>213</v>
      </c>
      <c r="I274">
        <v>1220</v>
      </c>
      <c r="J274" t="s">
        <v>214</v>
      </c>
      <c r="K274" t="s">
        <v>215</v>
      </c>
      <c r="L274" t="s">
        <v>151</v>
      </c>
      <c r="M274">
        <v>695</v>
      </c>
      <c r="N274" t="s">
        <v>287</v>
      </c>
      <c r="O274" t="s">
        <v>307</v>
      </c>
      <c r="P274">
        <v>16680524</v>
      </c>
      <c r="Q274">
        <v>41725</v>
      </c>
      <c r="R274" t="s">
        <v>533</v>
      </c>
      <c r="S274" t="s">
        <v>534</v>
      </c>
      <c r="T274" t="s">
        <v>220</v>
      </c>
      <c r="U274">
        <v>28160</v>
      </c>
      <c r="V274">
        <v>28160</v>
      </c>
      <c r="X274" t="s">
        <v>292</v>
      </c>
      <c r="Y274" s="44">
        <v>23175</v>
      </c>
      <c r="Z274">
        <v>13480637</v>
      </c>
      <c r="AA274" t="s">
        <v>535</v>
      </c>
    </row>
    <row r="275" spans="1:27" hidden="1">
      <c r="A275" t="s">
        <v>548</v>
      </c>
      <c r="B275">
        <v>30031</v>
      </c>
      <c r="C275" t="s">
        <v>267</v>
      </c>
      <c r="D275">
        <v>9060505001</v>
      </c>
      <c r="E275" s="68" t="str">
        <f>VLOOKUP(D275,'[20]Plan de Cuentas'!M$3:R$289,6,0)</f>
        <v>SOPORTE INFORMÁTICO</v>
      </c>
      <c r="F275" t="s">
        <v>54</v>
      </c>
      <c r="G275">
        <v>100</v>
      </c>
      <c r="H275" t="s">
        <v>213</v>
      </c>
      <c r="I275">
        <v>1220</v>
      </c>
      <c r="J275" t="s">
        <v>214</v>
      </c>
      <c r="K275" t="s">
        <v>215</v>
      </c>
      <c r="L275" t="s">
        <v>151</v>
      </c>
      <c r="M275">
        <v>695</v>
      </c>
      <c r="N275" t="s">
        <v>287</v>
      </c>
      <c r="O275" t="s">
        <v>307</v>
      </c>
      <c r="P275">
        <v>16680524</v>
      </c>
      <c r="Q275">
        <v>41725</v>
      </c>
      <c r="R275" t="s">
        <v>533</v>
      </c>
      <c r="S275" t="s">
        <v>534</v>
      </c>
      <c r="T275" t="s">
        <v>220</v>
      </c>
      <c r="U275">
        <v>28160</v>
      </c>
      <c r="V275">
        <v>28160</v>
      </c>
      <c r="X275" t="s">
        <v>292</v>
      </c>
      <c r="Y275" s="44">
        <v>23175</v>
      </c>
      <c r="Z275">
        <v>13480637</v>
      </c>
      <c r="AA275" t="s">
        <v>535</v>
      </c>
    </row>
    <row r="276" spans="1:27" hidden="1">
      <c r="A276" t="s">
        <v>548</v>
      </c>
      <c r="B276">
        <v>30031</v>
      </c>
      <c r="C276" t="s">
        <v>267</v>
      </c>
      <c r="D276">
        <v>9060505001</v>
      </c>
      <c r="E276" s="68" t="str">
        <f>VLOOKUP(D276,'[20]Plan de Cuentas'!M$3:R$289,6,0)</f>
        <v>SOPORTE INFORMÁTICO</v>
      </c>
      <c r="F276" t="s">
        <v>54</v>
      </c>
      <c r="G276">
        <v>100</v>
      </c>
      <c r="H276" t="s">
        <v>213</v>
      </c>
      <c r="I276">
        <v>1220</v>
      </c>
      <c r="J276" t="s">
        <v>214</v>
      </c>
      <c r="K276" t="s">
        <v>215</v>
      </c>
      <c r="L276" t="s">
        <v>151</v>
      </c>
      <c r="M276">
        <v>695</v>
      </c>
      <c r="N276" t="s">
        <v>287</v>
      </c>
      <c r="O276" t="s">
        <v>307</v>
      </c>
      <c r="P276">
        <v>16680524</v>
      </c>
      <c r="Q276">
        <v>41725</v>
      </c>
      <c r="R276" t="s">
        <v>536</v>
      </c>
      <c r="S276" t="s">
        <v>434</v>
      </c>
      <c r="T276" t="s">
        <v>220</v>
      </c>
      <c r="U276">
        <v>126946</v>
      </c>
      <c r="V276">
        <v>126946</v>
      </c>
      <c r="X276" t="s">
        <v>298</v>
      </c>
      <c r="Y276" s="44">
        <v>300311028392</v>
      </c>
      <c r="Z276">
        <v>78703410</v>
      </c>
      <c r="AA276" t="s">
        <v>310</v>
      </c>
    </row>
    <row r="277" spans="1:27" hidden="1">
      <c r="A277" t="s">
        <v>548</v>
      </c>
      <c r="B277">
        <v>30031</v>
      </c>
      <c r="C277" t="s">
        <v>267</v>
      </c>
      <c r="D277">
        <v>9060505001</v>
      </c>
      <c r="E277" s="68" t="str">
        <f>VLOOKUP(D277,'[20]Plan de Cuentas'!M$3:R$289,6,0)</f>
        <v>SOPORTE INFORMÁTICO</v>
      </c>
      <c r="F277" t="s">
        <v>54</v>
      </c>
      <c r="G277">
        <v>100</v>
      </c>
      <c r="H277" t="s">
        <v>213</v>
      </c>
      <c r="I277">
        <v>1220</v>
      </c>
      <c r="J277" t="s">
        <v>225</v>
      </c>
      <c r="K277" t="s">
        <v>226</v>
      </c>
      <c r="L277" t="s">
        <v>151</v>
      </c>
      <c r="M277">
        <v>1015</v>
      </c>
      <c r="N277" t="s">
        <v>268</v>
      </c>
      <c r="O277" t="s">
        <v>537</v>
      </c>
      <c r="P277">
        <v>0</v>
      </c>
      <c r="Q277">
        <v>41723</v>
      </c>
      <c r="R277" t="s">
        <v>530</v>
      </c>
      <c r="S277" t="s">
        <v>339</v>
      </c>
      <c r="T277" t="s">
        <v>220</v>
      </c>
      <c r="U277">
        <v>4335745</v>
      </c>
      <c r="V277">
        <v>4335745</v>
      </c>
      <c r="X277" t="s">
        <v>298</v>
      </c>
      <c r="Y277" s="44">
        <v>300311028314</v>
      </c>
      <c r="Z277">
        <v>87845500</v>
      </c>
      <c r="AA277" t="s">
        <v>340</v>
      </c>
    </row>
    <row r="278" spans="1:27" hidden="1">
      <c r="A278" t="s">
        <v>548</v>
      </c>
      <c r="B278">
        <v>30031</v>
      </c>
      <c r="C278" t="s">
        <v>267</v>
      </c>
      <c r="D278">
        <v>9060505001</v>
      </c>
      <c r="E278" s="68" t="str">
        <f>VLOOKUP(D278,'[20]Plan de Cuentas'!M$3:R$289,6,0)</f>
        <v>SOPORTE INFORMÁTICO</v>
      </c>
      <c r="F278" t="s">
        <v>54</v>
      </c>
      <c r="G278">
        <v>100</v>
      </c>
      <c r="H278" t="s">
        <v>213</v>
      </c>
      <c r="I278">
        <v>1220</v>
      </c>
      <c r="J278" t="s">
        <v>225</v>
      </c>
      <c r="K278" t="s">
        <v>226</v>
      </c>
      <c r="L278" t="s">
        <v>151</v>
      </c>
      <c r="M278">
        <v>1425</v>
      </c>
      <c r="N278" t="s">
        <v>227</v>
      </c>
      <c r="O278" t="s">
        <v>318</v>
      </c>
      <c r="P278">
        <v>1591146</v>
      </c>
      <c r="Q278">
        <v>41725</v>
      </c>
      <c r="R278" t="s">
        <v>536</v>
      </c>
      <c r="S278" t="s">
        <v>316</v>
      </c>
      <c r="T278" t="s">
        <v>220</v>
      </c>
      <c r="U278">
        <v>1500780</v>
      </c>
      <c r="V278">
        <v>1500780</v>
      </c>
      <c r="X278" t="s">
        <v>298</v>
      </c>
      <c r="Y278" s="44">
        <v>300311028392</v>
      </c>
      <c r="Z278">
        <v>78703410</v>
      </c>
      <c r="AA278" t="s">
        <v>310</v>
      </c>
    </row>
    <row r="279" spans="1:27" hidden="1">
      <c r="A279" t="s">
        <v>548</v>
      </c>
      <c r="B279">
        <v>30031</v>
      </c>
      <c r="C279" t="s">
        <v>267</v>
      </c>
      <c r="D279">
        <v>9060505001</v>
      </c>
      <c r="E279" s="68" t="str">
        <f>VLOOKUP(D279,'[20]Plan de Cuentas'!M$3:R$289,6,0)</f>
        <v>SOPORTE INFORMÁTICO</v>
      </c>
      <c r="F279" t="s">
        <v>54</v>
      </c>
      <c r="G279">
        <v>100</v>
      </c>
      <c r="H279" t="s">
        <v>213</v>
      </c>
      <c r="I279">
        <v>1220</v>
      </c>
      <c r="J279" t="s">
        <v>225</v>
      </c>
      <c r="K279" t="s">
        <v>226</v>
      </c>
      <c r="L279" t="s">
        <v>151</v>
      </c>
      <c r="M279">
        <v>1425</v>
      </c>
      <c r="N279" t="s">
        <v>227</v>
      </c>
      <c r="O279" t="s">
        <v>318</v>
      </c>
      <c r="P279">
        <v>1591146</v>
      </c>
      <c r="Q279">
        <v>41716</v>
      </c>
      <c r="R279" t="s">
        <v>538</v>
      </c>
      <c r="S279" t="s">
        <v>539</v>
      </c>
      <c r="T279" t="s">
        <v>220</v>
      </c>
      <c r="U279">
        <v>4047354</v>
      </c>
      <c r="V279">
        <v>4047354</v>
      </c>
      <c r="X279" t="s">
        <v>298</v>
      </c>
      <c r="Y279" s="44">
        <v>300311028166</v>
      </c>
      <c r="Z279">
        <v>76063216</v>
      </c>
      <c r="AA279" t="s">
        <v>314</v>
      </c>
    </row>
    <row r="280" spans="1:27" hidden="1">
      <c r="A280" t="s">
        <v>548</v>
      </c>
      <c r="B280">
        <v>30031</v>
      </c>
      <c r="C280" t="s">
        <v>267</v>
      </c>
      <c r="D280">
        <v>9060505001</v>
      </c>
      <c r="E280" s="68" t="str">
        <f>VLOOKUP(D280,'[20]Plan de Cuentas'!M$3:R$289,6,0)</f>
        <v>SOPORTE INFORMÁTICO</v>
      </c>
      <c r="F280" t="s">
        <v>54</v>
      </c>
      <c r="G280">
        <v>100</v>
      </c>
      <c r="H280" t="s">
        <v>213</v>
      </c>
      <c r="I280">
        <v>1220</v>
      </c>
      <c r="J280" t="s">
        <v>214</v>
      </c>
      <c r="K280" t="s">
        <v>215</v>
      </c>
      <c r="L280" t="s">
        <v>151</v>
      </c>
      <c r="M280">
        <v>695</v>
      </c>
      <c r="N280" t="s">
        <v>287</v>
      </c>
      <c r="O280" t="s">
        <v>324</v>
      </c>
      <c r="P280">
        <v>0</v>
      </c>
      <c r="Q280">
        <v>41699</v>
      </c>
      <c r="R280" t="s">
        <v>504</v>
      </c>
      <c r="S280" t="s">
        <v>325</v>
      </c>
      <c r="T280" t="s">
        <v>291</v>
      </c>
      <c r="U280">
        <v>-3226196</v>
      </c>
      <c r="W280">
        <v>3226196</v>
      </c>
      <c r="X280" t="s">
        <v>292</v>
      </c>
      <c r="Y280" s="44" t="s">
        <v>326</v>
      </c>
      <c r="Z280">
        <v>20332600592</v>
      </c>
      <c r="AA280" t="s">
        <v>327</v>
      </c>
    </row>
    <row r="281" spans="1:27" hidden="1">
      <c r="A281" t="s">
        <v>548</v>
      </c>
      <c r="B281">
        <v>30031</v>
      </c>
      <c r="C281" t="s">
        <v>267</v>
      </c>
      <c r="D281">
        <v>9060601001</v>
      </c>
      <c r="E281" s="68" t="str">
        <f>VLOOKUP(D281,'[20]Plan de Cuentas'!M$3:R$289,6,0)</f>
        <v>COMUNICACIONES</v>
      </c>
      <c r="F281" t="s">
        <v>55</v>
      </c>
      <c r="G281">
        <v>100</v>
      </c>
      <c r="H281" t="s">
        <v>213</v>
      </c>
      <c r="I281">
        <v>1220</v>
      </c>
      <c r="J281" t="s">
        <v>225</v>
      </c>
      <c r="K281" t="s">
        <v>226</v>
      </c>
      <c r="L281" t="s">
        <v>151</v>
      </c>
      <c r="M281">
        <v>682</v>
      </c>
      <c r="N281" t="s">
        <v>328</v>
      </c>
      <c r="O281" t="s">
        <v>329</v>
      </c>
      <c r="P281">
        <v>6021169</v>
      </c>
      <c r="Q281">
        <v>41723</v>
      </c>
      <c r="R281" t="s">
        <v>530</v>
      </c>
      <c r="S281" t="s">
        <v>442</v>
      </c>
      <c r="T281" t="s">
        <v>220</v>
      </c>
      <c r="U281">
        <v>1899086</v>
      </c>
      <c r="V281">
        <v>1899086</v>
      </c>
      <c r="X281" t="s">
        <v>298</v>
      </c>
      <c r="Y281" s="44">
        <v>300311028354</v>
      </c>
      <c r="Z281">
        <v>96721280</v>
      </c>
      <c r="AA281" t="s">
        <v>332</v>
      </c>
    </row>
    <row r="282" spans="1:27" hidden="1">
      <c r="A282" t="s">
        <v>548</v>
      </c>
      <c r="B282">
        <v>30031</v>
      </c>
      <c r="C282" t="s">
        <v>267</v>
      </c>
      <c r="D282">
        <v>9060601001</v>
      </c>
      <c r="E282" s="68" t="str">
        <f>VLOOKUP(D282,'[20]Plan de Cuentas'!M$3:R$289,6,0)</f>
        <v>COMUNICACIONES</v>
      </c>
      <c r="F282" t="s">
        <v>55</v>
      </c>
      <c r="G282">
        <v>100</v>
      </c>
      <c r="H282" t="s">
        <v>213</v>
      </c>
      <c r="I282">
        <v>1220</v>
      </c>
      <c r="J282" t="s">
        <v>225</v>
      </c>
      <c r="K282" t="s">
        <v>226</v>
      </c>
      <c r="L282" t="s">
        <v>151</v>
      </c>
      <c r="M282">
        <v>684</v>
      </c>
      <c r="N282" t="s">
        <v>334</v>
      </c>
      <c r="O282" t="s">
        <v>335</v>
      </c>
      <c r="P282">
        <v>219738</v>
      </c>
      <c r="Q282">
        <v>41725</v>
      </c>
      <c r="R282" t="s">
        <v>536</v>
      </c>
      <c r="S282" t="s">
        <v>540</v>
      </c>
      <c r="T282" t="s">
        <v>220</v>
      </c>
      <c r="U282">
        <v>84264</v>
      </c>
      <c r="V282">
        <v>84264</v>
      </c>
      <c r="X282" t="s">
        <v>298</v>
      </c>
      <c r="Y282" s="44">
        <v>300311028377</v>
      </c>
      <c r="Z282">
        <v>96672160</v>
      </c>
      <c r="AA282" t="s">
        <v>337</v>
      </c>
    </row>
    <row r="283" spans="1:27" hidden="1">
      <c r="A283" t="s">
        <v>548</v>
      </c>
      <c r="B283">
        <v>30031</v>
      </c>
      <c r="C283" t="s">
        <v>267</v>
      </c>
      <c r="D283">
        <v>9060602001</v>
      </c>
      <c r="E283" s="68" t="str">
        <f>VLOOKUP(D283,'[20]Plan de Cuentas'!M$3:R$289,6,0)</f>
        <v>COMUNICACIONES</v>
      </c>
      <c r="F283" t="s">
        <v>56</v>
      </c>
      <c r="G283">
        <v>100</v>
      </c>
      <c r="H283" t="s">
        <v>213</v>
      </c>
      <c r="I283">
        <v>1220</v>
      </c>
      <c r="J283" t="s">
        <v>225</v>
      </c>
      <c r="K283" t="s">
        <v>226</v>
      </c>
      <c r="L283" t="s">
        <v>151</v>
      </c>
      <c r="M283">
        <v>1015</v>
      </c>
      <c r="N283" t="s">
        <v>268</v>
      </c>
      <c r="O283" t="s">
        <v>338</v>
      </c>
      <c r="P283">
        <v>40599</v>
      </c>
      <c r="Q283">
        <v>41723</v>
      </c>
      <c r="R283" t="s">
        <v>530</v>
      </c>
      <c r="S283" t="s">
        <v>339</v>
      </c>
      <c r="T283" t="s">
        <v>220</v>
      </c>
      <c r="U283">
        <v>726696</v>
      </c>
      <c r="V283">
        <v>726696</v>
      </c>
      <c r="X283" t="s">
        <v>298</v>
      </c>
      <c r="Y283" s="44">
        <v>300311028314</v>
      </c>
      <c r="Z283">
        <v>87845500</v>
      </c>
      <c r="AA283" t="s">
        <v>340</v>
      </c>
    </row>
    <row r="284" spans="1:27" hidden="1">
      <c r="A284" t="s">
        <v>548</v>
      </c>
      <c r="B284">
        <v>30031</v>
      </c>
      <c r="C284" t="s">
        <v>267</v>
      </c>
      <c r="D284">
        <v>9060602001</v>
      </c>
      <c r="E284" s="68" t="str">
        <f>VLOOKUP(D284,'[20]Plan de Cuentas'!M$3:R$289,6,0)</f>
        <v>COMUNICACIONES</v>
      </c>
      <c r="F284" t="s">
        <v>56</v>
      </c>
      <c r="G284">
        <v>100</v>
      </c>
      <c r="H284" t="s">
        <v>213</v>
      </c>
      <c r="I284">
        <v>1220</v>
      </c>
      <c r="J284" t="s">
        <v>225</v>
      </c>
      <c r="K284" t="s">
        <v>226</v>
      </c>
      <c r="L284" t="s">
        <v>151</v>
      </c>
      <c r="M284">
        <v>1015</v>
      </c>
      <c r="N284" t="s">
        <v>268</v>
      </c>
      <c r="O284" t="s">
        <v>338</v>
      </c>
      <c r="P284">
        <v>40599</v>
      </c>
      <c r="Q284">
        <v>41729</v>
      </c>
      <c r="R284" t="s">
        <v>541</v>
      </c>
      <c r="S284" t="s">
        <v>542</v>
      </c>
      <c r="T284" t="s">
        <v>220</v>
      </c>
      <c r="U284">
        <v>-5057114</v>
      </c>
      <c r="W284">
        <v>5057114</v>
      </c>
    </row>
    <row r="285" spans="1:27" hidden="1">
      <c r="A285" t="s">
        <v>548</v>
      </c>
      <c r="B285">
        <v>30031</v>
      </c>
      <c r="C285" t="s">
        <v>267</v>
      </c>
      <c r="D285">
        <v>9060602001</v>
      </c>
      <c r="E285" s="68" t="str">
        <f>VLOOKUP(D285,'[20]Plan de Cuentas'!M$3:R$289,6,0)</f>
        <v>COMUNICACIONES</v>
      </c>
      <c r="F285" t="s">
        <v>56</v>
      </c>
      <c r="G285">
        <v>100</v>
      </c>
      <c r="H285" t="s">
        <v>213</v>
      </c>
      <c r="I285">
        <v>1220</v>
      </c>
      <c r="J285" t="s">
        <v>225</v>
      </c>
      <c r="K285" t="s">
        <v>226</v>
      </c>
      <c r="L285" t="s">
        <v>151</v>
      </c>
      <c r="M285">
        <v>1015</v>
      </c>
      <c r="N285" t="s">
        <v>268</v>
      </c>
      <c r="O285" t="s">
        <v>338</v>
      </c>
      <c r="P285">
        <v>40599</v>
      </c>
      <c r="Q285">
        <v>41723</v>
      </c>
      <c r="R285" t="s">
        <v>530</v>
      </c>
      <c r="S285" t="s">
        <v>343</v>
      </c>
      <c r="T285" t="s">
        <v>220</v>
      </c>
      <c r="U285">
        <v>18479</v>
      </c>
      <c r="V285">
        <v>18479</v>
      </c>
      <c r="X285" t="s">
        <v>298</v>
      </c>
      <c r="Y285" s="44">
        <v>300311028314</v>
      </c>
      <c r="Z285">
        <v>87845500</v>
      </c>
      <c r="AA285" t="s">
        <v>340</v>
      </c>
    </row>
    <row r="286" spans="1:27" hidden="1">
      <c r="A286" t="s">
        <v>548</v>
      </c>
      <c r="B286">
        <v>30031</v>
      </c>
      <c r="C286" t="s">
        <v>267</v>
      </c>
      <c r="D286">
        <v>9060602001</v>
      </c>
      <c r="E286" s="68" t="str">
        <f>VLOOKUP(D286,'[20]Plan de Cuentas'!M$3:R$289,6,0)</f>
        <v>COMUNICACIONES</v>
      </c>
      <c r="F286" t="s">
        <v>56</v>
      </c>
      <c r="G286">
        <v>100</v>
      </c>
      <c r="H286" t="s">
        <v>213</v>
      </c>
      <c r="I286">
        <v>1220</v>
      </c>
      <c r="J286" t="s">
        <v>225</v>
      </c>
      <c r="K286" t="s">
        <v>226</v>
      </c>
      <c r="L286" t="s">
        <v>151</v>
      </c>
      <c r="M286">
        <v>1015</v>
      </c>
      <c r="N286" t="s">
        <v>268</v>
      </c>
      <c r="O286" t="s">
        <v>338</v>
      </c>
      <c r="P286">
        <v>40599</v>
      </c>
      <c r="Q286">
        <v>41723</v>
      </c>
      <c r="R286" t="s">
        <v>530</v>
      </c>
      <c r="S286" t="s">
        <v>339</v>
      </c>
      <c r="T286" t="s">
        <v>220</v>
      </c>
      <c r="U286">
        <v>4977362</v>
      </c>
      <c r="V286">
        <v>4977362</v>
      </c>
      <c r="X286" t="s">
        <v>298</v>
      </c>
      <c r="Y286" s="44">
        <v>300311028314</v>
      </c>
      <c r="Z286">
        <v>87845500</v>
      </c>
      <c r="AA286" t="s">
        <v>340</v>
      </c>
    </row>
    <row r="287" spans="1:27" hidden="1">
      <c r="A287" t="s">
        <v>548</v>
      </c>
      <c r="B287">
        <v>30031</v>
      </c>
      <c r="C287" t="s">
        <v>267</v>
      </c>
      <c r="D287">
        <v>9060602001</v>
      </c>
      <c r="E287" s="68" t="str">
        <f>VLOOKUP(D287,'[20]Plan de Cuentas'!M$3:R$289,6,0)</f>
        <v>COMUNICACIONES</v>
      </c>
      <c r="F287" t="s">
        <v>56</v>
      </c>
      <c r="G287">
        <v>100</v>
      </c>
      <c r="H287" t="s">
        <v>213</v>
      </c>
      <c r="I287">
        <v>1220</v>
      </c>
      <c r="J287" t="s">
        <v>225</v>
      </c>
      <c r="K287" t="s">
        <v>226</v>
      </c>
      <c r="L287" t="s">
        <v>151</v>
      </c>
      <c r="M287">
        <v>1015</v>
      </c>
      <c r="N287" t="s">
        <v>268</v>
      </c>
      <c r="O287" t="s">
        <v>338</v>
      </c>
      <c r="P287">
        <v>40599</v>
      </c>
      <c r="Q287">
        <v>41729</v>
      </c>
      <c r="R287" t="s">
        <v>541</v>
      </c>
      <c r="S287" t="s">
        <v>543</v>
      </c>
      <c r="T287" t="s">
        <v>220</v>
      </c>
      <c r="U287">
        <v>-4822476</v>
      </c>
      <c r="W287">
        <v>4822476</v>
      </c>
    </row>
    <row r="288" spans="1:27" hidden="1">
      <c r="A288" t="s">
        <v>548</v>
      </c>
      <c r="B288">
        <v>30031</v>
      </c>
      <c r="C288" t="s">
        <v>267</v>
      </c>
      <c r="D288">
        <v>9060602001</v>
      </c>
      <c r="E288" s="68" t="str">
        <f>VLOOKUP(D288,'[20]Plan de Cuentas'!M$3:R$289,6,0)</f>
        <v>COMUNICACIONES</v>
      </c>
      <c r="F288" t="s">
        <v>56</v>
      </c>
      <c r="G288">
        <v>100</v>
      </c>
      <c r="H288" t="s">
        <v>213</v>
      </c>
      <c r="I288">
        <v>1220</v>
      </c>
      <c r="J288" t="s">
        <v>225</v>
      </c>
      <c r="K288" t="s">
        <v>226</v>
      </c>
      <c r="L288" t="s">
        <v>151</v>
      </c>
      <c r="M288">
        <v>1425</v>
      </c>
      <c r="N288" t="s">
        <v>227</v>
      </c>
      <c r="O288" t="s">
        <v>344</v>
      </c>
      <c r="P288">
        <v>184618</v>
      </c>
      <c r="Q288">
        <v>41729</v>
      </c>
      <c r="R288" t="s">
        <v>541</v>
      </c>
      <c r="S288" t="s">
        <v>543</v>
      </c>
      <c r="T288" t="s">
        <v>220</v>
      </c>
      <c r="U288">
        <v>73316</v>
      </c>
      <c r="V288">
        <v>73316</v>
      </c>
    </row>
    <row r="289" spans="1:31" hidden="1">
      <c r="A289" t="s">
        <v>548</v>
      </c>
      <c r="B289">
        <v>30031</v>
      </c>
      <c r="C289" t="s">
        <v>267</v>
      </c>
      <c r="D289">
        <v>9060602001</v>
      </c>
      <c r="E289" s="68" t="str">
        <f>VLOOKUP(D289,'[20]Plan de Cuentas'!M$3:R$289,6,0)</f>
        <v>COMUNICACIONES</v>
      </c>
      <c r="F289" t="s">
        <v>56</v>
      </c>
      <c r="G289">
        <v>100</v>
      </c>
      <c r="H289" t="s">
        <v>213</v>
      </c>
      <c r="I289">
        <v>1220</v>
      </c>
      <c r="J289" t="s">
        <v>225</v>
      </c>
      <c r="K289" t="s">
        <v>226</v>
      </c>
      <c r="L289" t="s">
        <v>151</v>
      </c>
      <c r="M289">
        <v>1425</v>
      </c>
      <c r="N289" t="s">
        <v>227</v>
      </c>
      <c r="O289" t="s">
        <v>344</v>
      </c>
      <c r="P289">
        <v>184618</v>
      </c>
      <c r="Q289">
        <v>41729</v>
      </c>
      <c r="R289" t="s">
        <v>541</v>
      </c>
      <c r="S289" t="s">
        <v>542</v>
      </c>
      <c r="T289" t="s">
        <v>220</v>
      </c>
      <c r="U289">
        <v>71201</v>
      </c>
      <c r="V289">
        <v>71201</v>
      </c>
    </row>
    <row r="290" spans="1:31" hidden="1">
      <c r="A290" t="s">
        <v>548</v>
      </c>
      <c r="B290">
        <v>30031</v>
      </c>
      <c r="C290" t="s">
        <v>267</v>
      </c>
      <c r="D290">
        <v>9060602001</v>
      </c>
      <c r="E290" s="68" t="str">
        <f>VLOOKUP(D290,'[20]Plan de Cuentas'!M$3:R$289,6,0)</f>
        <v>COMUNICACIONES</v>
      </c>
      <c r="F290" t="s">
        <v>56</v>
      </c>
      <c r="G290">
        <v>100</v>
      </c>
      <c r="H290" t="s">
        <v>213</v>
      </c>
      <c r="I290">
        <v>1220</v>
      </c>
      <c r="J290" t="s">
        <v>225</v>
      </c>
      <c r="K290" t="s">
        <v>226</v>
      </c>
      <c r="L290" t="s">
        <v>151</v>
      </c>
      <c r="M290">
        <v>1425</v>
      </c>
      <c r="N290" t="s">
        <v>227</v>
      </c>
      <c r="O290" t="s">
        <v>344</v>
      </c>
      <c r="P290">
        <v>184618</v>
      </c>
      <c r="Q290">
        <v>41729</v>
      </c>
      <c r="R290" t="s">
        <v>544</v>
      </c>
      <c r="S290" t="s">
        <v>545</v>
      </c>
      <c r="T290" t="s">
        <v>220</v>
      </c>
      <c r="U290">
        <v>71201</v>
      </c>
      <c r="V290">
        <v>71201</v>
      </c>
    </row>
    <row r="291" spans="1:31" hidden="1">
      <c r="A291" t="s">
        <v>548</v>
      </c>
      <c r="B291">
        <v>30031</v>
      </c>
      <c r="C291" t="s">
        <v>267</v>
      </c>
      <c r="D291">
        <v>9069901002</v>
      </c>
      <c r="E291" s="68" t="str">
        <f>VLOOKUP(D291,'[20]Plan de Cuentas'!M$3:R$289,6,0)</f>
        <v>GASTOS GENERALES DIVERSOS</v>
      </c>
      <c r="F291" t="s">
        <v>76</v>
      </c>
      <c r="G291">
        <v>100</v>
      </c>
      <c r="H291" t="s">
        <v>213</v>
      </c>
      <c r="I291">
        <v>1220</v>
      </c>
      <c r="J291" t="s">
        <v>214</v>
      </c>
      <c r="K291" t="s">
        <v>215</v>
      </c>
      <c r="L291" t="s">
        <v>151</v>
      </c>
      <c r="M291">
        <v>691</v>
      </c>
      <c r="N291" t="s">
        <v>216</v>
      </c>
      <c r="O291" t="s">
        <v>546</v>
      </c>
      <c r="P291">
        <v>0</v>
      </c>
      <c r="Q291">
        <v>41725</v>
      </c>
      <c r="R291" t="s">
        <v>533</v>
      </c>
      <c r="S291" t="s">
        <v>547</v>
      </c>
      <c r="T291" t="s">
        <v>220</v>
      </c>
      <c r="U291">
        <v>11879</v>
      </c>
      <c r="V291">
        <v>11879</v>
      </c>
      <c r="X291" t="s">
        <v>292</v>
      </c>
      <c r="Y291" s="44">
        <v>110</v>
      </c>
      <c r="Z291">
        <v>76114248</v>
      </c>
      <c r="AA291" t="s">
        <v>527</v>
      </c>
      <c r="AD291" s="98">
        <v>300311028374</v>
      </c>
    </row>
    <row r="292" spans="1:31" hidden="1">
      <c r="A292" t="s">
        <v>548</v>
      </c>
      <c r="B292">
        <v>30031</v>
      </c>
      <c r="C292" t="s">
        <v>267</v>
      </c>
      <c r="D292">
        <v>9069901002</v>
      </c>
      <c r="E292" s="68" t="str">
        <f>VLOOKUP(D292,'[20]Plan de Cuentas'!M$3:R$289,6,0)</f>
        <v>GASTOS GENERALES DIVERSOS</v>
      </c>
      <c r="F292" t="s">
        <v>76</v>
      </c>
      <c r="G292">
        <v>100</v>
      </c>
      <c r="H292" t="s">
        <v>213</v>
      </c>
      <c r="I292">
        <v>1220</v>
      </c>
      <c r="J292" t="s">
        <v>214</v>
      </c>
      <c r="K292" t="s">
        <v>215</v>
      </c>
      <c r="L292" t="s">
        <v>151</v>
      </c>
      <c r="M292">
        <v>691</v>
      </c>
      <c r="N292" t="s">
        <v>216</v>
      </c>
      <c r="O292" t="s">
        <v>546</v>
      </c>
      <c r="P292">
        <v>0</v>
      </c>
      <c r="Q292">
        <v>41725</v>
      </c>
      <c r="R292" t="s">
        <v>533</v>
      </c>
      <c r="S292" t="s">
        <v>547</v>
      </c>
      <c r="T292" t="s">
        <v>220</v>
      </c>
      <c r="U292">
        <v>3185</v>
      </c>
      <c r="V292">
        <v>3185</v>
      </c>
      <c r="X292" t="s">
        <v>292</v>
      </c>
      <c r="Y292" s="44">
        <v>1692</v>
      </c>
      <c r="Z292">
        <v>76093546</v>
      </c>
      <c r="AA292" t="s">
        <v>522</v>
      </c>
      <c r="AD292" s="98">
        <v>300311028375</v>
      </c>
    </row>
    <row r="293" spans="1:31" hidden="1">
      <c r="A293" t="s">
        <v>548</v>
      </c>
      <c r="B293">
        <v>30031</v>
      </c>
      <c r="C293" t="s">
        <v>267</v>
      </c>
      <c r="D293">
        <v>9069901002</v>
      </c>
      <c r="E293" s="68" t="str">
        <f>VLOOKUP(D293,'[20]Plan de Cuentas'!M$3:R$289,6,0)</f>
        <v>GASTOS GENERALES DIVERSOS</v>
      </c>
      <c r="F293" t="s">
        <v>76</v>
      </c>
      <c r="G293">
        <v>100</v>
      </c>
      <c r="H293" t="s">
        <v>213</v>
      </c>
      <c r="I293">
        <v>1220</v>
      </c>
      <c r="J293" t="s">
        <v>214</v>
      </c>
      <c r="K293" t="s">
        <v>215</v>
      </c>
      <c r="L293" t="s">
        <v>151</v>
      </c>
      <c r="M293">
        <v>691</v>
      </c>
      <c r="N293" t="s">
        <v>216</v>
      </c>
      <c r="O293" t="s">
        <v>546</v>
      </c>
      <c r="P293">
        <v>0</v>
      </c>
      <c r="Q293">
        <v>41725</v>
      </c>
      <c r="R293" t="s">
        <v>533</v>
      </c>
      <c r="S293" t="s">
        <v>547</v>
      </c>
      <c r="T293" t="s">
        <v>220</v>
      </c>
      <c r="U293">
        <v>2235</v>
      </c>
      <c r="V293">
        <v>2235</v>
      </c>
      <c r="X293" t="s">
        <v>292</v>
      </c>
      <c r="Y293" s="44">
        <v>8823</v>
      </c>
      <c r="Z293">
        <v>12687779</v>
      </c>
      <c r="AA293" t="s">
        <v>523</v>
      </c>
      <c r="AD293" s="98">
        <v>300311028376</v>
      </c>
    </row>
    <row r="294" spans="1:31" hidden="1">
      <c r="A294" s="92" t="s">
        <v>629</v>
      </c>
      <c r="B294" s="92">
        <v>30031</v>
      </c>
      <c r="C294" s="92" t="s">
        <v>211</v>
      </c>
      <c r="D294" s="92">
        <v>9050110002</v>
      </c>
      <c r="E294" s="68" t="str">
        <f>VLOOKUP(D294,'[20]Plan de Cuentas'!M$3:R$289,6,0)</f>
        <v>Depreciación / Amortización</v>
      </c>
      <c r="F294" s="92" t="s">
        <v>212</v>
      </c>
      <c r="G294" s="92">
        <v>100</v>
      </c>
      <c r="H294" s="92" t="s">
        <v>213</v>
      </c>
      <c r="I294" s="92">
        <v>1220</v>
      </c>
      <c r="J294" s="92" t="s">
        <v>214</v>
      </c>
      <c r="K294" s="92" t="s">
        <v>215</v>
      </c>
      <c r="L294" s="92" t="s">
        <v>151</v>
      </c>
      <c r="M294" s="92">
        <v>691</v>
      </c>
      <c r="N294" s="92" t="s">
        <v>216</v>
      </c>
      <c r="O294" s="92" t="s">
        <v>217</v>
      </c>
      <c r="P294" s="92">
        <v>258261</v>
      </c>
      <c r="Q294" s="92" t="s">
        <v>568</v>
      </c>
      <c r="R294" s="92" t="s">
        <v>630</v>
      </c>
      <c r="S294" s="92" t="s">
        <v>631</v>
      </c>
      <c r="T294" s="92" t="s">
        <v>220</v>
      </c>
      <c r="U294" s="92">
        <v>86087</v>
      </c>
      <c r="V294" s="92">
        <v>86087</v>
      </c>
      <c r="W294" s="92"/>
      <c r="X294" s="92"/>
      <c r="Y294" s="96"/>
      <c r="Z294" s="92"/>
      <c r="AA294" s="92"/>
      <c r="AB294" s="92"/>
      <c r="AC294" s="92"/>
      <c r="AD294" s="99"/>
      <c r="AE294" s="92"/>
    </row>
    <row r="295" spans="1:31" hidden="1">
      <c r="A295" s="92" t="s">
        <v>629</v>
      </c>
      <c r="B295" s="92">
        <v>30031</v>
      </c>
      <c r="C295" s="92" t="s">
        <v>211</v>
      </c>
      <c r="D295" s="92">
        <v>9050110004</v>
      </c>
      <c r="E295" s="68" t="str">
        <f>VLOOKUP(D295,'[20]Plan de Cuentas'!M$3:R$289,6,0)</f>
        <v>Depreciación / Amortización</v>
      </c>
      <c r="F295" s="92" t="s">
        <v>221</v>
      </c>
      <c r="G295" s="92">
        <v>100</v>
      </c>
      <c r="H295" s="92" t="s">
        <v>213</v>
      </c>
      <c r="I295" s="92">
        <v>1220</v>
      </c>
      <c r="J295" s="92" t="s">
        <v>214</v>
      </c>
      <c r="K295" s="92" t="s">
        <v>215</v>
      </c>
      <c r="L295" s="92" t="s">
        <v>151</v>
      </c>
      <c r="M295" s="92">
        <v>691</v>
      </c>
      <c r="N295" s="92" t="s">
        <v>216</v>
      </c>
      <c r="O295" s="92" t="s">
        <v>222</v>
      </c>
      <c r="P295" s="92">
        <v>484113</v>
      </c>
      <c r="Q295" s="92" t="s">
        <v>568</v>
      </c>
      <c r="R295" s="92" t="s">
        <v>630</v>
      </c>
      <c r="S295" s="92" t="s">
        <v>631</v>
      </c>
      <c r="T295" s="92" t="s">
        <v>220</v>
      </c>
      <c r="U295" s="92">
        <v>154311</v>
      </c>
      <c r="V295" s="92">
        <v>154311</v>
      </c>
      <c r="W295" s="92"/>
      <c r="X295" s="92"/>
      <c r="Y295" s="96"/>
      <c r="Z295" s="92"/>
      <c r="AA295" s="92"/>
      <c r="AB295" s="92"/>
      <c r="AC295" s="92"/>
      <c r="AD295" s="99"/>
      <c r="AE295" s="92"/>
    </row>
    <row r="296" spans="1:31" hidden="1">
      <c r="A296" s="92" t="s">
        <v>629</v>
      </c>
      <c r="B296" s="92">
        <v>30031</v>
      </c>
      <c r="C296" s="92" t="s">
        <v>211</v>
      </c>
      <c r="D296" s="92">
        <v>9050110004</v>
      </c>
      <c r="E296" s="68" t="str">
        <f>VLOOKUP(D296,'[20]Plan de Cuentas'!M$3:R$289,6,0)</f>
        <v>Depreciación / Amortización</v>
      </c>
      <c r="F296" s="92" t="s">
        <v>221</v>
      </c>
      <c r="G296" s="92">
        <v>100</v>
      </c>
      <c r="H296" s="92" t="s">
        <v>213</v>
      </c>
      <c r="I296" s="92">
        <v>1220</v>
      </c>
      <c r="J296" s="92" t="s">
        <v>214</v>
      </c>
      <c r="K296" s="92" t="s">
        <v>215</v>
      </c>
      <c r="L296" s="92" t="s">
        <v>151</v>
      </c>
      <c r="M296" s="92">
        <v>691</v>
      </c>
      <c r="N296" s="92" t="s">
        <v>216</v>
      </c>
      <c r="O296" s="92" t="s">
        <v>222</v>
      </c>
      <c r="P296" s="92">
        <v>484113</v>
      </c>
      <c r="Q296" s="92" t="s">
        <v>568</v>
      </c>
      <c r="R296" s="92" t="s">
        <v>630</v>
      </c>
      <c r="S296" s="92" t="s">
        <v>631</v>
      </c>
      <c r="T296" s="92" t="s">
        <v>220</v>
      </c>
      <c r="U296" s="92">
        <v>7060</v>
      </c>
      <c r="V296" s="92">
        <v>7060</v>
      </c>
      <c r="W296" s="92"/>
      <c r="X296" s="92"/>
      <c r="Y296" s="96"/>
      <c r="Z296" s="92"/>
      <c r="AA296" s="92"/>
      <c r="AB296" s="92"/>
      <c r="AC296" s="92"/>
      <c r="AD296" s="99"/>
      <c r="AE296" s="92"/>
    </row>
    <row r="297" spans="1:31" hidden="1">
      <c r="A297" s="92" t="s">
        <v>629</v>
      </c>
      <c r="B297" s="92">
        <v>30031</v>
      </c>
      <c r="C297" s="92" t="s">
        <v>211</v>
      </c>
      <c r="D297" s="92">
        <v>9050110004</v>
      </c>
      <c r="E297" s="68" t="str">
        <f>VLOOKUP(D297,'[20]Plan de Cuentas'!M$3:R$289,6,0)</f>
        <v>Depreciación / Amortización</v>
      </c>
      <c r="F297" s="92" t="s">
        <v>221</v>
      </c>
      <c r="G297" s="92">
        <v>100</v>
      </c>
      <c r="H297" s="92" t="s">
        <v>213</v>
      </c>
      <c r="I297" s="92">
        <v>1220</v>
      </c>
      <c r="J297" s="92" t="s">
        <v>214</v>
      </c>
      <c r="K297" s="92" t="s">
        <v>215</v>
      </c>
      <c r="L297" s="92" t="s">
        <v>151</v>
      </c>
      <c r="M297" s="92">
        <v>692</v>
      </c>
      <c r="N297" s="92" t="s">
        <v>223</v>
      </c>
      <c r="O297" s="92" t="s">
        <v>224</v>
      </c>
      <c r="P297" s="92">
        <v>290265</v>
      </c>
      <c r="Q297" s="92" t="s">
        <v>568</v>
      </c>
      <c r="R297" s="92" t="s">
        <v>630</v>
      </c>
      <c r="S297" s="92" t="s">
        <v>631</v>
      </c>
      <c r="T297" s="92" t="s">
        <v>220</v>
      </c>
      <c r="U297" s="92">
        <v>96755</v>
      </c>
      <c r="V297" s="92">
        <v>96755</v>
      </c>
      <c r="W297" s="92"/>
      <c r="X297" s="92"/>
      <c r="Y297" s="96"/>
      <c r="Z297" s="92"/>
      <c r="AA297" s="92"/>
      <c r="AB297" s="92"/>
      <c r="AC297" s="92"/>
      <c r="AD297" s="99"/>
      <c r="AE297" s="92"/>
    </row>
    <row r="298" spans="1:31" hidden="1">
      <c r="A298" s="92" t="s">
        <v>629</v>
      </c>
      <c r="B298" s="92">
        <v>30031</v>
      </c>
      <c r="C298" s="92" t="s">
        <v>211</v>
      </c>
      <c r="D298" s="92">
        <v>9050110004</v>
      </c>
      <c r="E298" s="68" t="str">
        <f>VLOOKUP(D298,'[20]Plan de Cuentas'!M$3:R$289,6,0)</f>
        <v>Depreciación / Amortización</v>
      </c>
      <c r="F298" s="92" t="s">
        <v>221</v>
      </c>
      <c r="G298" s="92">
        <v>100</v>
      </c>
      <c r="H298" s="92" t="s">
        <v>213</v>
      </c>
      <c r="I298" s="92">
        <v>1220</v>
      </c>
      <c r="J298" s="92" t="s">
        <v>225</v>
      </c>
      <c r="K298" s="92" t="s">
        <v>226</v>
      </c>
      <c r="L298" s="92" t="s">
        <v>151</v>
      </c>
      <c r="M298" s="92">
        <v>1425</v>
      </c>
      <c r="N298" s="92" t="s">
        <v>227</v>
      </c>
      <c r="O298" s="92" t="s">
        <v>228</v>
      </c>
      <c r="P298" s="92">
        <v>405756</v>
      </c>
      <c r="Q298" s="92" t="s">
        <v>568</v>
      </c>
      <c r="R298" s="92" t="s">
        <v>630</v>
      </c>
      <c r="S298" s="92" t="s">
        <v>631</v>
      </c>
      <c r="T298" s="92" t="s">
        <v>220</v>
      </c>
      <c r="U298" s="92">
        <v>135252</v>
      </c>
      <c r="V298" s="92">
        <v>135252</v>
      </c>
      <c r="W298" s="92"/>
      <c r="X298" s="92"/>
      <c r="Y298" s="96"/>
      <c r="Z298" s="92"/>
      <c r="AA298" s="92"/>
      <c r="AB298" s="92"/>
      <c r="AC298" s="92"/>
      <c r="AD298" s="99"/>
      <c r="AE298" s="92"/>
    </row>
    <row r="299" spans="1:31" hidden="1">
      <c r="A299" s="92" t="s">
        <v>629</v>
      </c>
      <c r="B299" s="92">
        <v>30031</v>
      </c>
      <c r="C299" s="92" t="s">
        <v>211</v>
      </c>
      <c r="D299" s="92">
        <v>9050110006</v>
      </c>
      <c r="E299" s="68" t="str">
        <f>VLOOKUP(D299,'[20]Plan de Cuentas'!M$3:R$289,6,0)</f>
        <v>Depreciación / Amortización</v>
      </c>
      <c r="F299" s="92" t="s">
        <v>229</v>
      </c>
      <c r="G299" s="92">
        <v>100</v>
      </c>
      <c r="H299" s="92" t="s">
        <v>213</v>
      </c>
      <c r="I299" s="92">
        <v>1220</v>
      </c>
      <c r="J299" s="92" t="s">
        <v>214</v>
      </c>
      <c r="K299" s="92" t="s">
        <v>215</v>
      </c>
      <c r="L299" s="92" t="s">
        <v>151</v>
      </c>
      <c r="M299" s="92">
        <v>692</v>
      </c>
      <c r="N299" s="92" t="s">
        <v>223</v>
      </c>
      <c r="O299" s="92" t="s">
        <v>230</v>
      </c>
      <c r="P299" s="92">
        <v>16950</v>
      </c>
      <c r="Q299" s="92" t="s">
        <v>568</v>
      </c>
      <c r="R299" s="92" t="s">
        <v>630</v>
      </c>
      <c r="S299" s="92" t="s">
        <v>631</v>
      </c>
      <c r="T299" s="92" t="s">
        <v>220</v>
      </c>
      <c r="U299" s="92">
        <v>5650</v>
      </c>
      <c r="V299" s="92">
        <v>5650</v>
      </c>
      <c r="W299" s="92"/>
      <c r="X299" s="92"/>
      <c r="Y299" s="96"/>
      <c r="Z299" s="92"/>
      <c r="AA299" s="92"/>
      <c r="AB299" s="92"/>
      <c r="AC299" s="92"/>
      <c r="AD299" s="99"/>
      <c r="AE299" s="92"/>
    </row>
    <row r="300" spans="1:31" hidden="1">
      <c r="A300" s="92" t="s">
        <v>629</v>
      </c>
      <c r="B300" s="92">
        <v>30031</v>
      </c>
      <c r="C300" s="92" t="s">
        <v>211</v>
      </c>
      <c r="D300" s="92">
        <v>9051120001</v>
      </c>
      <c r="E300" s="68" t="str">
        <f>VLOOKUP(D300,'[20]Plan de Cuentas'!M$3:R$289,6,0)</f>
        <v>Depreciación / Amortización</v>
      </c>
      <c r="F300" s="92" t="s">
        <v>231</v>
      </c>
      <c r="G300" s="92">
        <v>100</v>
      </c>
      <c r="H300" s="92" t="s">
        <v>213</v>
      </c>
      <c r="I300" s="92">
        <v>1220</v>
      </c>
      <c r="J300" s="92" t="s">
        <v>214</v>
      </c>
      <c r="K300" s="92" t="s">
        <v>215</v>
      </c>
      <c r="L300" s="92" t="s">
        <v>151</v>
      </c>
      <c r="M300" s="92">
        <v>691</v>
      </c>
      <c r="N300" s="92" t="s">
        <v>216</v>
      </c>
      <c r="O300" s="92" t="s">
        <v>232</v>
      </c>
      <c r="P300" s="92">
        <v>2827473</v>
      </c>
      <c r="Q300" s="92" t="s">
        <v>568</v>
      </c>
      <c r="R300" s="92" t="s">
        <v>630</v>
      </c>
      <c r="S300" s="92" t="s">
        <v>631</v>
      </c>
      <c r="T300" s="92" t="s">
        <v>220</v>
      </c>
      <c r="U300" s="92">
        <v>307555</v>
      </c>
      <c r="V300" s="92">
        <v>307555</v>
      </c>
      <c r="W300" s="92"/>
      <c r="X300" s="92"/>
      <c r="Y300" s="96"/>
      <c r="Z300" s="92"/>
      <c r="AA300" s="92"/>
      <c r="AB300" s="92"/>
      <c r="AC300" s="92"/>
      <c r="AD300" s="99"/>
      <c r="AE300" s="92"/>
    </row>
    <row r="301" spans="1:31" hidden="1">
      <c r="A301" s="92" t="s">
        <v>629</v>
      </c>
      <c r="B301" s="92">
        <v>30031</v>
      </c>
      <c r="C301" s="92" t="s">
        <v>211</v>
      </c>
      <c r="D301" s="92">
        <v>9051120001</v>
      </c>
      <c r="E301" s="68" t="str">
        <f>VLOOKUP(D301,'[20]Plan de Cuentas'!M$3:R$289,6,0)</f>
        <v>Depreciación / Amortización</v>
      </c>
      <c r="F301" s="92" t="s">
        <v>231</v>
      </c>
      <c r="G301" s="92">
        <v>100</v>
      </c>
      <c r="H301" s="92" t="s">
        <v>213</v>
      </c>
      <c r="I301" s="92">
        <v>1220</v>
      </c>
      <c r="J301" s="92" t="s">
        <v>214</v>
      </c>
      <c r="K301" s="92" t="s">
        <v>215</v>
      </c>
      <c r="L301" s="92" t="s">
        <v>151</v>
      </c>
      <c r="M301" s="92">
        <v>691</v>
      </c>
      <c r="N301" s="92" t="s">
        <v>216</v>
      </c>
      <c r="O301" s="92" t="s">
        <v>232</v>
      </c>
      <c r="P301" s="92">
        <v>2827473</v>
      </c>
      <c r="Q301" s="92" t="s">
        <v>568</v>
      </c>
      <c r="R301" s="92" t="s">
        <v>630</v>
      </c>
      <c r="S301" s="92" t="s">
        <v>631</v>
      </c>
      <c r="T301" s="92" t="s">
        <v>220</v>
      </c>
      <c r="U301" s="92">
        <v>634936</v>
      </c>
      <c r="V301" s="92">
        <v>634936</v>
      </c>
      <c r="W301" s="92"/>
      <c r="X301" s="92"/>
      <c r="Y301" s="96"/>
      <c r="Z301" s="92"/>
      <c r="AA301" s="92"/>
      <c r="AB301" s="92"/>
      <c r="AC301" s="92"/>
      <c r="AD301" s="99"/>
      <c r="AE301" s="92"/>
    </row>
    <row r="302" spans="1:31" hidden="1">
      <c r="A302" s="92" t="s">
        <v>629</v>
      </c>
      <c r="B302" s="92">
        <v>30031</v>
      </c>
      <c r="C302" s="92" t="s">
        <v>211</v>
      </c>
      <c r="D302" s="92">
        <v>9051120001</v>
      </c>
      <c r="E302" s="68" t="str">
        <f>VLOOKUP(D302,'[20]Plan de Cuentas'!M$3:R$289,6,0)</f>
        <v>Depreciación / Amortización</v>
      </c>
      <c r="F302" s="92" t="s">
        <v>231</v>
      </c>
      <c r="G302" s="92">
        <v>100</v>
      </c>
      <c r="H302" s="92" t="s">
        <v>213</v>
      </c>
      <c r="I302" s="92">
        <v>1220</v>
      </c>
      <c r="J302" s="92" t="s">
        <v>214</v>
      </c>
      <c r="K302" s="92" t="s">
        <v>215</v>
      </c>
      <c r="L302" s="92" t="s">
        <v>151</v>
      </c>
      <c r="M302" s="92">
        <v>692</v>
      </c>
      <c r="N302" s="92" t="s">
        <v>223</v>
      </c>
      <c r="O302" s="92" t="s">
        <v>233</v>
      </c>
      <c r="P302" s="92">
        <v>7586694</v>
      </c>
      <c r="Q302" s="92" t="s">
        <v>568</v>
      </c>
      <c r="R302" s="92" t="s">
        <v>630</v>
      </c>
      <c r="S302" s="92" t="s">
        <v>631</v>
      </c>
      <c r="T302" s="92" t="s">
        <v>220</v>
      </c>
      <c r="U302" s="92">
        <v>2528898</v>
      </c>
      <c r="V302" s="92">
        <v>2528898</v>
      </c>
      <c r="W302" s="92"/>
      <c r="X302" s="92"/>
      <c r="Y302" s="96"/>
      <c r="Z302" s="92"/>
      <c r="AA302" s="92"/>
      <c r="AB302" s="92"/>
      <c r="AC302" s="92"/>
      <c r="AD302" s="99"/>
      <c r="AE302" s="92"/>
    </row>
    <row r="303" spans="1:31" hidden="1">
      <c r="A303" s="92" t="s">
        <v>629</v>
      </c>
      <c r="B303" s="92">
        <v>30031</v>
      </c>
      <c r="C303" s="92" t="s">
        <v>234</v>
      </c>
      <c r="D303" s="92">
        <v>9060101001</v>
      </c>
      <c r="E303" s="68" t="str">
        <f>VLOOKUP(D303,'[20]Plan de Cuentas'!M$3:R$289,6,0)</f>
        <v>COSTO DE PERSONAL</v>
      </c>
      <c r="F303" s="92" t="s">
        <v>235</v>
      </c>
      <c r="G303" s="92">
        <v>100</v>
      </c>
      <c r="H303" s="92" t="s">
        <v>213</v>
      </c>
      <c r="I303" s="92">
        <v>1220</v>
      </c>
      <c r="J303" s="92" t="s">
        <v>236</v>
      </c>
      <c r="K303" s="92" t="s">
        <v>179</v>
      </c>
      <c r="L303" s="92" t="s">
        <v>151</v>
      </c>
      <c r="M303" s="92">
        <v>910</v>
      </c>
      <c r="N303" s="92" t="s">
        <v>179</v>
      </c>
      <c r="O303" s="92" t="s">
        <v>237</v>
      </c>
      <c r="P303" s="92">
        <v>9660467</v>
      </c>
      <c r="Q303" s="92" t="s">
        <v>568</v>
      </c>
      <c r="R303" s="92" t="s">
        <v>632</v>
      </c>
      <c r="S303" s="92" t="s">
        <v>633</v>
      </c>
      <c r="T303" s="92" t="s">
        <v>220</v>
      </c>
      <c r="U303" s="92">
        <v>1265653</v>
      </c>
      <c r="V303" s="92">
        <v>1265653</v>
      </c>
      <c r="W303" s="92"/>
      <c r="X303" s="92"/>
      <c r="Y303" s="96"/>
      <c r="Z303" s="92"/>
      <c r="AA303" s="92"/>
      <c r="AB303" s="92"/>
      <c r="AC303" s="92"/>
      <c r="AD303" s="99"/>
      <c r="AE303" s="92"/>
    </row>
    <row r="304" spans="1:31" hidden="1">
      <c r="A304" s="92" t="s">
        <v>629</v>
      </c>
      <c r="B304" s="92">
        <v>30031</v>
      </c>
      <c r="C304" s="92" t="s">
        <v>234</v>
      </c>
      <c r="D304" s="92">
        <v>9060101001</v>
      </c>
      <c r="E304" s="68" t="str">
        <f>VLOOKUP(D304,'[20]Plan de Cuentas'!M$3:R$289,6,0)</f>
        <v>COSTO DE PERSONAL</v>
      </c>
      <c r="F304" s="92" t="s">
        <v>235</v>
      </c>
      <c r="G304" s="92">
        <v>100</v>
      </c>
      <c r="H304" s="92" t="s">
        <v>213</v>
      </c>
      <c r="I304" s="92">
        <v>1220</v>
      </c>
      <c r="J304" s="92" t="s">
        <v>236</v>
      </c>
      <c r="K304" s="92" t="s">
        <v>179</v>
      </c>
      <c r="L304" s="92" t="s">
        <v>151</v>
      </c>
      <c r="M304" s="92">
        <v>910</v>
      </c>
      <c r="N304" s="92" t="s">
        <v>179</v>
      </c>
      <c r="O304" s="92" t="s">
        <v>237</v>
      </c>
      <c r="P304" s="92">
        <v>9660467</v>
      </c>
      <c r="Q304" s="92" t="s">
        <v>568</v>
      </c>
      <c r="R304" s="92" t="s">
        <v>632</v>
      </c>
      <c r="S304" s="92" t="s">
        <v>634</v>
      </c>
      <c r="T304" s="92" t="s">
        <v>220</v>
      </c>
      <c r="U304" s="92">
        <v>2531305</v>
      </c>
      <c r="V304" s="92">
        <v>2531305</v>
      </c>
      <c r="W304" s="92"/>
      <c r="X304" s="92"/>
      <c r="Y304" s="96"/>
      <c r="Z304" s="92"/>
      <c r="AA304" s="92"/>
      <c r="AB304" s="92"/>
      <c r="AC304" s="92"/>
      <c r="AD304" s="99"/>
      <c r="AE304" s="92"/>
    </row>
    <row r="305" spans="1:31" hidden="1">
      <c r="A305" s="92" t="s">
        <v>629</v>
      </c>
      <c r="B305" s="92">
        <v>30031</v>
      </c>
      <c r="C305" s="92" t="s">
        <v>234</v>
      </c>
      <c r="D305" s="92">
        <v>9060104003</v>
      </c>
      <c r="E305" s="68" t="str">
        <f>VLOOKUP(D305,'[20]Plan de Cuentas'!M$3:R$289,6,0)</f>
        <v>COSTO DE PERSONAL</v>
      </c>
      <c r="F305" s="92" t="s">
        <v>240</v>
      </c>
      <c r="G305" s="92">
        <v>100</v>
      </c>
      <c r="H305" s="92" t="s">
        <v>213</v>
      </c>
      <c r="I305" s="92">
        <v>1220</v>
      </c>
      <c r="J305" s="92" t="s">
        <v>236</v>
      </c>
      <c r="K305" s="92" t="s">
        <v>179</v>
      </c>
      <c r="L305" s="92" t="s">
        <v>151</v>
      </c>
      <c r="M305" s="92">
        <v>910</v>
      </c>
      <c r="N305" s="92" t="s">
        <v>179</v>
      </c>
      <c r="O305" s="92" t="s">
        <v>241</v>
      </c>
      <c r="P305" s="92">
        <v>761002</v>
      </c>
      <c r="Q305" s="92" t="s">
        <v>568</v>
      </c>
      <c r="R305" s="92" t="s">
        <v>632</v>
      </c>
      <c r="S305" s="92" t="s">
        <v>635</v>
      </c>
      <c r="T305" s="92" t="s">
        <v>220</v>
      </c>
      <c r="U305" s="92">
        <v>126806</v>
      </c>
      <c r="V305" s="92">
        <v>126806</v>
      </c>
      <c r="W305" s="92"/>
      <c r="X305" s="92"/>
      <c r="Y305" s="96"/>
      <c r="Z305" s="92"/>
      <c r="AA305" s="92"/>
      <c r="AB305" s="92"/>
      <c r="AC305" s="92"/>
      <c r="AD305" s="99"/>
      <c r="AE305" s="92"/>
    </row>
    <row r="306" spans="1:31" hidden="1">
      <c r="A306" s="92" t="s">
        <v>629</v>
      </c>
      <c r="B306" s="92">
        <v>30031</v>
      </c>
      <c r="C306" s="92" t="s">
        <v>234</v>
      </c>
      <c r="D306" s="92">
        <v>9060104003</v>
      </c>
      <c r="E306" s="68" t="str">
        <f>VLOOKUP(D306,'[20]Plan de Cuentas'!M$3:R$289,6,0)</f>
        <v>COSTO DE PERSONAL</v>
      </c>
      <c r="F306" s="92" t="s">
        <v>240</v>
      </c>
      <c r="G306" s="92">
        <v>100</v>
      </c>
      <c r="H306" s="92" t="s">
        <v>213</v>
      </c>
      <c r="I306" s="92">
        <v>1220</v>
      </c>
      <c r="J306" s="92" t="s">
        <v>236</v>
      </c>
      <c r="K306" s="92" t="s">
        <v>179</v>
      </c>
      <c r="L306" s="92" t="s">
        <v>151</v>
      </c>
      <c r="M306" s="92">
        <v>910</v>
      </c>
      <c r="N306" s="92" t="s">
        <v>179</v>
      </c>
      <c r="O306" s="92" t="s">
        <v>241</v>
      </c>
      <c r="P306" s="92">
        <v>761002</v>
      </c>
      <c r="Q306" s="92" t="s">
        <v>568</v>
      </c>
      <c r="R306" s="92" t="s">
        <v>636</v>
      </c>
      <c r="S306" s="92" t="s">
        <v>637</v>
      </c>
      <c r="T306" s="92" t="s">
        <v>220</v>
      </c>
      <c r="U306" s="92">
        <v>47214</v>
      </c>
      <c r="V306" s="92">
        <v>47214</v>
      </c>
      <c r="W306" s="92"/>
      <c r="X306" s="92"/>
      <c r="Y306" s="96"/>
      <c r="Z306" s="92"/>
      <c r="AA306" s="92"/>
      <c r="AB306" s="92"/>
      <c r="AC306" s="92"/>
      <c r="AD306" s="99"/>
      <c r="AE306" s="92"/>
    </row>
    <row r="307" spans="1:31" hidden="1">
      <c r="A307" s="92" t="s">
        <v>629</v>
      </c>
      <c r="B307" s="92">
        <v>30031</v>
      </c>
      <c r="C307" s="92" t="s">
        <v>234</v>
      </c>
      <c r="D307" s="92">
        <v>9060104003</v>
      </c>
      <c r="E307" s="68" t="str">
        <f>VLOOKUP(D307,'[20]Plan de Cuentas'!M$3:R$289,6,0)</f>
        <v>COSTO DE PERSONAL</v>
      </c>
      <c r="F307" s="92" t="s">
        <v>240</v>
      </c>
      <c r="G307" s="92">
        <v>100</v>
      </c>
      <c r="H307" s="92" t="s">
        <v>213</v>
      </c>
      <c r="I307" s="92">
        <v>1220</v>
      </c>
      <c r="J307" s="92" t="s">
        <v>236</v>
      </c>
      <c r="K307" s="92" t="s">
        <v>179</v>
      </c>
      <c r="L307" s="92" t="s">
        <v>151</v>
      </c>
      <c r="M307" s="92">
        <v>910</v>
      </c>
      <c r="N307" s="92" t="s">
        <v>179</v>
      </c>
      <c r="O307" s="92" t="s">
        <v>241</v>
      </c>
      <c r="P307" s="92">
        <v>761002</v>
      </c>
      <c r="Q307" s="92" t="s">
        <v>568</v>
      </c>
      <c r="R307" s="92" t="s">
        <v>636</v>
      </c>
      <c r="S307" s="92" t="s">
        <v>638</v>
      </c>
      <c r="T307" s="92" t="s">
        <v>220</v>
      </c>
      <c r="U307" s="92">
        <v>57706</v>
      </c>
      <c r="V307" s="92">
        <v>57706</v>
      </c>
      <c r="W307" s="92"/>
      <c r="X307" s="92"/>
      <c r="Y307" s="96"/>
      <c r="Z307" s="92"/>
      <c r="AA307" s="92"/>
      <c r="AB307" s="92"/>
      <c r="AC307" s="92"/>
      <c r="AD307" s="99"/>
      <c r="AE307" s="92"/>
    </row>
    <row r="308" spans="1:31" hidden="1">
      <c r="A308" s="92" t="s">
        <v>629</v>
      </c>
      <c r="B308" s="92">
        <v>30031</v>
      </c>
      <c r="C308" s="92" t="s">
        <v>234</v>
      </c>
      <c r="D308" s="92">
        <v>9060104003</v>
      </c>
      <c r="E308" s="68" t="str">
        <f>VLOOKUP(D308,'[20]Plan de Cuentas'!M$3:R$289,6,0)</f>
        <v>COSTO DE PERSONAL</v>
      </c>
      <c r="F308" s="92" t="s">
        <v>240</v>
      </c>
      <c r="G308" s="92">
        <v>100</v>
      </c>
      <c r="H308" s="92" t="s">
        <v>213</v>
      </c>
      <c r="I308" s="92">
        <v>1220</v>
      </c>
      <c r="J308" s="92" t="s">
        <v>236</v>
      </c>
      <c r="K308" s="92" t="s">
        <v>179</v>
      </c>
      <c r="L308" s="92" t="s">
        <v>151</v>
      </c>
      <c r="M308" s="92">
        <v>910</v>
      </c>
      <c r="N308" s="92" t="s">
        <v>179</v>
      </c>
      <c r="O308" s="92" t="s">
        <v>241</v>
      </c>
      <c r="P308" s="92">
        <v>761002</v>
      </c>
      <c r="Q308" s="92" t="s">
        <v>568</v>
      </c>
      <c r="R308" s="92" t="s">
        <v>636</v>
      </c>
      <c r="S308" s="92" t="s">
        <v>639</v>
      </c>
      <c r="T308" s="92" t="s">
        <v>220</v>
      </c>
      <c r="U308" s="92">
        <v>23607</v>
      </c>
      <c r="V308" s="92">
        <v>23607</v>
      </c>
      <c r="W308" s="92"/>
      <c r="X308" s="92"/>
      <c r="Y308" s="96"/>
      <c r="Z308" s="92"/>
      <c r="AA308" s="92"/>
      <c r="AB308" s="92"/>
      <c r="AC308" s="92"/>
      <c r="AD308" s="99"/>
      <c r="AE308" s="92"/>
    </row>
    <row r="309" spans="1:31" hidden="1">
      <c r="A309" s="92" t="s">
        <v>629</v>
      </c>
      <c r="B309" s="92">
        <v>30031</v>
      </c>
      <c r="C309" s="92" t="s">
        <v>234</v>
      </c>
      <c r="D309" s="92">
        <v>9060104005</v>
      </c>
      <c r="E309" s="68" t="str">
        <f>VLOOKUP(D309,'[20]Plan de Cuentas'!M$3:R$289,6,0)</f>
        <v>COSTO DE PERSONAL</v>
      </c>
      <c r="F309" s="92" t="s">
        <v>247</v>
      </c>
      <c r="G309" s="92">
        <v>100</v>
      </c>
      <c r="H309" s="92" t="s">
        <v>213</v>
      </c>
      <c r="I309" s="92">
        <v>1220</v>
      </c>
      <c r="J309" s="92" t="s">
        <v>236</v>
      </c>
      <c r="K309" s="92" t="s">
        <v>179</v>
      </c>
      <c r="L309" s="92" t="s">
        <v>151</v>
      </c>
      <c r="M309" s="92">
        <v>910</v>
      </c>
      <c r="N309" s="92" t="s">
        <v>179</v>
      </c>
      <c r="O309" s="92" t="s">
        <v>248</v>
      </c>
      <c r="P309" s="92">
        <v>1853007</v>
      </c>
      <c r="Q309" s="92" t="s">
        <v>568</v>
      </c>
      <c r="R309" s="92" t="s">
        <v>636</v>
      </c>
      <c r="S309" s="92" t="s">
        <v>640</v>
      </c>
      <c r="T309" s="92" t="s">
        <v>220</v>
      </c>
      <c r="U309" s="92">
        <v>617669</v>
      </c>
      <c r="V309" s="92">
        <v>617669</v>
      </c>
      <c r="W309" s="92"/>
      <c r="X309" s="92"/>
      <c r="Y309" s="96"/>
      <c r="Z309" s="92"/>
      <c r="AA309" s="92"/>
      <c r="AB309" s="92"/>
      <c r="AC309" s="92"/>
      <c r="AD309" s="99"/>
      <c r="AE309" s="92"/>
    </row>
    <row r="310" spans="1:31" hidden="1">
      <c r="A310" s="92" t="s">
        <v>629</v>
      </c>
      <c r="B310" s="92">
        <v>30031</v>
      </c>
      <c r="C310" s="92" t="s">
        <v>234</v>
      </c>
      <c r="D310" s="92">
        <v>9060104010</v>
      </c>
      <c r="E310" s="68" t="str">
        <f>VLOOKUP(D310,'[20]Plan de Cuentas'!M$3:R$289,6,0)</f>
        <v>COSTO DE PERSONAL</v>
      </c>
      <c r="F310" s="92" t="s">
        <v>250</v>
      </c>
      <c r="G310" s="92">
        <v>100</v>
      </c>
      <c r="H310" s="92" t="s">
        <v>213</v>
      </c>
      <c r="I310" s="92">
        <v>1220</v>
      </c>
      <c r="J310" s="92" t="s">
        <v>236</v>
      </c>
      <c r="K310" s="92" t="s">
        <v>179</v>
      </c>
      <c r="L310" s="92" t="s">
        <v>151</v>
      </c>
      <c r="M310" s="92">
        <v>910</v>
      </c>
      <c r="N310" s="92" t="s">
        <v>179</v>
      </c>
      <c r="O310" s="92" t="s">
        <v>251</v>
      </c>
      <c r="P310" s="92">
        <v>583094</v>
      </c>
      <c r="Q310" s="92" t="s">
        <v>568</v>
      </c>
      <c r="R310" s="92" t="s">
        <v>632</v>
      </c>
      <c r="S310" s="92" t="s">
        <v>641</v>
      </c>
      <c r="T310" s="92" t="s">
        <v>220</v>
      </c>
      <c r="U310" s="92">
        <v>217302</v>
      </c>
      <c r="V310" s="92">
        <v>217302</v>
      </c>
      <c r="W310" s="92"/>
      <c r="X310" s="92"/>
      <c r="Y310" s="96"/>
      <c r="Z310" s="92"/>
      <c r="AA310" s="92"/>
      <c r="AB310" s="92"/>
      <c r="AC310" s="92"/>
      <c r="AD310" s="99"/>
      <c r="AE310" s="92"/>
    </row>
    <row r="311" spans="1:31" hidden="1">
      <c r="A311" s="92" t="s">
        <v>629</v>
      </c>
      <c r="B311" s="92">
        <v>30031</v>
      </c>
      <c r="C311" s="92" t="s">
        <v>234</v>
      </c>
      <c r="D311" s="92">
        <v>9060105005</v>
      </c>
      <c r="E311" s="68" t="str">
        <f>VLOOKUP(D311,'[20]Plan de Cuentas'!M$3:R$289,6,0)</f>
        <v>COSTO DE PERSONAL</v>
      </c>
      <c r="F311" s="92" t="s">
        <v>252</v>
      </c>
      <c r="G311" s="92">
        <v>100</v>
      </c>
      <c r="H311" s="92" t="s">
        <v>213</v>
      </c>
      <c r="I311" s="92">
        <v>1220</v>
      </c>
      <c r="J311" s="92" t="s">
        <v>236</v>
      </c>
      <c r="K311" s="92" t="s">
        <v>179</v>
      </c>
      <c r="L311" s="92" t="s">
        <v>151</v>
      </c>
      <c r="M311" s="92">
        <v>910</v>
      </c>
      <c r="N311" s="92" t="s">
        <v>179</v>
      </c>
      <c r="O311" s="92" t="s">
        <v>253</v>
      </c>
      <c r="P311" s="92">
        <v>333190</v>
      </c>
      <c r="Q311" s="92" t="s">
        <v>568</v>
      </c>
      <c r="R311" s="92" t="s">
        <v>632</v>
      </c>
      <c r="S311" s="92" t="s">
        <v>642</v>
      </c>
      <c r="T311" s="92" t="s">
        <v>220</v>
      </c>
      <c r="U311" s="92">
        <v>124170</v>
      </c>
      <c r="V311" s="92">
        <v>124170</v>
      </c>
      <c r="W311" s="92"/>
      <c r="X311" s="92"/>
      <c r="Y311" s="96"/>
      <c r="Z311" s="92"/>
      <c r="AA311" s="92"/>
      <c r="AB311" s="92"/>
      <c r="AC311" s="92"/>
      <c r="AD311" s="99"/>
      <c r="AE311" s="92"/>
    </row>
    <row r="312" spans="1:31" hidden="1">
      <c r="A312" s="92" t="s">
        <v>629</v>
      </c>
      <c r="B312" s="92">
        <v>30031</v>
      </c>
      <c r="C312" s="92" t="s">
        <v>234</v>
      </c>
      <c r="D312" s="92">
        <v>9060108002</v>
      </c>
      <c r="E312" s="68" t="str">
        <f>VLOOKUP(D312,'[20]Plan de Cuentas'!M$3:R$289,6,0)</f>
        <v>COSTO DE PERSONAL</v>
      </c>
      <c r="F312" s="92" t="s">
        <v>254</v>
      </c>
      <c r="G312" s="92">
        <v>100</v>
      </c>
      <c r="H312" s="92" t="s">
        <v>213</v>
      </c>
      <c r="I312" s="92">
        <v>1220</v>
      </c>
      <c r="J312" s="92" t="s">
        <v>236</v>
      </c>
      <c r="K312" s="92" t="s">
        <v>179</v>
      </c>
      <c r="L312" s="92" t="s">
        <v>151</v>
      </c>
      <c r="M312" s="92">
        <v>910</v>
      </c>
      <c r="N312" s="92" t="s">
        <v>179</v>
      </c>
      <c r="O312" s="92" t="s">
        <v>255</v>
      </c>
      <c r="P312" s="92">
        <v>-1599842</v>
      </c>
      <c r="Q312" s="92" t="s">
        <v>568</v>
      </c>
      <c r="R312" s="92" t="s">
        <v>636</v>
      </c>
      <c r="S312" s="92" t="s">
        <v>643</v>
      </c>
      <c r="T312" s="92" t="s">
        <v>220</v>
      </c>
      <c r="U312" s="92">
        <v>-230621</v>
      </c>
      <c r="V312" s="92"/>
      <c r="W312" s="92">
        <v>230621</v>
      </c>
      <c r="X312" s="92"/>
      <c r="Y312" s="96"/>
      <c r="Z312" s="92"/>
      <c r="AA312" s="92"/>
      <c r="AB312" s="92"/>
      <c r="AC312" s="92"/>
      <c r="AD312" s="99"/>
      <c r="AE312" s="92"/>
    </row>
    <row r="313" spans="1:31" hidden="1">
      <c r="A313" s="92" t="s">
        <v>629</v>
      </c>
      <c r="B313" s="92">
        <v>30031</v>
      </c>
      <c r="C313" s="92" t="s">
        <v>234</v>
      </c>
      <c r="D313" s="92">
        <v>9060108003</v>
      </c>
      <c r="E313" s="68" t="str">
        <f>VLOOKUP(D313,'[20]Plan de Cuentas'!M$3:R$289,6,0)</f>
        <v>COSTO DE PERSONAL</v>
      </c>
      <c r="F313" s="92" t="s">
        <v>474</v>
      </c>
      <c r="G313" s="92">
        <v>100</v>
      </c>
      <c r="H313" s="92" t="s">
        <v>213</v>
      </c>
      <c r="I313" s="92">
        <v>1220</v>
      </c>
      <c r="J313" s="92" t="s">
        <v>236</v>
      </c>
      <c r="K313" s="92" t="s">
        <v>179</v>
      </c>
      <c r="L313" s="92" t="s">
        <v>151</v>
      </c>
      <c r="M313" s="92">
        <v>910</v>
      </c>
      <c r="N313" s="92" t="s">
        <v>179</v>
      </c>
      <c r="O313" s="92" t="s">
        <v>475</v>
      </c>
      <c r="P313" s="92">
        <v>885001</v>
      </c>
      <c r="Q313" s="92" t="s">
        <v>568</v>
      </c>
      <c r="R313" s="92" t="s">
        <v>636</v>
      </c>
      <c r="S313" s="92" t="s">
        <v>644</v>
      </c>
      <c r="T313" s="92" t="s">
        <v>220</v>
      </c>
      <c r="U313" s="92">
        <v>241408</v>
      </c>
      <c r="V313" s="92">
        <v>241408</v>
      </c>
      <c r="W313" s="92"/>
      <c r="X313" s="92"/>
      <c r="Y313" s="96"/>
      <c r="Z313" s="92"/>
      <c r="AA313" s="92"/>
      <c r="AB313" s="92"/>
      <c r="AC313" s="92"/>
      <c r="AD313" s="99"/>
      <c r="AE313" s="92"/>
    </row>
    <row r="314" spans="1:31" hidden="1">
      <c r="A314" s="92" t="s">
        <v>629</v>
      </c>
      <c r="B314" s="92">
        <v>30031</v>
      </c>
      <c r="C314" s="92" t="s">
        <v>234</v>
      </c>
      <c r="D314" s="92">
        <v>9060111002</v>
      </c>
      <c r="E314" s="68" t="str">
        <f>VLOOKUP(D314,'[20]Plan de Cuentas'!M$3:R$289,6,0)</f>
        <v>COSTO DE PERSONAL</v>
      </c>
      <c r="F314" s="92" t="s">
        <v>257</v>
      </c>
      <c r="G314" s="92">
        <v>100</v>
      </c>
      <c r="H314" s="92" t="s">
        <v>213</v>
      </c>
      <c r="I314" s="92">
        <v>1220</v>
      </c>
      <c r="J314" s="92" t="s">
        <v>236</v>
      </c>
      <c r="K314" s="92" t="s">
        <v>179</v>
      </c>
      <c r="L314" s="92" t="s">
        <v>151</v>
      </c>
      <c r="M314" s="92">
        <v>910</v>
      </c>
      <c r="N314" s="92" t="s">
        <v>179</v>
      </c>
      <c r="O314" s="92" t="s">
        <v>258</v>
      </c>
      <c r="P314" s="92">
        <v>239617</v>
      </c>
      <c r="Q314" s="92" t="s">
        <v>553</v>
      </c>
      <c r="R314" s="92" t="s">
        <v>554</v>
      </c>
      <c r="S314" s="92" t="s">
        <v>555</v>
      </c>
      <c r="T314" s="92" t="s">
        <v>220</v>
      </c>
      <c r="U314" s="92">
        <v>70228</v>
      </c>
      <c r="V314" s="92">
        <v>70228</v>
      </c>
      <c r="W314" s="92"/>
      <c r="X314" s="92"/>
      <c r="Y314" s="96"/>
      <c r="Z314" s="92"/>
      <c r="AA314" s="92"/>
      <c r="AB314" s="92"/>
      <c r="AC314" s="92"/>
      <c r="AD314" s="99"/>
      <c r="AE314" s="92"/>
    </row>
    <row r="315" spans="1:31" hidden="1">
      <c r="A315" s="92" t="s">
        <v>629</v>
      </c>
      <c r="B315" s="92">
        <v>30031</v>
      </c>
      <c r="C315" s="92" t="s">
        <v>234</v>
      </c>
      <c r="D315" s="92">
        <v>9060111002</v>
      </c>
      <c r="E315" s="68" t="str">
        <f>VLOOKUP(D315,'[20]Plan de Cuentas'!M$3:R$289,6,0)</f>
        <v>COSTO DE PERSONAL</v>
      </c>
      <c r="F315" s="92" t="s">
        <v>257</v>
      </c>
      <c r="G315" s="92">
        <v>100</v>
      </c>
      <c r="H315" s="92" t="s">
        <v>213</v>
      </c>
      <c r="I315" s="92">
        <v>1220</v>
      </c>
      <c r="J315" s="92" t="s">
        <v>236</v>
      </c>
      <c r="K315" s="92" t="s">
        <v>179</v>
      </c>
      <c r="L315" s="92" t="s">
        <v>151</v>
      </c>
      <c r="M315" s="92">
        <v>910</v>
      </c>
      <c r="N315" s="92" t="s">
        <v>179</v>
      </c>
      <c r="O315" s="92" t="s">
        <v>258</v>
      </c>
      <c r="P315" s="92">
        <v>239617</v>
      </c>
      <c r="Q315" s="92" t="s">
        <v>568</v>
      </c>
      <c r="R315" s="92" t="s">
        <v>632</v>
      </c>
      <c r="S315" s="92" t="s">
        <v>645</v>
      </c>
      <c r="T315" s="92" t="s">
        <v>220</v>
      </c>
      <c r="U315" s="92">
        <v>-75105</v>
      </c>
      <c r="V315" s="92"/>
      <c r="W315" s="92">
        <v>75105</v>
      </c>
      <c r="X315" s="92"/>
      <c r="Y315" s="96"/>
      <c r="Z315" s="92"/>
      <c r="AA315" s="92"/>
      <c r="AB315" s="92"/>
      <c r="AC315" s="92"/>
      <c r="AD315" s="99"/>
      <c r="AE315" s="92"/>
    </row>
    <row r="316" spans="1:31" hidden="1">
      <c r="A316" s="92" t="s">
        <v>629</v>
      </c>
      <c r="B316" s="92">
        <v>30031</v>
      </c>
      <c r="C316" s="92" t="s">
        <v>234</v>
      </c>
      <c r="D316" s="92">
        <v>9060111002</v>
      </c>
      <c r="E316" s="68" t="str">
        <f>VLOOKUP(D316,'[20]Plan de Cuentas'!M$3:R$289,6,0)</f>
        <v>COSTO DE PERSONAL</v>
      </c>
      <c r="F316" s="92" t="s">
        <v>257</v>
      </c>
      <c r="G316" s="92">
        <v>100</v>
      </c>
      <c r="H316" s="92" t="s">
        <v>213</v>
      </c>
      <c r="I316" s="92">
        <v>1220</v>
      </c>
      <c r="J316" s="92" t="s">
        <v>236</v>
      </c>
      <c r="K316" s="92" t="s">
        <v>179</v>
      </c>
      <c r="L316" s="92" t="s">
        <v>151</v>
      </c>
      <c r="M316" s="92">
        <v>910</v>
      </c>
      <c r="N316" s="92" t="s">
        <v>179</v>
      </c>
      <c r="O316" s="92" t="s">
        <v>258</v>
      </c>
      <c r="P316" s="92">
        <v>239617</v>
      </c>
      <c r="Q316" s="92" t="s">
        <v>553</v>
      </c>
      <c r="R316" s="92" t="s">
        <v>554</v>
      </c>
      <c r="S316" s="92" t="s">
        <v>555</v>
      </c>
      <c r="T316" s="92" t="s">
        <v>220</v>
      </c>
      <c r="U316" s="92">
        <v>4540</v>
      </c>
      <c r="V316" s="92">
        <v>4540</v>
      </c>
      <c r="W316" s="92"/>
      <c r="X316" s="92"/>
      <c r="Y316" s="96"/>
      <c r="Z316" s="92"/>
      <c r="AA316" s="92"/>
      <c r="AB316" s="92"/>
      <c r="AC316" s="92"/>
      <c r="AD316" s="99"/>
      <c r="AE316" s="92"/>
    </row>
    <row r="317" spans="1:31" hidden="1">
      <c r="A317" s="92" t="s">
        <v>629</v>
      </c>
      <c r="B317" s="92">
        <v>30031</v>
      </c>
      <c r="C317" s="92" t="s">
        <v>234</v>
      </c>
      <c r="D317" s="92">
        <v>9060111002</v>
      </c>
      <c r="E317" s="68" t="str">
        <f>VLOOKUP(D317,'[20]Plan de Cuentas'!M$3:R$289,6,0)</f>
        <v>COSTO DE PERSONAL</v>
      </c>
      <c r="F317" s="92" t="s">
        <v>257</v>
      </c>
      <c r="G317" s="92">
        <v>100</v>
      </c>
      <c r="H317" s="92" t="s">
        <v>213</v>
      </c>
      <c r="I317" s="92">
        <v>1220</v>
      </c>
      <c r="J317" s="92" t="s">
        <v>236</v>
      </c>
      <c r="K317" s="92" t="s">
        <v>179</v>
      </c>
      <c r="L317" s="92" t="s">
        <v>151</v>
      </c>
      <c r="M317" s="92">
        <v>910</v>
      </c>
      <c r="N317" s="92" t="s">
        <v>179</v>
      </c>
      <c r="O317" s="92" t="s">
        <v>258</v>
      </c>
      <c r="P317" s="92">
        <v>239617</v>
      </c>
      <c r="Q317" s="92" t="s">
        <v>568</v>
      </c>
      <c r="R317" s="92" t="s">
        <v>632</v>
      </c>
      <c r="S317" s="92" t="s">
        <v>646</v>
      </c>
      <c r="T317" s="92" t="s">
        <v>220</v>
      </c>
      <c r="U317" s="92">
        <v>86957</v>
      </c>
      <c r="V317" s="92">
        <v>86957</v>
      </c>
      <c r="W317" s="92"/>
      <c r="X317" s="92"/>
      <c r="Y317" s="96"/>
      <c r="Z317" s="92"/>
      <c r="AA317" s="92"/>
      <c r="AB317" s="92"/>
      <c r="AC317" s="92"/>
      <c r="AD317" s="99"/>
      <c r="AE317" s="92"/>
    </row>
    <row r="318" spans="1:31" hidden="1">
      <c r="A318" s="92" t="s">
        <v>629</v>
      </c>
      <c r="B318" s="92">
        <v>30031</v>
      </c>
      <c r="C318" s="92" t="s">
        <v>234</v>
      </c>
      <c r="D318" s="92">
        <v>9060111002</v>
      </c>
      <c r="E318" s="68" t="str">
        <f>VLOOKUP(D318,'[20]Plan de Cuentas'!M$3:R$289,6,0)</f>
        <v>COSTO DE PERSONAL</v>
      </c>
      <c r="F318" s="92" t="s">
        <v>257</v>
      </c>
      <c r="G318" s="92">
        <v>100</v>
      </c>
      <c r="H318" s="92" t="s">
        <v>213</v>
      </c>
      <c r="I318" s="92">
        <v>1220</v>
      </c>
      <c r="J318" s="92" t="s">
        <v>225</v>
      </c>
      <c r="K318" s="92" t="s">
        <v>226</v>
      </c>
      <c r="L318" s="92" t="s">
        <v>151</v>
      </c>
      <c r="M318" s="92">
        <v>1014</v>
      </c>
      <c r="N318" s="92" t="s">
        <v>13</v>
      </c>
      <c r="O318" s="92" t="s">
        <v>647</v>
      </c>
      <c r="P318" s="92">
        <v>0</v>
      </c>
      <c r="Q318" s="92" t="s">
        <v>568</v>
      </c>
      <c r="R318" s="92" t="s">
        <v>648</v>
      </c>
      <c r="S318" s="92" t="s">
        <v>649</v>
      </c>
      <c r="T318" s="92" t="s">
        <v>220</v>
      </c>
      <c r="U318" s="92">
        <v>23607</v>
      </c>
      <c r="V318" s="92">
        <v>23607</v>
      </c>
      <c r="W318" s="92"/>
      <c r="X318" s="92"/>
      <c r="Y318" s="96"/>
      <c r="Z318" s="92"/>
      <c r="AA318" s="92"/>
      <c r="AB318" s="92"/>
      <c r="AC318" s="92"/>
      <c r="AD318" s="99"/>
      <c r="AE318" s="92"/>
    </row>
    <row r="319" spans="1:31" hidden="1">
      <c r="A319" s="92" t="s">
        <v>629</v>
      </c>
      <c r="B319" s="92">
        <v>30031</v>
      </c>
      <c r="C319" s="92" t="s">
        <v>234</v>
      </c>
      <c r="D319" s="92">
        <v>9060111003</v>
      </c>
      <c r="E319" s="68" t="str">
        <f>VLOOKUP(D319,'[20]Plan de Cuentas'!M$3:R$289,6,0)</f>
        <v>COSTO DE PERSONAL</v>
      </c>
      <c r="F319" s="92" t="s">
        <v>265</v>
      </c>
      <c r="G319" s="92">
        <v>100</v>
      </c>
      <c r="H319" s="92" t="s">
        <v>213</v>
      </c>
      <c r="I319" s="92">
        <v>1220</v>
      </c>
      <c r="J319" s="92" t="s">
        <v>236</v>
      </c>
      <c r="K319" s="92" t="s">
        <v>179</v>
      </c>
      <c r="L319" s="92" t="s">
        <v>151</v>
      </c>
      <c r="M319" s="92">
        <v>910</v>
      </c>
      <c r="N319" s="92" t="s">
        <v>179</v>
      </c>
      <c r="O319" s="92" t="s">
        <v>266</v>
      </c>
      <c r="P319" s="92">
        <v>337076</v>
      </c>
      <c r="Q319" s="92" t="s">
        <v>568</v>
      </c>
      <c r="R319" s="92" t="s">
        <v>632</v>
      </c>
      <c r="S319" s="92" t="s">
        <v>650</v>
      </c>
      <c r="T319" s="92" t="s">
        <v>220</v>
      </c>
      <c r="U319" s="92">
        <v>37101</v>
      </c>
      <c r="V319" s="92">
        <v>37101</v>
      </c>
      <c r="W319" s="92"/>
      <c r="X319" s="92"/>
      <c r="Y319" s="96"/>
      <c r="Z319" s="92"/>
      <c r="AA319" s="92"/>
      <c r="AB319" s="92"/>
      <c r="AC319" s="92"/>
      <c r="AD319" s="99"/>
      <c r="AE319" s="92"/>
    </row>
    <row r="320" spans="1:31" hidden="1">
      <c r="A320" s="92" t="s">
        <v>629</v>
      </c>
      <c r="B320" s="92">
        <v>30031</v>
      </c>
      <c r="C320" s="92" t="s">
        <v>234</v>
      </c>
      <c r="D320" s="92">
        <v>9060111003</v>
      </c>
      <c r="E320" s="68" t="str">
        <f>VLOOKUP(D320,'[20]Plan de Cuentas'!M$3:R$289,6,0)</f>
        <v>COSTO DE PERSONAL</v>
      </c>
      <c r="F320" s="92" t="s">
        <v>265</v>
      </c>
      <c r="G320" s="92">
        <v>100</v>
      </c>
      <c r="H320" s="92" t="s">
        <v>213</v>
      </c>
      <c r="I320" s="92">
        <v>1220</v>
      </c>
      <c r="J320" s="92" t="s">
        <v>236</v>
      </c>
      <c r="K320" s="92" t="s">
        <v>179</v>
      </c>
      <c r="L320" s="92" t="s">
        <v>151</v>
      </c>
      <c r="M320" s="92">
        <v>910</v>
      </c>
      <c r="N320" s="92" t="s">
        <v>179</v>
      </c>
      <c r="O320" s="92" t="s">
        <v>266</v>
      </c>
      <c r="P320" s="92">
        <v>337076</v>
      </c>
      <c r="Q320" s="92" t="s">
        <v>568</v>
      </c>
      <c r="R320" s="92" t="s">
        <v>632</v>
      </c>
      <c r="S320" s="92" t="s">
        <v>651</v>
      </c>
      <c r="T320" s="92" t="s">
        <v>220</v>
      </c>
      <c r="U320" s="92">
        <v>37985</v>
      </c>
      <c r="V320" s="92">
        <v>37985</v>
      </c>
      <c r="W320" s="92"/>
      <c r="X320" s="92"/>
      <c r="Y320" s="96"/>
      <c r="Z320" s="92"/>
      <c r="AA320" s="92"/>
      <c r="AB320" s="92"/>
      <c r="AC320" s="92"/>
      <c r="AD320" s="99"/>
      <c r="AE320" s="92"/>
    </row>
    <row r="321" spans="1:31" hidden="1">
      <c r="A321" s="92" t="s">
        <v>629</v>
      </c>
      <c r="B321" s="92">
        <v>30031</v>
      </c>
      <c r="C321" s="92" t="s">
        <v>234</v>
      </c>
      <c r="D321" s="92">
        <v>9060111003</v>
      </c>
      <c r="E321" s="68" t="str">
        <f>VLOOKUP(D321,'[20]Plan de Cuentas'!M$3:R$289,6,0)</f>
        <v>COSTO DE PERSONAL</v>
      </c>
      <c r="F321" s="92" t="s">
        <v>265</v>
      </c>
      <c r="G321" s="92">
        <v>100</v>
      </c>
      <c r="H321" s="92" t="s">
        <v>213</v>
      </c>
      <c r="I321" s="92">
        <v>1220</v>
      </c>
      <c r="J321" s="92" t="s">
        <v>236</v>
      </c>
      <c r="K321" s="92" t="s">
        <v>179</v>
      </c>
      <c r="L321" s="92" t="s">
        <v>151</v>
      </c>
      <c r="M321" s="92">
        <v>910</v>
      </c>
      <c r="N321" s="92" t="s">
        <v>179</v>
      </c>
      <c r="O321" s="92" t="s">
        <v>266</v>
      </c>
      <c r="P321" s="92">
        <v>337076</v>
      </c>
      <c r="Q321" s="92" t="s">
        <v>568</v>
      </c>
      <c r="R321" s="92" t="s">
        <v>632</v>
      </c>
      <c r="S321" s="92" t="s">
        <v>652</v>
      </c>
      <c r="T321" s="92" t="s">
        <v>220</v>
      </c>
      <c r="U321" s="92">
        <v>30441</v>
      </c>
      <c r="V321" s="92">
        <v>30441</v>
      </c>
      <c r="W321" s="92"/>
      <c r="X321" s="92"/>
      <c r="Y321" s="96"/>
      <c r="Z321" s="92"/>
      <c r="AA321" s="92"/>
      <c r="AB321" s="92"/>
      <c r="AC321" s="92"/>
      <c r="AD321" s="99"/>
      <c r="AE321" s="92"/>
    </row>
    <row r="322" spans="1:31" hidden="1">
      <c r="A322" s="92" t="s">
        <v>629</v>
      </c>
      <c r="B322" s="92">
        <v>30031</v>
      </c>
      <c r="C322" s="92" t="s">
        <v>234</v>
      </c>
      <c r="D322" s="92">
        <v>9060111003</v>
      </c>
      <c r="E322" s="68" t="str">
        <f>VLOOKUP(D322,'[20]Plan de Cuentas'!M$3:R$289,6,0)</f>
        <v>COSTO DE PERSONAL</v>
      </c>
      <c r="F322" s="92" t="s">
        <v>265</v>
      </c>
      <c r="G322" s="92">
        <v>100</v>
      </c>
      <c r="H322" s="92" t="s">
        <v>213</v>
      </c>
      <c r="I322" s="92">
        <v>1220</v>
      </c>
      <c r="J322" s="92" t="s">
        <v>236</v>
      </c>
      <c r="K322" s="92" t="s">
        <v>179</v>
      </c>
      <c r="L322" s="92" t="s">
        <v>151</v>
      </c>
      <c r="M322" s="92">
        <v>910</v>
      </c>
      <c r="N322" s="92" t="s">
        <v>179</v>
      </c>
      <c r="O322" s="92" t="s">
        <v>266</v>
      </c>
      <c r="P322" s="92">
        <v>337076</v>
      </c>
      <c r="Q322" s="92" t="s">
        <v>568</v>
      </c>
      <c r="R322" s="92" t="s">
        <v>632</v>
      </c>
      <c r="S322" s="92" t="s">
        <v>653</v>
      </c>
      <c r="T322" s="92" t="s">
        <v>220</v>
      </c>
      <c r="U322" s="92">
        <v>60883</v>
      </c>
      <c r="V322" s="92">
        <v>60883</v>
      </c>
      <c r="W322" s="92"/>
      <c r="X322" s="92"/>
      <c r="Y322" s="96"/>
      <c r="Z322" s="92"/>
      <c r="AA322" s="92"/>
      <c r="AB322" s="92"/>
      <c r="AC322" s="92"/>
      <c r="AD322" s="99"/>
      <c r="AE322" s="92"/>
    </row>
    <row r="323" spans="1:31" hidden="1">
      <c r="A323" s="92" t="s">
        <v>629</v>
      </c>
      <c r="B323" s="92">
        <v>30031</v>
      </c>
      <c r="C323" s="92" t="s">
        <v>234</v>
      </c>
      <c r="D323" s="92">
        <v>9060117002</v>
      </c>
      <c r="E323" s="68" t="str">
        <f>VLOOKUP(D323,'[20]Plan de Cuentas'!M$3:R$289,6,0)</f>
        <v>COSTO DE PERSONAL</v>
      </c>
      <c r="F323" s="92" t="s">
        <v>478</v>
      </c>
      <c r="G323" s="92">
        <v>100</v>
      </c>
      <c r="H323" s="92" t="s">
        <v>213</v>
      </c>
      <c r="I323" s="92">
        <v>1220</v>
      </c>
      <c r="J323" s="92" t="s">
        <v>236</v>
      </c>
      <c r="K323" s="92" t="s">
        <v>179</v>
      </c>
      <c r="L323" s="92" t="s">
        <v>151</v>
      </c>
      <c r="M323" s="92">
        <v>910</v>
      </c>
      <c r="N323" s="92" t="s">
        <v>179</v>
      </c>
      <c r="O323" s="92" t="s">
        <v>479</v>
      </c>
      <c r="P323" s="92">
        <v>157085</v>
      </c>
      <c r="Q323" s="92" t="s">
        <v>568</v>
      </c>
      <c r="R323" s="92" t="s">
        <v>654</v>
      </c>
      <c r="S323" s="92" t="s">
        <v>655</v>
      </c>
      <c r="T323" s="92" t="s">
        <v>220</v>
      </c>
      <c r="U323" s="92">
        <v>26855</v>
      </c>
      <c r="V323" s="92">
        <v>26855</v>
      </c>
      <c r="W323" s="92"/>
      <c r="X323" s="92"/>
      <c r="Y323" s="96"/>
      <c r="Z323" s="92"/>
      <c r="AA323" s="92"/>
      <c r="AB323" s="92"/>
      <c r="AC323" s="92"/>
      <c r="AD323" s="99"/>
      <c r="AE323" s="92"/>
    </row>
    <row r="324" spans="1:31" hidden="1">
      <c r="A324" s="92" t="s">
        <v>629</v>
      </c>
      <c r="B324" s="92">
        <v>30031</v>
      </c>
      <c r="C324" s="92" t="s">
        <v>267</v>
      </c>
      <c r="D324" s="92">
        <v>9060302001</v>
      </c>
      <c r="E324" s="68" t="str">
        <f>VLOOKUP(D324,'[20]Plan de Cuentas'!M$3:R$289,6,0)</f>
        <v>COSTO DE OFICINA</v>
      </c>
      <c r="F324" s="92" t="s">
        <v>24</v>
      </c>
      <c r="G324" s="92">
        <v>100</v>
      </c>
      <c r="H324" s="92" t="s">
        <v>213</v>
      </c>
      <c r="I324" s="92">
        <v>1220</v>
      </c>
      <c r="J324" s="92" t="s">
        <v>225</v>
      </c>
      <c r="K324" s="92" t="s">
        <v>226</v>
      </c>
      <c r="L324" s="92" t="s">
        <v>151</v>
      </c>
      <c r="M324" s="92">
        <v>1015</v>
      </c>
      <c r="N324" s="92" t="s">
        <v>268</v>
      </c>
      <c r="O324" s="92" t="s">
        <v>485</v>
      </c>
      <c r="P324" s="92">
        <v>95000</v>
      </c>
      <c r="Q324" s="92" t="s">
        <v>556</v>
      </c>
      <c r="R324" s="92" t="s">
        <v>557</v>
      </c>
      <c r="S324" s="92" t="s">
        <v>558</v>
      </c>
      <c r="T324" s="92" t="s">
        <v>220</v>
      </c>
      <c r="U324" s="92">
        <v>-95000</v>
      </c>
      <c r="V324" s="92"/>
      <c r="W324" s="92">
        <v>95000</v>
      </c>
      <c r="X324" s="92"/>
      <c r="Y324" s="96"/>
      <c r="Z324" s="92"/>
      <c r="AA324" s="92"/>
      <c r="AB324" s="92"/>
      <c r="AC324" s="92"/>
      <c r="AD324" s="99"/>
      <c r="AE324" s="92"/>
    </row>
    <row r="325" spans="1:31" hidden="1">
      <c r="A325" s="92" t="s">
        <v>629</v>
      </c>
      <c r="B325" s="92">
        <v>30031</v>
      </c>
      <c r="C325" s="92" t="s">
        <v>267</v>
      </c>
      <c r="D325" s="92">
        <v>9060302001</v>
      </c>
      <c r="E325" s="68" t="str">
        <f>VLOOKUP(D325,'[20]Plan de Cuentas'!M$3:R$289,6,0)</f>
        <v>COSTO DE OFICINA</v>
      </c>
      <c r="F325" s="92" t="s">
        <v>24</v>
      </c>
      <c r="G325" s="92">
        <v>100</v>
      </c>
      <c r="H325" s="92" t="s">
        <v>213</v>
      </c>
      <c r="I325" s="92">
        <v>1220</v>
      </c>
      <c r="J325" s="92" t="s">
        <v>225</v>
      </c>
      <c r="K325" s="92" t="s">
        <v>226</v>
      </c>
      <c r="L325" s="92" t="s">
        <v>151</v>
      </c>
      <c r="M325" s="92">
        <v>1015</v>
      </c>
      <c r="N325" s="92" t="s">
        <v>268</v>
      </c>
      <c r="O325" s="92" t="s">
        <v>485</v>
      </c>
      <c r="P325" s="92">
        <v>95000</v>
      </c>
      <c r="Q325" s="92" t="s">
        <v>568</v>
      </c>
      <c r="R325" s="92" t="s">
        <v>656</v>
      </c>
      <c r="S325" s="92" t="s">
        <v>657</v>
      </c>
      <c r="T325" s="92" t="s">
        <v>220</v>
      </c>
      <c r="U325" s="92">
        <v>95000</v>
      </c>
      <c r="V325" s="92">
        <v>95000</v>
      </c>
      <c r="W325" s="92"/>
      <c r="X325" s="92"/>
      <c r="Y325" s="96"/>
      <c r="Z325" s="92"/>
      <c r="AA325" s="92"/>
      <c r="AB325" s="92"/>
      <c r="AC325" s="92"/>
      <c r="AD325" s="99"/>
      <c r="AE325" s="92"/>
    </row>
    <row r="326" spans="1:31" hidden="1">
      <c r="A326" s="92" t="s">
        <v>629</v>
      </c>
      <c r="B326" s="92">
        <v>30031</v>
      </c>
      <c r="C326" s="92" t="s">
        <v>267</v>
      </c>
      <c r="D326" s="92">
        <v>9060304001</v>
      </c>
      <c r="E326" s="68" t="str">
        <f>VLOOKUP(D326,'[20]Plan de Cuentas'!M$3:R$289,6,0)</f>
        <v>COSTO DE OFICINA</v>
      </c>
      <c r="F326" s="92" t="s">
        <v>25</v>
      </c>
      <c r="G326" s="92">
        <v>100</v>
      </c>
      <c r="H326" s="92" t="s">
        <v>213</v>
      </c>
      <c r="I326" s="92">
        <v>1220</v>
      </c>
      <c r="J326" s="92" t="s">
        <v>225</v>
      </c>
      <c r="K326" s="92" t="s">
        <v>226</v>
      </c>
      <c r="L326" s="92" t="s">
        <v>151</v>
      </c>
      <c r="M326" s="92">
        <v>1015</v>
      </c>
      <c r="N326" s="92" t="s">
        <v>268</v>
      </c>
      <c r="O326" s="92" t="s">
        <v>409</v>
      </c>
      <c r="P326" s="92">
        <v>237810</v>
      </c>
      <c r="Q326" s="92" t="s">
        <v>568</v>
      </c>
      <c r="R326" s="92" t="s">
        <v>658</v>
      </c>
      <c r="S326" s="92" t="s">
        <v>659</v>
      </c>
      <c r="T326" s="92" t="s">
        <v>220</v>
      </c>
      <c r="U326" s="92">
        <v>49483</v>
      </c>
      <c r="V326" s="92">
        <v>49483</v>
      </c>
      <c r="W326" s="92"/>
      <c r="X326" s="92"/>
      <c r="Y326" s="96"/>
      <c r="Z326" s="92"/>
      <c r="AA326" s="92"/>
      <c r="AB326" s="92"/>
      <c r="AC326" s="92"/>
      <c r="AD326" s="99"/>
      <c r="AE326" s="92"/>
    </row>
    <row r="327" spans="1:31" hidden="1">
      <c r="A327" s="92" t="s">
        <v>629</v>
      </c>
      <c r="B327" s="92">
        <v>30031</v>
      </c>
      <c r="C327" s="92" t="s">
        <v>267</v>
      </c>
      <c r="D327" s="92">
        <v>9060304001</v>
      </c>
      <c r="E327" s="68" t="str">
        <f>VLOOKUP(D327,'[20]Plan de Cuentas'!M$3:R$289,6,0)</f>
        <v>COSTO DE OFICINA</v>
      </c>
      <c r="F327" s="92" t="s">
        <v>25</v>
      </c>
      <c r="G327" s="92">
        <v>100</v>
      </c>
      <c r="H327" s="92" t="s">
        <v>213</v>
      </c>
      <c r="I327" s="92">
        <v>1220</v>
      </c>
      <c r="J327" s="92" t="s">
        <v>225</v>
      </c>
      <c r="K327" s="92" t="s">
        <v>226</v>
      </c>
      <c r="L327" s="92" t="s">
        <v>151</v>
      </c>
      <c r="M327" s="92">
        <v>1015</v>
      </c>
      <c r="N327" s="92" t="s">
        <v>268</v>
      </c>
      <c r="O327" s="92" t="s">
        <v>409</v>
      </c>
      <c r="P327" s="92">
        <v>237810</v>
      </c>
      <c r="Q327" s="92" t="s">
        <v>568</v>
      </c>
      <c r="R327" s="92" t="s">
        <v>658</v>
      </c>
      <c r="S327" s="92" t="s">
        <v>660</v>
      </c>
      <c r="T327" s="92" t="s">
        <v>220</v>
      </c>
      <c r="U327" s="92">
        <v>8847</v>
      </c>
      <c r="V327" s="92">
        <v>8847</v>
      </c>
      <c r="W327" s="92"/>
      <c r="X327" s="92"/>
      <c r="Y327" s="96"/>
      <c r="Z327" s="92"/>
      <c r="AA327" s="92"/>
      <c r="AB327" s="92"/>
      <c r="AC327" s="92"/>
      <c r="AD327" s="99"/>
      <c r="AE327" s="92"/>
    </row>
    <row r="328" spans="1:31" hidden="1">
      <c r="A328" s="92" t="s">
        <v>629</v>
      </c>
      <c r="B328" s="92">
        <v>30031</v>
      </c>
      <c r="C328" s="92" t="s">
        <v>267</v>
      </c>
      <c r="D328" s="92">
        <v>9060304001</v>
      </c>
      <c r="E328" s="68" t="str">
        <f>VLOOKUP(D328,'[20]Plan de Cuentas'!M$3:R$289,6,0)</f>
        <v>COSTO DE OFICINA</v>
      </c>
      <c r="F328" s="92" t="s">
        <v>25</v>
      </c>
      <c r="G328" s="92">
        <v>100</v>
      </c>
      <c r="H328" s="92" t="s">
        <v>213</v>
      </c>
      <c r="I328" s="92">
        <v>1220</v>
      </c>
      <c r="J328" s="92" t="s">
        <v>225</v>
      </c>
      <c r="K328" s="92" t="s">
        <v>226</v>
      </c>
      <c r="L328" s="92" t="s">
        <v>151</v>
      </c>
      <c r="M328" s="92">
        <v>1015</v>
      </c>
      <c r="N328" s="92" t="s">
        <v>268</v>
      </c>
      <c r="O328" s="92" t="s">
        <v>409</v>
      </c>
      <c r="P328" s="92">
        <v>237810</v>
      </c>
      <c r="Q328" s="92" t="s">
        <v>568</v>
      </c>
      <c r="R328" s="92" t="s">
        <v>658</v>
      </c>
      <c r="S328" s="92" t="s">
        <v>661</v>
      </c>
      <c r="T328" s="92" t="s">
        <v>220</v>
      </c>
      <c r="U328" s="92">
        <v>1309</v>
      </c>
      <c r="V328" s="92">
        <v>1309</v>
      </c>
      <c r="W328" s="92"/>
      <c r="X328" s="92"/>
      <c r="Y328" s="96"/>
      <c r="Z328" s="92"/>
      <c r="AA328" s="92"/>
      <c r="AB328" s="92"/>
      <c r="AC328" s="92"/>
      <c r="AD328" s="99"/>
      <c r="AE328" s="92"/>
    </row>
    <row r="329" spans="1:31" hidden="1">
      <c r="A329" s="92" t="s">
        <v>629</v>
      </c>
      <c r="B329" s="92">
        <v>30031</v>
      </c>
      <c r="C329" s="92" t="s">
        <v>267</v>
      </c>
      <c r="D329" s="92">
        <v>9060304001</v>
      </c>
      <c r="E329" s="68" t="str">
        <f>VLOOKUP(D329,'[20]Plan de Cuentas'!M$3:R$289,6,0)</f>
        <v>COSTO DE OFICINA</v>
      </c>
      <c r="F329" s="92" t="s">
        <v>25</v>
      </c>
      <c r="G329" s="92">
        <v>100</v>
      </c>
      <c r="H329" s="92" t="s">
        <v>213</v>
      </c>
      <c r="I329" s="92">
        <v>1220</v>
      </c>
      <c r="J329" s="92" t="s">
        <v>225</v>
      </c>
      <c r="K329" s="92" t="s">
        <v>226</v>
      </c>
      <c r="L329" s="92" t="s">
        <v>151</v>
      </c>
      <c r="M329" s="92">
        <v>1015</v>
      </c>
      <c r="N329" s="92" t="s">
        <v>268</v>
      </c>
      <c r="O329" s="92" t="s">
        <v>409</v>
      </c>
      <c r="P329" s="92">
        <v>237810</v>
      </c>
      <c r="Q329" s="92" t="s">
        <v>568</v>
      </c>
      <c r="R329" s="92" t="s">
        <v>658</v>
      </c>
      <c r="S329" s="92" t="s">
        <v>662</v>
      </c>
      <c r="T329" s="92" t="s">
        <v>220</v>
      </c>
      <c r="U329" s="92">
        <v>6574</v>
      </c>
      <c r="V329" s="92">
        <v>6574</v>
      </c>
      <c r="W329" s="92"/>
      <c r="X329" s="92"/>
      <c r="Y329" s="96"/>
      <c r="Z329" s="92"/>
      <c r="AA329" s="92"/>
      <c r="AB329" s="92"/>
      <c r="AC329" s="92"/>
      <c r="AD329" s="99"/>
      <c r="AE329" s="92"/>
    </row>
    <row r="330" spans="1:31" hidden="1">
      <c r="A330" s="92" t="s">
        <v>629</v>
      </c>
      <c r="B330" s="92">
        <v>30031</v>
      </c>
      <c r="C330" s="92" t="s">
        <v>267</v>
      </c>
      <c r="D330" s="92">
        <v>9060304001</v>
      </c>
      <c r="E330" s="68" t="str">
        <f>VLOOKUP(D330,'[20]Plan de Cuentas'!M$3:R$289,6,0)</f>
        <v>COSTO DE OFICINA</v>
      </c>
      <c r="F330" s="92" t="s">
        <v>25</v>
      </c>
      <c r="G330" s="92">
        <v>100</v>
      </c>
      <c r="H330" s="92" t="s">
        <v>213</v>
      </c>
      <c r="I330" s="92">
        <v>1220</v>
      </c>
      <c r="J330" s="92" t="s">
        <v>225</v>
      </c>
      <c r="K330" s="92" t="s">
        <v>226</v>
      </c>
      <c r="L330" s="92" t="s">
        <v>151</v>
      </c>
      <c r="M330" s="92">
        <v>1015</v>
      </c>
      <c r="N330" s="92" t="s">
        <v>268</v>
      </c>
      <c r="O330" s="92" t="s">
        <v>409</v>
      </c>
      <c r="P330" s="92">
        <v>237810</v>
      </c>
      <c r="Q330" s="92" t="s">
        <v>568</v>
      </c>
      <c r="R330" s="92" t="s">
        <v>658</v>
      </c>
      <c r="S330" s="92" t="s">
        <v>663</v>
      </c>
      <c r="T330" s="92" t="s">
        <v>220</v>
      </c>
      <c r="U330" s="92">
        <v>60928</v>
      </c>
      <c r="V330" s="92">
        <v>60928</v>
      </c>
      <c r="W330" s="92"/>
      <c r="X330" s="92"/>
      <c r="Y330" s="96"/>
      <c r="Z330" s="92"/>
      <c r="AA330" s="92"/>
      <c r="AB330" s="92"/>
      <c r="AC330" s="92"/>
      <c r="AD330" s="99"/>
      <c r="AE330" s="92"/>
    </row>
    <row r="331" spans="1:31" hidden="1">
      <c r="A331" s="92" t="s">
        <v>629</v>
      </c>
      <c r="B331" s="92">
        <v>30031</v>
      </c>
      <c r="C331" s="92" t="s">
        <v>267</v>
      </c>
      <c r="D331" s="92">
        <v>9060304001</v>
      </c>
      <c r="E331" s="68" t="str">
        <f>VLOOKUP(D331,'[20]Plan de Cuentas'!M$3:R$289,6,0)</f>
        <v>COSTO DE OFICINA</v>
      </c>
      <c r="F331" s="92" t="s">
        <v>25</v>
      </c>
      <c r="G331" s="92">
        <v>100</v>
      </c>
      <c r="H331" s="92" t="s">
        <v>213</v>
      </c>
      <c r="I331" s="92">
        <v>1220</v>
      </c>
      <c r="J331" s="92" t="s">
        <v>225</v>
      </c>
      <c r="K331" s="92" t="s">
        <v>226</v>
      </c>
      <c r="L331" s="92" t="s">
        <v>151</v>
      </c>
      <c r="M331" s="92">
        <v>1015</v>
      </c>
      <c r="N331" s="92" t="s">
        <v>268</v>
      </c>
      <c r="O331" s="92" t="s">
        <v>409</v>
      </c>
      <c r="P331" s="92">
        <v>237810</v>
      </c>
      <c r="Q331" s="92" t="s">
        <v>568</v>
      </c>
      <c r="R331" s="92" t="s">
        <v>658</v>
      </c>
      <c r="S331" s="92" t="s">
        <v>664</v>
      </c>
      <c r="T331" s="92" t="s">
        <v>220</v>
      </c>
      <c r="U331" s="92">
        <v>8909</v>
      </c>
      <c r="V331" s="92">
        <v>8909</v>
      </c>
      <c r="W331" s="92"/>
      <c r="X331" s="92"/>
      <c r="Y331" s="96"/>
      <c r="Z331" s="92"/>
      <c r="AA331" s="92"/>
      <c r="AB331" s="92"/>
      <c r="AC331" s="92"/>
      <c r="AD331" s="99"/>
      <c r="AE331" s="92"/>
    </row>
    <row r="332" spans="1:31" hidden="1">
      <c r="A332" s="92" t="s">
        <v>629</v>
      </c>
      <c r="B332" s="92">
        <v>30031</v>
      </c>
      <c r="C332" s="92" t="s">
        <v>267</v>
      </c>
      <c r="D332" s="92">
        <v>9060304002</v>
      </c>
      <c r="E332" s="68" t="str">
        <f>VLOOKUP(D332,'[20]Plan de Cuentas'!M$3:R$289,6,0)</f>
        <v>COSTO DE OFICINA</v>
      </c>
      <c r="F332" s="92" t="s">
        <v>26</v>
      </c>
      <c r="G332" s="92">
        <v>100</v>
      </c>
      <c r="H332" s="92" t="s">
        <v>213</v>
      </c>
      <c r="I332" s="92">
        <v>1220</v>
      </c>
      <c r="J332" s="92" t="s">
        <v>225</v>
      </c>
      <c r="K332" s="92" t="s">
        <v>226</v>
      </c>
      <c r="L332" s="92" t="s">
        <v>151</v>
      </c>
      <c r="M332" s="92">
        <v>1015</v>
      </c>
      <c r="N332" s="92" t="s">
        <v>268</v>
      </c>
      <c r="O332" s="92" t="s">
        <v>269</v>
      </c>
      <c r="P332" s="92">
        <v>88559</v>
      </c>
      <c r="Q332" s="92" t="s">
        <v>568</v>
      </c>
      <c r="R332" s="92" t="s">
        <v>658</v>
      </c>
      <c r="S332" s="92" t="s">
        <v>665</v>
      </c>
      <c r="T332" s="92" t="s">
        <v>220</v>
      </c>
      <c r="U332" s="92">
        <v>29520</v>
      </c>
      <c r="V332" s="92">
        <v>29520</v>
      </c>
      <c r="W332" s="92"/>
      <c r="X332" s="92"/>
      <c r="Y332" s="96"/>
      <c r="Z332" s="92"/>
      <c r="AA332" s="92"/>
      <c r="AB332" s="92"/>
      <c r="AC332" s="92"/>
      <c r="AD332" s="99"/>
      <c r="AE332" s="92"/>
    </row>
    <row r="333" spans="1:31" hidden="1">
      <c r="A333" s="92" t="s">
        <v>629</v>
      </c>
      <c r="B333" s="92">
        <v>30031</v>
      </c>
      <c r="C333" s="92" t="s">
        <v>267</v>
      </c>
      <c r="D333" s="92">
        <v>9060305001</v>
      </c>
      <c r="E333" s="68" t="str">
        <f>VLOOKUP(D333,'[20]Plan de Cuentas'!M$3:R$289,6,0)</f>
        <v>COSTO DE OFICINA</v>
      </c>
      <c r="F333" s="92" t="s">
        <v>27</v>
      </c>
      <c r="G333" s="92">
        <v>100</v>
      </c>
      <c r="H333" s="92" t="s">
        <v>213</v>
      </c>
      <c r="I333" s="92">
        <v>1220</v>
      </c>
      <c r="J333" s="92" t="s">
        <v>225</v>
      </c>
      <c r="K333" s="92" t="s">
        <v>226</v>
      </c>
      <c r="L333" s="92" t="s">
        <v>151</v>
      </c>
      <c r="M333" s="92">
        <v>1015</v>
      </c>
      <c r="N333" s="92" t="s">
        <v>268</v>
      </c>
      <c r="O333" s="92" t="s">
        <v>271</v>
      </c>
      <c r="P333" s="92">
        <v>1054465</v>
      </c>
      <c r="Q333" s="92" t="s">
        <v>568</v>
      </c>
      <c r="R333" s="92" t="s">
        <v>658</v>
      </c>
      <c r="S333" s="92" t="s">
        <v>666</v>
      </c>
      <c r="T333" s="92" t="s">
        <v>220</v>
      </c>
      <c r="U333" s="92">
        <v>104509</v>
      </c>
      <c r="V333" s="92">
        <v>104509</v>
      </c>
      <c r="W333" s="92"/>
      <c r="X333" s="92"/>
      <c r="Y333" s="96"/>
      <c r="Z333" s="92"/>
      <c r="AA333" s="92"/>
      <c r="AB333" s="92"/>
      <c r="AC333" s="92"/>
      <c r="AD333" s="99"/>
      <c r="AE333" s="92"/>
    </row>
    <row r="334" spans="1:31" hidden="1">
      <c r="A334" s="92" t="s">
        <v>629</v>
      </c>
      <c r="B334" s="92">
        <v>30031</v>
      </c>
      <c r="C334" s="92" t="s">
        <v>267</v>
      </c>
      <c r="D334" s="92">
        <v>9060305001</v>
      </c>
      <c r="E334" s="68" t="str">
        <f>VLOOKUP(D334,'[20]Plan de Cuentas'!M$3:R$289,6,0)</f>
        <v>COSTO DE OFICINA</v>
      </c>
      <c r="F334" s="92" t="s">
        <v>27</v>
      </c>
      <c r="G334" s="92">
        <v>100</v>
      </c>
      <c r="H334" s="92" t="s">
        <v>213</v>
      </c>
      <c r="I334" s="92">
        <v>1220</v>
      </c>
      <c r="J334" s="92" t="s">
        <v>225</v>
      </c>
      <c r="K334" s="92" t="s">
        <v>226</v>
      </c>
      <c r="L334" s="92" t="s">
        <v>151</v>
      </c>
      <c r="M334" s="92">
        <v>1015</v>
      </c>
      <c r="N334" s="92" t="s">
        <v>268</v>
      </c>
      <c r="O334" s="92" t="s">
        <v>271</v>
      </c>
      <c r="P334" s="92">
        <v>1054465</v>
      </c>
      <c r="Q334" s="92" t="s">
        <v>568</v>
      </c>
      <c r="R334" s="92" t="s">
        <v>658</v>
      </c>
      <c r="S334" s="92" t="s">
        <v>667</v>
      </c>
      <c r="T334" s="92" t="s">
        <v>220</v>
      </c>
      <c r="U334" s="92">
        <v>215170</v>
      </c>
      <c r="V334" s="92">
        <v>215170</v>
      </c>
      <c r="W334" s="92"/>
      <c r="X334" s="92"/>
      <c r="Y334" s="96"/>
      <c r="Z334" s="92"/>
      <c r="AA334" s="92"/>
      <c r="AB334" s="92"/>
      <c r="AC334" s="92"/>
      <c r="AD334" s="99"/>
      <c r="AE334" s="92"/>
    </row>
    <row r="335" spans="1:31" hidden="1">
      <c r="A335" s="92" t="s">
        <v>629</v>
      </c>
      <c r="B335" s="92">
        <v>30031</v>
      </c>
      <c r="C335" s="92" t="s">
        <v>267</v>
      </c>
      <c r="D335" s="92">
        <v>9060308001</v>
      </c>
      <c r="E335" s="68" t="str">
        <f>VLOOKUP(D335,'[20]Plan de Cuentas'!M$3:R$289,6,0)</f>
        <v>COSTO DE OFICINA</v>
      </c>
      <c r="F335" s="92" t="s">
        <v>29</v>
      </c>
      <c r="G335" s="92">
        <v>100</v>
      </c>
      <c r="H335" s="92" t="s">
        <v>213</v>
      </c>
      <c r="I335" s="92">
        <v>1220</v>
      </c>
      <c r="J335" s="92" t="s">
        <v>225</v>
      </c>
      <c r="K335" s="92" t="s">
        <v>226</v>
      </c>
      <c r="L335" s="92" t="s">
        <v>151</v>
      </c>
      <c r="M335" s="92">
        <v>1015</v>
      </c>
      <c r="N335" s="92" t="s">
        <v>268</v>
      </c>
      <c r="O335" s="92" t="s">
        <v>280</v>
      </c>
      <c r="P335" s="92">
        <v>212479</v>
      </c>
      <c r="Q335" s="92" t="s">
        <v>568</v>
      </c>
      <c r="R335" s="92" t="s">
        <v>668</v>
      </c>
      <c r="S335" s="92" t="s">
        <v>669</v>
      </c>
      <c r="T335" s="92" t="s">
        <v>220</v>
      </c>
      <c r="U335" s="92">
        <v>42827</v>
      </c>
      <c r="V335" s="92">
        <v>42827</v>
      </c>
      <c r="W335" s="92"/>
      <c r="X335" s="92"/>
      <c r="Y335" s="96"/>
      <c r="Z335" s="92"/>
      <c r="AA335" s="92"/>
      <c r="AB335" s="92"/>
      <c r="AC335" s="92"/>
      <c r="AD335" s="99"/>
      <c r="AE335" s="92"/>
    </row>
    <row r="336" spans="1:31" hidden="1">
      <c r="A336" s="92" t="s">
        <v>629</v>
      </c>
      <c r="B336" s="92">
        <v>30031</v>
      </c>
      <c r="C336" s="92" t="s">
        <v>267</v>
      </c>
      <c r="D336" s="92">
        <v>9060308001</v>
      </c>
      <c r="E336" s="68" t="str">
        <f>VLOOKUP(D336,'[20]Plan de Cuentas'!M$3:R$289,6,0)</f>
        <v>COSTO DE OFICINA</v>
      </c>
      <c r="F336" s="92" t="s">
        <v>29</v>
      </c>
      <c r="G336" s="92">
        <v>100</v>
      </c>
      <c r="H336" s="92" t="s">
        <v>213</v>
      </c>
      <c r="I336" s="92">
        <v>1220</v>
      </c>
      <c r="J336" s="92" t="s">
        <v>225</v>
      </c>
      <c r="K336" s="92" t="s">
        <v>226</v>
      </c>
      <c r="L336" s="92" t="s">
        <v>151</v>
      </c>
      <c r="M336" s="92">
        <v>1015</v>
      </c>
      <c r="N336" s="92" t="s">
        <v>268</v>
      </c>
      <c r="O336" s="92" t="s">
        <v>280</v>
      </c>
      <c r="P336" s="92">
        <v>212479</v>
      </c>
      <c r="Q336" s="92" t="s">
        <v>568</v>
      </c>
      <c r="R336" s="92" t="s">
        <v>656</v>
      </c>
      <c r="S336" s="92" t="s">
        <v>670</v>
      </c>
      <c r="T336" s="92" t="s">
        <v>220</v>
      </c>
      <c r="U336" s="92">
        <v>-52894</v>
      </c>
      <c r="V336" s="92"/>
      <c r="W336" s="92">
        <v>52894</v>
      </c>
      <c r="X336" s="92"/>
      <c r="Y336" s="96"/>
      <c r="Z336" s="92"/>
      <c r="AA336" s="92"/>
      <c r="AB336" s="92"/>
      <c r="AC336" s="92"/>
      <c r="AD336" s="99"/>
      <c r="AE336" s="92"/>
    </row>
    <row r="337" spans="1:31" hidden="1">
      <c r="A337" s="92" t="s">
        <v>629</v>
      </c>
      <c r="B337" s="92">
        <v>30031</v>
      </c>
      <c r="C337" s="92" t="s">
        <v>267</v>
      </c>
      <c r="D337" s="92">
        <v>9060308001</v>
      </c>
      <c r="E337" s="68" t="str">
        <f>VLOOKUP(D337,'[20]Plan de Cuentas'!M$3:R$289,6,0)</f>
        <v>COSTO DE OFICINA</v>
      </c>
      <c r="F337" s="92" t="s">
        <v>29</v>
      </c>
      <c r="G337" s="92">
        <v>100</v>
      </c>
      <c r="H337" s="92" t="s">
        <v>213</v>
      </c>
      <c r="I337" s="92">
        <v>1220</v>
      </c>
      <c r="J337" s="92" t="s">
        <v>225</v>
      </c>
      <c r="K337" s="92" t="s">
        <v>226</v>
      </c>
      <c r="L337" s="92" t="s">
        <v>151</v>
      </c>
      <c r="M337" s="92">
        <v>1015</v>
      </c>
      <c r="N337" s="92" t="s">
        <v>268</v>
      </c>
      <c r="O337" s="92" t="s">
        <v>280</v>
      </c>
      <c r="P337" s="92">
        <v>212479</v>
      </c>
      <c r="Q337" s="92" t="s">
        <v>568</v>
      </c>
      <c r="R337" s="92" t="s">
        <v>658</v>
      </c>
      <c r="S337" s="92" t="s">
        <v>671</v>
      </c>
      <c r="T337" s="92" t="s">
        <v>220</v>
      </c>
      <c r="U337" s="92">
        <v>42159</v>
      </c>
      <c r="V337" s="92">
        <v>42159</v>
      </c>
      <c r="W337" s="92"/>
      <c r="X337" s="92"/>
      <c r="Y337" s="96"/>
      <c r="Z337" s="92"/>
      <c r="AA337" s="92"/>
      <c r="AB337" s="92"/>
      <c r="AC337" s="92"/>
      <c r="AD337" s="99"/>
      <c r="AE337" s="92"/>
    </row>
    <row r="338" spans="1:31" hidden="1">
      <c r="A338" s="92" t="s">
        <v>629</v>
      </c>
      <c r="B338" s="92">
        <v>30031</v>
      </c>
      <c r="C338" s="92" t="s">
        <v>267</v>
      </c>
      <c r="D338" s="92">
        <v>9060309001</v>
      </c>
      <c r="E338" s="68" t="str">
        <f>VLOOKUP(D338,'[20]Plan de Cuentas'!M$3:R$289,6,0)</f>
        <v>COSTO DE OFICINA</v>
      </c>
      <c r="F338" s="92" t="s">
        <v>30</v>
      </c>
      <c r="G338" s="92">
        <v>100</v>
      </c>
      <c r="H338" s="92" t="s">
        <v>213</v>
      </c>
      <c r="I338" s="92">
        <v>1220</v>
      </c>
      <c r="J338" s="92" t="s">
        <v>225</v>
      </c>
      <c r="K338" s="92" t="s">
        <v>226</v>
      </c>
      <c r="L338" s="92" t="s">
        <v>151</v>
      </c>
      <c r="M338" s="92">
        <v>1015</v>
      </c>
      <c r="N338" s="92" t="s">
        <v>268</v>
      </c>
      <c r="O338" s="92" t="s">
        <v>283</v>
      </c>
      <c r="P338" s="92">
        <v>20858</v>
      </c>
      <c r="Q338" s="92" t="s">
        <v>568</v>
      </c>
      <c r="R338" s="92" t="s">
        <v>668</v>
      </c>
      <c r="S338" s="92" t="s">
        <v>672</v>
      </c>
      <c r="T338" s="92" t="s">
        <v>220</v>
      </c>
      <c r="U338" s="92">
        <v>3245</v>
      </c>
      <c r="V338" s="92">
        <v>3245</v>
      </c>
      <c r="W338" s="92"/>
      <c r="X338" s="92"/>
      <c r="Y338" s="96"/>
      <c r="Z338" s="92"/>
      <c r="AA338" s="92"/>
      <c r="AB338" s="92"/>
      <c r="AC338" s="92"/>
      <c r="AD338" s="99"/>
      <c r="AE338" s="92"/>
    </row>
    <row r="339" spans="1:31" hidden="1">
      <c r="A339" s="92" t="s">
        <v>629</v>
      </c>
      <c r="B339" s="92">
        <v>30031</v>
      </c>
      <c r="C339" s="92" t="s">
        <v>267</v>
      </c>
      <c r="D339" s="92">
        <v>9060309001</v>
      </c>
      <c r="E339" s="68" t="str">
        <f>VLOOKUP(D339,'[20]Plan de Cuentas'!M$3:R$289,6,0)</f>
        <v>COSTO DE OFICINA</v>
      </c>
      <c r="F339" s="92" t="s">
        <v>30</v>
      </c>
      <c r="G339" s="92">
        <v>100</v>
      </c>
      <c r="H339" s="92" t="s">
        <v>213</v>
      </c>
      <c r="I339" s="92">
        <v>1220</v>
      </c>
      <c r="J339" s="92" t="s">
        <v>225</v>
      </c>
      <c r="K339" s="92" t="s">
        <v>226</v>
      </c>
      <c r="L339" s="92" t="s">
        <v>151</v>
      </c>
      <c r="M339" s="92">
        <v>1015</v>
      </c>
      <c r="N339" s="92" t="s">
        <v>268</v>
      </c>
      <c r="O339" s="92" t="s">
        <v>283</v>
      </c>
      <c r="P339" s="92">
        <v>20858</v>
      </c>
      <c r="Q339" s="92" t="s">
        <v>568</v>
      </c>
      <c r="R339" s="92" t="s">
        <v>658</v>
      </c>
      <c r="S339" s="92" t="s">
        <v>673</v>
      </c>
      <c r="T339" s="92" t="s">
        <v>220</v>
      </c>
      <c r="U339" s="92">
        <v>5335</v>
      </c>
      <c r="V339" s="92">
        <v>5335</v>
      </c>
      <c r="W339" s="92"/>
      <c r="X339" s="92"/>
      <c r="Y339" s="96"/>
      <c r="Z339" s="92"/>
      <c r="AA339" s="92"/>
      <c r="AB339" s="92"/>
      <c r="AC339" s="92"/>
      <c r="AD339" s="99"/>
      <c r="AE339" s="92"/>
    </row>
    <row r="340" spans="1:31" hidden="1">
      <c r="A340" s="92" t="s">
        <v>629</v>
      </c>
      <c r="B340" s="92">
        <v>30031</v>
      </c>
      <c r="C340" s="92" t="s">
        <v>267</v>
      </c>
      <c r="D340" s="92">
        <v>9060309001</v>
      </c>
      <c r="E340" s="68" t="str">
        <f>VLOOKUP(D340,'[20]Plan de Cuentas'!M$3:R$289,6,0)</f>
        <v>COSTO DE OFICINA</v>
      </c>
      <c r="F340" s="92" t="s">
        <v>30</v>
      </c>
      <c r="G340" s="92">
        <v>100</v>
      </c>
      <c r="H340" s="92" t="s">
        <v>213</v>
      </c>
      <c r="I340" s="92">
        <v>1220</v>
      </c>
      <c r="J340" s="92" t="s">
        <v>225</v>
      </c>
      <c r="K340" s="92" t="s">
        <v>226</v>
      </c>
      <c r="L340" s="92" t="s">
        <v>151</v>
      </c>
      <c r="M340" s="92">
        <v>1015</v>
      </c>
      <c r="N340" s="92" t="s">
        <v>268</v>
      </c>
      <c r="O340" s="92" t="s">
        <v>283</v>
      </c>
      <c r="P340" s="92">
        <v>20858</v>
      </c>
      <c r="Q340" s="92" t="s">
        <v>568</v>
      </c>
      <c r="R340" s="92" t="s">
        <v>656</v>
      </c>
      <c r="S340" s="92" t="s">
        <v>674</v>
      </c>
      <c r="T340" s="92" t="s">
        <v>220</v>
      </c>
      <c r="U340" s="92">
        <v>-4134</v>
      </c>
      <c r="V340" s="92"/>
      <c r="W340" s="92">
        <v>4134</v>
      </c>
      <c r="X340" s="92"/>
      <c r="Y340" s="96"/>
      <c r="Z340" s="92"/>
      <c r="AA340" s="92"/>
      <c r="AB340" s="92"/>
      <c r="AC340" s="92"/>
      <c r="AD340" s="99"/>
      <c r="AE340" s="92"/>
    </row>
    <row r="341" spans="1:31" hidden="1">
      <c r="A341" s="92" t="s">
        <v>629</v>
      </c>
      <c r="B341" s="92">
        <v>30031</v>
      </c>
      <c r="C341" s="92" t="s">
        <v>267</v>
      </c>
      <c r="D341" s="92">
        <v>9060309001</v>
      </c>
      <c r="E341" s="68" t="str">
        <f>VLOOKUP(D341,'[20]Plan de Cuentas'!M$3:R$289,6,0)</f>
        <v>COSTO DE OFICINA</v>
      </c>
      <c r="F341" s="92" t="s">
        <v>30</v>
      </c>
      <c r="G341" s="92">
        <v>100</v>
      </c>
      <c r="H341" s="92" t="s">
        <v>213</v>
      </c>
      <c r="I341" s="92">
        <v>1220</v>
      </c>
      <c r="J341" s="92" t="s">
        <v>225</v>
      </c>
      <c r="K341" s="92" t="s">
        <v>226</v>
      </c>
      <c r="L341" s="92" t="s">
        <v>151</v>
      </c>
      <c r="M341" s="92">
        <v>1015</v>
      </c>
      <c r="N341" s="92" t="s">
        <v>268</v>
      </c>
      <c r="O341" s="92" t="s">
        <v>283</v>
      </c>
      <c r="P341" s="92">
        <v>20858</v>
      </c>
      <c r="Q341" s="92" t="s">
        <v>568</v>
      </c>
      <c r="R341" s="92" t="s">
        <v>656</v>
      </c>
      <c r="S341" s="92" t="s">
        <v>675</v>
      </c>
      <c r="T341" s="92" t="s">
        <v>220</v>
      </c>
      <c r="U341" s="92">
        <v>-9056</v>
      </c>
      <c r="V341" s="92"/>
      <c r="W341" s="92">
        <v>9056</v>
      </c>
      <c r="X341" s="92"/>
      <c r="Y341" s="96"/>
      <c r="Z341" s="92"/>
      <c r="AA341" s="92"/>
      <c r="AB341" s="92"/>
      <c r="AC341" s="92"/>
      <c r="AD341" s="99"/>
      <c r="AE341" s="92"/>
    </row>
    <row r="342" spans="1:31" hidden="1">
      <c r="A342" s="92" t="s">
        <v>629</v>
      </c>
      <c r="B342" s="92">
        <v>30031</v>
      </c>
      <c r="C342" s="92" t="s">
        <v>267</v>
      </c>
      <c r="D342" s="92">
        <v>9060311002</v>
      </c>
      <c r="E342" s="68" t="str">
        <f>VLOOKUP(D342,'[20]Plan de Cuentas'!M$3:R$289,6,0)</f>
        <v>COSTO DE OFICINA</v>
      </c>
      <c r="F342" s="92" t="s">
        <v>36</v>
      </c>
      <c r="G342" s="92">
        <v>100</v>
      </c>
      <c r="H342" s="92" t="s">
        <v>213</v>
      </c>
      <c r="I342" s="92">
        <v>1220</v>
      </c>
      <c r="J342" s="92" t="s">
        <v>225</v>
      </c>
      <c r="K342" s="92" t="s">
        <v>226</v>
      </c>
      <c r="L342" s="92" t="s">
        <v>151</v>
      </c>
      <c r="M342" s="92">
        <v>1015</v>
      </c>
      <c r="N342" s="92" t="s">
        <v>268</v>
      </c>
      <c r="O342" s="92" t="s">
        <v>676</v>
      </c>
      <c r="P342" s="92">
        <v>0</v>
      </c>
      <c r="Q342" s="92" t="s">
        <v>568</v>
      </c>
      <c r="R342" s="92" t="s">
        <v>658</v>
      </c>
      <c r="S342" s="92" t="s">
        <v>677</v>
      </c>
      <c r="T342" s="92" t="s">
        <v>220</v>
      </c>
      <c r="U342" s="92">
        <v>12697</v>
      </c>
      <c r="V342" s="92">
        <v>12697</v>
      </c>
      <c r="W342" s="92"/>
      <c r="X342" s="92"/>
      <c r="Y342" s="96"/>
      <c r="Z342" s="92"/>
      <c r="AA342" s="92"/>
      <c r="AB342" s="92"/>
      <c r="AC342" s="92"/>
      <c r="AD342" s="99"/>
      <c r="AE342" s="92"/>
    </row>
    <row r="343" spans="1:31" hidden="1">
      <c r="A343" s="92" t="s">
        <v>629</v>
      </c>
      <c r="B343" s="92">
        <v>30031</v>
      </c>
      <c r="C343" s="92" t="s">
        <v>267</v>
      </c>
      <c r="D343" s="92">
        <v>9060312001</v>
      </c>
      <c r="E343" s="68" t="str">
        <f>VLOOKUP(D343,'[20]Plan de Cuentas'!M$3:R$289,6,0)</f>
        <v>COSTO DE OFICINA</v>
      </c>
      <c r="F343" s="92" t="s">
        <v>37</v>
      </c>
      <c r="G343" s="92">
        <v>100</v>
      </c>
      <c r="H343" s="92" t="s">
        <v>213</v>
      </c>
      <c r="I343" s="92">
        <v>1220</v>
      </c>
      <c r="J343" s="92" t="s">
        <v>225</v>
      </c>
      <c r="K343" s="92" t="s">
        <v>226</v>
      </c>
      <c r="L343" s="92" t="s">
        <v>151</v>
      </c>
      <c r="M343" s="92">
        <v>1015</v>
      </c>
      <c r="N343" s="92" t="s">
        <v>268</v>
      </c>
      <c r="O343" s="92" t="s">
        <v>678</v>
      </c>
      <c r="P343" s="92">
        <v>0</v>
      </c>
      <c r="Q343" s="92" t="s">
        <v>568</v>
      </c>
      <c r="R343" s="92" t="s">
        <v>658</v>
      </c>
      <c r="S343" s="92" t="s">
        <v>679</v>
      </c>
      <c r="T343" s="92" t="s">
        <v>220</v>
      </c>
      <c r="U343" s="92">
        <v>9227</v>
      </c>
      <c r="V343" s="92">
        <v>9227</v>
      </c>
      <c r="W343" s="92"/>
      <c r="X343" s="92"/>
      <c r="Y343" s="96"/>
      <c r="Z343" s="92"/>
      <c r="AA343" s="92"/>
      <c r="AB343" s="92"/>
      <c r="AC343" s="92"/>
      <c r="AD343" s="99"/>
      <c r="AE343" s="92"/>
    </row>
    <row r="344" spans="1:31" hidden="1">
      <c r="A344" s="92" t="s">
        <v>629</v>
      </c>
      <c r="B344" s="92">
        <v>30031</v>
      </c>
      <c r="C344" s="92" t="s">
        <v>267</v>
      </c>
      <c r="D344" s="92">
        <v>9060312001</v>
      </c>
      <c r="E344" s="68" t="str">
        <f>VLOOKUP(D344,'[20]Plan de Cuentas'!M$3:R$289,6,0)</f>
        <v>COSTO DE OFICINA</v>
      </c>
      <c r="F344" s="92" t="s">
        <v>37</v>
      </c>
      <c r="G344" s="92">
        <v>100</v>
      </c>
      <c r="H344" s="92" t="s">
        <v>213</v>
      </c>
      <c r="I344" s="92">
        <v>1220</v>
      </c>
      <c r="J344" s="92" t="s">
        <v>225</v>
      </c>
      <c r="K344" s="92" t="s">
        <v>226</v>
      </c>
      <c r="L344" s="92" t="s">
        <v>151</v>
      </c>
      <c r="M344" s="92">
        <v>1015</v>
      </c>
      <c r="N344" s="92" t="s">
        <v>268</v>
      </c>
      <c r="O344" s="92" t="s">
        <v>678</v>
      </c>
      <c r="P344" s="92">
        <v>0</v>
      </c>
      <c r="Q344" s="92" t="s">
        <v>568</v>
      </c>
      <c r="R344" s="92" t="s">
        <v>658</v>
      </c>
      <c r="S344" s="92" t="s">
        <v>680</v>
      </c>
      <c r="T344" s="92" t="s">
        <v>220</v>
      </c>
      <c r="U344" s="92">
        <v>18455</v>
      </c>
      <c r="V344" s="92">
        <v>18455</v>
      </c>
      <c r="W344" s="92"/>
      <c r="X344" s="92"/>
      <c r="Y344" s="96"/>
      <c r="Z344" s="92"/>
      <c r="AA344" s="92"/>
      <c r="AB344" s="92"/>
      <c r="AC344" s="92"/>
      <c r="AD344" s="99"/>
      <c r="AE344" s="92"/>
    </row>
    <row r="345" spans="1:31" hidden="1">
      <c r="A345" s="92" t="s">
        <v>629</v>
      </c>
      <c r="B345" s="92">
        <v>30031</v>
      </c>
      <c r="C345" s="92" t="s">
        <v>267</v>
      </c>
      <c r="D345" s="92">
        <v>9060312001</v>
      </c>
      <c r="E345" s="68" t="str">
        <f>VLOOKUP(D345,'[20]Plan de Cuentas'!M$3:R$289,6,0)</f>
        <v>COSTO DE OFICINA</v>
      </c>
      <c r="F345" s="92" t="s">
        <v>37</v>
      </c>
      <c r="G345" s="92">
        <v>100</v>
      </c>
      <c r="H345" s="92" t="s">
        <v>213</v>
      </c>
      <c r="I345" s="92">
        <v>1220</v>
      </c>
      <c r="J345" s="92" t="s">
        <v>225</v>
      </c>
      <c r="K345" s="92" t="s">
        <v>226</v>
      </c>
      <c r="L345" s="92" t="s">
        <v>151</v>
      </c>
      <c r="M345" s="92">
        <v>1015</v>
      </c>
      <c r="N345" s="92" t="s">
        <v>268</v>
      </c>
      <c r="O345" s="92" t="s">
        <v>678</v>
      </c>
      <c r="P345" s="92">
        <v>0</v>
      </c>
      <c r="Q345" s="92" t="s">
        <v>568</v>
      </c>
      <c r="R345" s="92" t="s">
        <v>658</v>
      </c>
      <c r="S345" s="92" t="s">
        <v>681</v>
      </c>
      <c r="T345" s="92" t="s">
        <v>220</v>
      </c>
      <c r="U345" s="92">
        <v>9227</v>
      </c>
      <c r="V345" s="92">
        <v>9227</v>
      </c>
      <c r="W345" s="92"/>
      <c r="X345" s="92"/>
      <c r="Y345" s="96"/>
      <c r="Z345" s="92"/>
      <c r="AA345" s="92"/>
      <c r="AB345" s="92"/>
      <c r="AC345" s="92"/>
      <c r="AD345" s="99"/>
      <c r="AE345" s="92"/>
    </row>
    <row r="346" spans="1:31" hidden="1">
      <c r="A346" s="92" t="s">
        <v>629</v>
      </c>
      <c r="B346" s="92">
        <v>30031</v>
      </c>
      <c r="C346" s="92" t="s">
        <v>267</v>
      </c>
      <c r="D346" s="92">
        <v>9060314001</v>
      </c>
      <c r="E346" s="68" t="str">
        <f>VLOOKUP(D346,'[20]Plan de Cuentas'!M$3:R$289,6,0)</f>
        <v>COSTO DE OFICINA</v>
      </c>
      <c r="F346" s="92" t="s">
        <v>41</v>
      </c>
      <c r="G346" s="92">
        <v>100</v>
      </c>
      <c r="H346" s="92" t="s">
        <v>213</v>
      </c>
      <c r="I346" s="92">
        <v>1220</v>
      </c>
      <c r="J346" s="92" t="s">
        <v>225</v>
      </c>
      <c r="K346" s="92" t="s">
        <v>226</v>
      </c>
      <c r="L346" s="92" t="s">
        <v>151</v>
      </c>
      <c r="M346" s="92">
        <v>1015</v>
      </c>
      <c r="N346" s="92" t="s">
        <v>268</v>
      </c>
      <c r="O346" s="92" t="s">
        <v>682</v>
      </c>
      <c r="P346" s="92">
        <v>0</v>
      </c>
      <c r="Q346" s="92" t="s">
        <v>568</v>
      </c>
      <c r="R346" s="92" t="s">
        <v>658</v>
      </c>
      <c r="S346" s="92" t="s">
        <v>683</v>
      </c>
      <c r="T346" s="92" t="s">
        <v>220</v>
      </c>
      <c r="U346" s="92">
        <v>4888</v>
      </c>
      <c r="V346" s="92">
        <v>4888</v>
      </c>
      <c r="W346" s="92"/>
      <c r="X346" s="92"/>
      <c r="Y346" s="96"/>
      <c r="Z346" s="92"/>
      <c r="AA346" s="92"/>
      <c r="AB346" s="92"/>
      <c r="AC346" s="92"/>
      <c r="AD346" s="99"/>
      <c r="AE346" s="92"/>
    </row>
    <row r="347" spans="1:31" hidden="1">
      <c r="A347" s="92" t="s">
        <v>629</v>
      </c>
      <c r="B347" s="92">
        <v>30031</v>
      </c>
      <c r="C347" s="92" t="s">
        <v>267</v>
      </c>
      <c r="D347" s="92">
        <v>9060314001</v>
      </c>
      <c r="E347" s="68" t="str">
        <f>VLOOKUP(D347,'[20]Plan de Cuentas'!M$3:R$289,6,0)</f>
        <v>COSTO DE OFICINA</v>
      </c>
      <c r="F347" s="92" t="s">
        <v>41</v>
      </c>
      <c r="G347" s="92">
        <v>100</v>
      </c>
      <c r="H347" s="92" t="s">
        <v>213</v>
      </c>
      <c r="I347" s="92">
        <v>1220</v>
      </c>
      <c r="J347" s="92" t="s">
        <v>225</v>
      </c>
      <c r="K347" s="92" t="s">
        <v>226</v>
      </c>
      <c r="L347" s="92" t="s">
        <v>151</v>
      </c>
      <c r="M347" s="92">
        <v>1015</v>
      </c>
      <c r="N347" s="92" t="s">
        <v>268</v>
      </c>
      <c r="O347" s="92" t="s">
        <v>682</v>
      </c>
      <c r="P347" s="92">
        <v>0</v>
      </c>
      <c r="Q347" s="92" t="s">
        <v>568</v>
      </c>
      <c r="R347" s="92" t="s">
        <v>658</v>
      </c>
      <c r="S347" s="92" t="s">
        <v>684</v>
      </c>
      <c r="T347" s="92" t="s">
        <v>220</v>
      </c>
      <c r="U347" s="92">
        <v>4823</v>
      </c>
      <c r="V347" s="92">
        <v>4823</v>
      </c>
      <c r="W347" s="92"/>
      <c r="X347" s="92"/>
      <c r="Y347" s="96"/>
      <c r="Z347" s="92"/>
      <c r="AA347" s="92"/>
      <c r="AB347" s="92"/>
      <c r="AC347" s="92"/>
      <c r="AD347" s="99"/>
      <c r="AE347" s="92"/>
    </row>
    <row r="348" spans="1:31" hidden="1">
      <c r="A348" s="92" t="s">
        <v>629</v>
      </c>
      <c r="B348" s="92">
        <v>30031</v>
      </c>
      <c r="C348" s="92" t="s">
        <v>267</v>
      </c>
      <c r="D348" s="92">
        <v>9060314001</v>
      </c>
      <c r="E348" s="68" t="str">
        <f>VLOOKUP(D348,'[20]Plan de Cuentas'!M$3:R$289,6,0)</f>
        <v>COSTO DE OFICINA</v>
      </c>
      <c r="F348" s="92" t="s">
        <v>41</v>
      </c>
      <c r="G348" s="92">
        <v>100</v>
      </c>
      <c r="H348" s="92" t="s">
        <v>213</v>
      </c>
      <c r="I348" s="92">
        <v>1220</v>
      </c>
      <c r="J348" s="92" t="s">
        <v>225</v>
      </c>
      <c r="K348" s="92" t="s">
        <v>226</v>
      </c>
      <c r="L348" s="92" t="s">
        <v>151</v>
      </c>
      <c r="M348" s="92">
        <v>1015</v>
      </c>
      <c r="N348" s="92" t="s">
        <v>268</v>
      </c>
      <c r="O348" s="92" t="s">
        <v>682</v>
      </c>
      <c r="P348" s="92">
        <v>0</v>
      </c>
      <c r="Q348" s="92" t="s">
        <v>568</v>
      </c>
      <c r="R348" s="92" t="s">
        <v>658</v>
      </c>
      <c r="S348" s="92" t="s">
        <v>685</v>
      </c>
      <c r="T348" s="92" t="s">
        <v>220</v>
      </c>
      <c r="U348" s="92">
        <v>38388</v>
      </c>
      <c r="V348" s="92">
        <v>38388</v>
      </c>
      <c r="W348" s="92"/>
      <c r="X348" s="92"/>
      <c r="Y348" s="96"/>
      <c r="Z348" s="92"/>
      <c r="AA348" s="92"/>
      <c r="AB348" s="92"/>
      <c r="AC348" s="92"/>
      <c r="AD348" s="99"/>
      <c r="AE348" s="92"/>
    </row>
    <row r="349" spans="1:31" hidden="1">
      <c r="A349" s="92" t="s">
        <v>629</v>
      </c>
      <c r="B349" s="92">
        <v>30031</v>
      </c>
      <c r="C349" s="92" t="s">
        <v>267</v>
      </c>
      <c r="D349" s="92">
        <v>9060316001</v>
      </c>
      <c r="E349" s="68" t="str">
        <f>VLOOKUP(D349,'[20]Plan de Cuentas'!M$3:R$289,6,0)</f>
        <v>COSTO DE OFICINA</v>
      </c>
      <c r="F349" s="92" t="s">
        <v>44</v>
      </c>
      <c r="G349" s="92">
        <v>100</v>
      </c>
      <c r="H349" s="92" t="s">
        <v>213</v>
      </c>
      <c r="I349" s="92">
        <v>1220</v>
      </c>
      <c r="J349" s="92" t="s">
        <v>225</v>
      </c>
      <c r="K349" s="92" t="s">
        <v>226</v>
      </c>
      <c r="L349" s="92" t="s">
        <v>151</v>
      </c>
      <c r="M349" s="92">
        <v>1015</v>
      </c>
      <c r="N349" s="92" t="s">
        <v>268</v>
      </c>
      <c r="O349" s="92" t="s">
        <v>686</v>
      </c>
      <c r="P349" s="92">
        <v>0</v>
      </c>
      <c r="Q349" s="92" t="s">
        <v>568</v>
      </c>
      <c r="R349" s="92" t="s">
        <v>658</v>
      </c>
      <c r="S349" s="92" t="s">
        <v>687</v>
      </c>
      <c r="T349" s="92" t="s">
        <v>220</v>
      </c>
      <c r="U349" s="92">
        <v>11162</v>
      </c>
      <c r="V349" s="92">
        <v>11162</v>
      </c>
      <c r="W349" s="92"/>
      <c r="X349" s="92"/>
      <c r="Y349" s="96"/>
      <c r="Z349" s="92"/>
      <c r="AA349" s="92"/>
      <c r="AB349" s="92"/>
      <c r="AC349" s="92"/>
      <c r="AD349" s="99"/>
      <c r="AE349" s="92"/>
    </row>
    <row r="350" spans="1:31" hidden="1">
      <c r="A350" s="92" t="s">
        <v>629</v>
      </c>
      <c r="B350" s="92">
        <v>30031</v>
      </c>
      <c r="C350" s="92" t="s">
        <v>267</v>
      </c>
      <c r="D350" s="92">
        <v>9060505001</v>
      </c>
      <c r="E350" s="68" t="str">
        <f>VLOOKUP(D350,'[20]Plan de Cuentas'!M$3:R$289,6,0)</f>
        <v>SOPORTE INFORMÁTICO</v>
      </c>
      <c r="F350" s="92" t="s">
        <v>54</v>
      </c>
      <c r="G350" s="92">
        <v>100</v>
      </c>
      <c r="H350" s="92" t="s">
        <v>213</v>
      </c>
      <c r="I350" s="92">
        <v>1220</v>
      </c>
      <c r="J350" s="92" t="s">
        <v>214</v>
      </c>
      <c r="K350" s="92" t="s">
        <v>215</v>
      </c>
      <c r="L350" s="92" t="s">
        <v>151</v>
      </c>
      <c r="M350" s="92">
        <v>695</v>
      </c>
      <c r="N350" s="92" t="s">
        <v>287</v>
      </c>
      <c r="O350" s="92" t="s">
        <v>288</v>
      </c>
      <c r="P350" s="92">
        <v>10393244</v>
      </c>
      <c r="Q350" s="92" t="s">
        <v>561</v>
      </c>
      <c r="R350" s="92" t="s">
        <v>562</v>
      </c>
      <c r="S350" s="92" t="s">
        <v>563</v>
      </c>
      <c r="T350" s="92" t="s">
        <v>291</v>
      </c>
      <c r="U350" s="92">
        <v>3356781</v>
      </c>
      <c r="V350" s="92">
        <v>3356781</v>
      </c>
      <c r="W350" s="92"/>
      <c r="X350" s="92" t="s">
        <v>298</v>
      </c>
      <c r="Y350" s="96">
        <v>300311028977</v>
      </c>
      <c r="Z350" s="92">
        <v>20100154057</v>
      </c>
      <c r="AA350" s="92" t="s">
        <v>294</v>
      </c>
      <c r="AB350" s="92"/>
      <c r="AC350" s="92"/>
      <c r="AD350" s="99"/>
      <c r="AE350" s="92"/>
    </row>
    <row r="351" spans="1:31" hidden="1">
      <c r="A351" s="92" t="s">
        <v>629</v>
      </c>
      <c r="B351" s="92">
        <v>30031</v>
      </c>
      <c r="C351" s="92" t="s">
        <v>267</v>
      </c>
      <c r="D351" s="92">
        <v>9060505001</v>
      </c>
      <c r="E351" s="68" t="str">
        <f>VLOOKUP(D351,'[20]Plan de Cuentas'!M$3:R$289,6,0)</f>
        <v>SOPORTE INFORMÁTICO</v>
      </c>
      <c r="F351" s="92" t="s">
        <v>54</v>
      </c>
      <c r="G351" s="92">
        <v>100</v>
      </c>
      <c r="H351" s="92" t="s">
        <v>213</v>
      </c>
      <c r="I351" s="92">
        <v>1220</v>
      </c>
      <c r="J351" s="92" t="s">
        <v>214</v>
      </c>
      <c r="K351" s="92" t="s">
        <v>215</v>
      </c>
      <c r="L351" s="92" t="s">
        <v>151</v>
      </c>
      <c r="M351" s="92">
        <v>695</v>
      </c>
      <c r="N351" s="92" t="s">
        <v>287</v>
      </c>
      <c r="O351" s="92" t="s">
        <v>288</v>
      </c>
      <c r="P351" s="92">
        <v>10393244</v>
      </c>
      <c r="Q351" s="92" t="s">
        <v>564</v>
      </c>
      <c r="R351" s="92" t="s">
        <v>565</v>
      </c>
      <c r="S351" s="92" t="s">
        <v>563</v>
      </c>
      <c r="T351" s="92" t="s">
        <v>291</v>
      </c>
      <c r="U351" s="92">
        <v>20128</v>
      </c>
      <c r="V351" s="92">
        <v>20128</v>
      </c>
      <c r="W351" s="92"/>
      <c r="X351" s="92" t="s">
        <v>292</v>
      </c>
      <c r="Y351" s="96">
        <v>72187</v>
      </c>
      <c r="Z351" s="92">
        <v>20100154057</v>
      </c>
      <c r="AA351" s="92" t="s">
        <v>294</v>
      </c>
      <c r="AB351" s="92"/>
      <c r="AC351" s="92"/>
      <c r="AD351" s="99">
        <v>300311028977</v>
      </c>
      <c r="AE351" s="92"/>
    </row>
    <row r="352" spans="1:31" hidden="1">
      <c r="A352" s="92" t="s">
        <v>629</v>
      </c>
      <c r="B352" s="92">
        <v>30031</v>
      </c>
      <c r="C352" s="92" t="s">
        <v>267</v>
      </c>
      <c r="D352" s="92">
        <v>9060505001</v>
      </c>
      <c r="E352" s="68" t="str">
        <f>VLOOKUP(D352,'[20]Plan de Cuentas'!M$3:R$289,6,0)</f>
        <v>SOPORTE INFORMÁTICO</v>
      </c>
      <c r="F352" s="92" t="s">
        <v>54</v>
      </c>
      <c r="G352" s="92">
        <v>100</v>
      </c>
      <c r="H352" s="92" t="s">
        <v>213</v>
      </c>
      <c r="I352" s="92">
        <v>1220</v>
      </c>
      <c r="J352" s="92" t="s">
        <v>214</v>
      </c>
      <c r="K352" s="92" t="s">
        <v>215</v>
      </c>
      <c r="L352" s="92" t="s">
        <v>151</v>
      </c>
      <c r="M352" s="92">
        <v>695</v>
      </c>
      <c r="N352" s="92" t="s">
        <v>287</v>
      </c>
      <c r="O352" s="92" t="s">
        <v>288</v>
      </c>
      <c r="P352" s="92">
        <v>10393244</v>
      </c>
      <c r="Q352" s="92" t="s">
        <v>559</v>
      </c>
      <c r="R352" s="92" t="s">
        <v>560</v>
      </c>
      <c r="S352" s="92" t="s">
        <v>513</v>
      </c>
      <c r="T352" s="92" t="s">
        <v>291</v>
      </c>
      <c r="U352" s="92">
        <v>-2820018</v>
      </c>
      <c r="V352" s="92"/>
      <c r="W352" s="92">
        <v>2820018</v>
      </c>
      <c r="X352" s="92" t="s">
        <v>292</v>
      </c>
      <c r="Y352" s="96" t="s">
        <v>514</v>
      </c>
      <c r="Z352" s="92">
        <v>20100154057</v>
      </c>
      <c r="AA352" s="92" t="s">
        <v>294</v>
      </c>
      <c r="AB352" s="92"/>
      <c r="AC352" s="92"/>
      <c r="AD352" s="99"/>
      <c r="AE352" s="92"/>
    </row>
    <row r="353" spans="1:31" hidden="1">
      <c r="A353" s="92" t="s">
        <v>629</v>
      </c>
      <c r="B353" s="92">
        <v>30031</v>
      </c>
      <c r="C353" s="92" t="s">
        <v>267</v>
      </c>
      <c r="D353" s="92">
        <v>9060505001</v>
      </c>
      <c r="E353" s="68" t="str">
        <f>VLOOKUP(D353,'[20]Plan de Cuentas'!M$3:R$289,6,0)</f>
        <v>SOPORTE INFORMÁTICO</v>
      </c>
      <c r="F353" s="92" t="s">
        <v>54</v>
      </c>
      <c r="G353" s="92">
        <v>100</v>
      </c>
      <c r="H353" s="92" t="s">
        <v>213</v>
      </c>
      <c r="I353" s="92">
        <v>1220</v>
      </c>
      <c r="J353" s="92" t="s">
        <v>214</v>
      </c>
      <c r="K353" s="92" t="s">
        <v>215</v>
      </c>
      <c r="L353" s="92" t="s">
        <v>151</v>
      </c>
      <c r="M353" s="92">
        <v>697</v>
      </c>
      <c r="N353" s="92" t="s">
        <v>566</v>
      </c>
      <c r="O353" s="92" t="s">
        <v>567</v>
      </c>
      <c r="P353" s="92">
        <v>0</v>
      </c>
      <c r="Q353" s="92" t="s">
        <v>568</v>
      </c>
      <c r="R353" s="92" t="s">
        <v>569</v>
      </c>
      <c r="S353" s="92" t="s">
        <v>570</v>
      </c>
      <c r="T353" s="92" t="s">
        <v>291</v>
      </c>
      <c r="U353" s="92">
        <v>2871396</v>
      </c>
      <c r="V353" s="92">
        <v>2871396</v>
      </c>
      <c r="W353" s="92"/>
      <c r="X353" s="92" t="s">
        <v>292</v>
      </c>
      <c r="Y353" s="96" t="s">
        <v>571</v>
      </c>
      <c r="Z353" s="92">
        <v>20100154057</v>
      </c>
      <c r="AA353" s="92" t="s">
        <v>294</v>
      </c>
      <c r="AB353" s="92"/>
      <c r="AC353" s="92"/>
      <c r="AD353" s="99"/>
      <c r="AE353" s="92"/>
    </row>
    <row r="354" spans="1:31" hidden="1">
      <c r="A354" s="92" t="s">
        <v>629</v>
      </c>
      <c r="B354" s="92">
        <v>30031</v>
      </c>
      <c r="C354" s="92" t="s">
        <v>267</v>
      </c>
      <c r="D354" s="92">
        <v>9060505001</v>
      </c>
      <c r="E354" s="68" t="str">
        <f>VLOOKUP(D354,'[20]Plan de Cuentas'!M$3:R$289,6,0)</f>
        <v>SOPORTE INFORMÁTICO</v>
      </c>
      <c r="F354" s="92" t="s">
        <v>54</v>
      </c>
      <c r="G354" s="92">
        <v>100</v>
      </c>
      <c r="H354" s="92" t="s">
        <v>213</v>
      </c>
      <c r="I354" s="92">
        <v>1220</v>
      </c>
      <c r="J354" s="92" t="s">
        <v>214</v>
      </c>
      <c r="K354" s="92" t="s">
        <v>215</v>
      </c>
      <c r="L354" s="92" t="s">
        <v>151</v>
      </c>
      <c r="M354" s="92">
        <v>691</v>
      </c>
      <c r="N354" s="92" t="s">
        <v>216</v>
      </c>
      <c r="O354" s="92" t="s">
        <v>295</v>
      </c>
      <c r="P354" s="92">
        <v>1445645</v>
      </c>
      <c r="Q354" s="92" t="s">
        <v>585</v>
      </c>
      <c r="R354" s="92" t="s">
        <v>586</v>
      </c>
      <c r="S354" s="92" t="s">
        <v>587</v>
      </c>
      <c r="T354" s="92" t="s">
        <v>220</v>
      </c>
      <c r="U354" s="92">
        <v>75000</v>
      </c>
      <c r="V354" s="92">
        <v>75000</v>
      </c>
      <c r="W354" s="92"/>
      <c r="X354" s="92" t="s">
        <v>298</v>
      </c>
      <c r="Y354" s="96">
        <v>300311028261</v>
      </c>
      <c r="Z354" s="92">
        <v>85541900</v>
      </c>
      <c r="AA354" s="92" t="s">
        <v>299</v>
      </c>
      <c r="AB354" s="92"/>
      <c r="AC354" s="92"/>
      <c r="AD354" s="99"/>
      <c r="AE354" s="92"/>
    </row>
    <row r="355" spans="1:31" hidden="1">
      <c r="A355" s="92" t="s">
        <v>629</v>
      </c>
      <c r="B355" s="92">
        <v>30031</v>
      </c>
      <c r="C355" s="92" t="s">
        <v>267</v>
      </c>
      <c r="D355" s="92">
        <v>9060505001</v>
      </c>
      <c r="E355" s="68" t="str">
        <f>VLOOKUP(D355,'[20]Plan de Cuentas'!M$3:R$289,6,0)</f>
        <v>SOPORTE INFORMÁTICO</v>
      </c>
      <c r="F355" s="92" t="s">
        <v>54</v>
      </c>
      <c r="G355" s="92">
        <v>100</v>
      </c>
      <c r="H355" s="92" t="s">
        <v>213</v>
      </c>
      <c r="I355" s="92">
        <v>1220</v>
      </c>
      <c r="J355" s="92" t="s">
        <v>214</v>
      </c>
      <c r="K355" s="92" t="s">
        <v>215</v>
      </c>
      <c r="L355" s="92" t="s">
        <v>151</v>
      </c>
      <c r="M355" s="92">
        <v>691</v>
      </c>
      <c r="N355" s="92" t="s">
        <v>216</v>
      </c>
      <c r="O355" s="92" t="s">
        <v>295</v>
      </c>
      <c r="P355" s="92">
        <v>1445645</v>
      </c>
      <c r="Q355" s="92" t="s">
        <v>581</v>
      </c>
      <c r="R355" s="92" t="s">
        <v>582</v>
      </c>
      <c r="S355" s="92" t="s">
        <v>583</v>
      </c>
      <c r="T355" s="92" t="s">
        <v>220</v>
      </c>
      <c r="U355" s="92">
        <v>21400</v>
      </c>
      <c r="V355" s="92">
        <v>21400</v>
      </c>
      <c r="W355" s="92"/>
      <c r="X355" s="92" t="s">
        <v>292</v>
      </c>
      <c r="Y355" s="96">
        <v>23176</v>
      </c>
      <c r="Z355" s="92">
        <v>14694659</v>
      </c>
      <c r="AA355" s="92" t="s">
        <v>584</v>
      </c>
      <c r="AB355" s="92"/>
      <c r="AC355" s="92"/>
      <c r="AD355" s="99"/>
      <c r="AE355" s="92"/>
    </row>
    <row r="356" spans="1:31" hidden="1">
      <c r="A356" s="92" t="s">
        <v>629</v>
      </c>
      <c r="B356" s="92">
        <v>30031</v>
      </c>
      <c r="C356" s="92" t="s">
        <v>267</v>
      </c>
      <c r="D356" s="92">
        <v>9060505001</v>
      </c>
      <c r="E356" s="68" t="str">
        <f>VLOOKUP(D356,'[20]Plan de Cuentas'!M$3:R$289,6,0)</f>
        <v>SOPORTE INFORMÁTICO</v>
      </c>
      <c r="F356" s="92" t="s">
        <v>54</v>
      </c>
      <c r="G356" s="92">
        <v>100</v>
      </c>
      <c r="H356" s="92" t="s">
        <v>213</v>
      </c>
      <c r="I356" s="92">
        <v>1220</v>
      </c>
      <c r="J356" s="92" t="s">
        <v>214</v>
      </c>
      <c r="K356" s="92" t="s">
        <v>215</v>
      </c>
      <c r="L356" s="92" t="s">
        <v>151</v>
      </c>
      <c r="M356" s="92">
        <v>691</v>
      </c>
      <c r="N356" s="92" t="s">
        <v>216</v>
      </c>
      <c r="O356" s="92" t="s">
        <v>295</v>
      </c>
      <c r="P356" s="92">
        <v>1445645</v>
      </c>
      <c r="Q356" s="92" t="s">
        <v>572</v>
      </c>
      <c r="R356" s="92" t="s">
        <v>573</v>
      </c>
      <c r="S356" s="92" t="s">
        <v>574</v>
      </c>
      <c r="T356" s="92" t="s">
        <v>220</v>
      </c>
      <c r="U356" s="92">
        <v>39412</v>
      </c>
      <c r="V356" s="92">
        <v>39412</v>
      </c>
      <c r="W356" s="92"/>
      <c r="X356" s="92" t="s">
        <v>292</v>
      </c>
      <c r="Y356" s="96">
        <v>93933</v>
      </c>
      <c r="Z356" s="92">
        <v>76049600</v>
      </c>
      <c r="AA356" s="92" t="s">
        <v>525</v>
      </c>
      <c r="AB356" s="92"/>
      <c r="AC356" s="92"/>
      <c r="AD356" s="99"/>
      <c r="AE356" s="92"/>
    </row>
    <row r="357" spans="1:31" hidden="1">
      <c r="A357" s="92" t="s">
        <v>629</v>
      </c>
      <c r="B357" s="92">
        <v>30031</v>
      </c>
      <c r="C357" s="92" t="s">
        <v>267</v>
      </c>
      <c r="D357" s="92">
        <v>9060505001</v>
      </c>
      <c r="E357" s="68" t="str">
        <f>VLOOKUP(D357,'[20]Plan de Cuentas'!M$3:R$289,6,0)</f>
        <v>SOPORTE INFORMÁTICO</v>
      </c>
      <c r="F357" s="92" t="s">
        <v>54</v>
      </c>
      <c r="G357" s="92">
        <v>100</v>
      </c>
      <c r="H357" s="92" t="s">
        <v>213</v>
      </c>
      <c r="I357" s="92">
        <v>1220</v>
      </c>
      <c r="J357" s="92" t="s">
        <v>214</v>
      </c>
      <c r="K357" s="92" t="s">
        <v>215</v>
      </c>
      <c r="L357" s="92" t="s">
        <v>151</v>
      </c>
      <c r="M357" s="92">
        <v>691</v>
      </c>
      <c r="N357" s="92" t="s">
        <v>216</v>
      </c>
      <c r="O357" s="92" t="s">
        <v>295</v>
      </c>
      <c r="P357" s="92">
        <v>1445645</v>
      </c>
      <c r="Q357" s="92" t="s">
        <v>553</v>
      </c>
      <c r="R357" s="92" t="s">
        <v>578</v>
      </c>
      <c r="S357" s="92" t="s">
        <v>297</v>
      </c>
      <c r="T357" s="92" t="s">
        <v>220</v>
      </c>
      <c r="U357" s="92">
        <v>98000</v>
      </c>
      <c r="V357" s="92">
        <v>98000</v>
      </c>
      <c r="W357" s="92"/>
      <c r="X357" s="92" t="s">
        <v>298</v>
      </c>
      <c r="Y357" s="96">
        <v>300311028558</v>
      </c>
      <c r="Z357" s="92">
        <v>85541900</v>
      </c>
      <c r="AA357" s="92" t="s">
        <v>299</v>
      </c>
      <c r="AB357" s="92"/>
      <c r="AC357" s="92"/>
      <c r="AD357" s="99"/>
      <c r="AE357" s="92"/>
    </row>
    <row r="358" spans="1:31" hidden="1">
      <c r="A358" s="92" t="s">
        <v>629</v>
      </c>
      <c r="B358" s="92">
        <v>30031</v>
      </c>
      <c r="C358" s="92" t="s">
        <v>267</v>
      </c>
      <c r="D358" s="92">
        <v>9060505001</v>
      </c>
      <c r="E358" s="68" t="str">
        <f>VLOOKUP(D358,'[20]Plan de Cuentas'!M$3:R$289,6,0)</f>
        <v>SOPORTE INFORMÁTICO</v>
      </c>
      <c r="F358" s="92" t="s">
        <v>54</v>
      </c>
      <c r="G358" s="92">
        <v>100</v>
      </c>
      <c r="H358" s="92" t="s">
        <v>213</v>
      </c>
      <c r="I358" s="92">
        <v>1220</v>
      </c>
      <c r="J358" s="92" t="s">
        <v>214</v>
      </c>
      <c r="K358" s="92" t="s">
        <v>215</v>
      </c>
      <c r="L358" s="92" t="s">
        <v>151</v>
      </c>
      <c r="M358" s="92">
        <v>691</v>
      </c>
      <c r="N358" s="92" t="s">
        <v>216</v>
      </c>
      <c r="O358" s="92" t="s">
        <v>295</v>
      </c>
      <c r="P358" s="92">
        <v>1445645</v>
      </c>
      <c r="Q358" s="92" t="s">
        <v>553</v>
      </c>
      <c r="R358" s="92" t="s">
        <v>578</v>
      </c>
      <c r="S358" s="92" t="s">
        <v>300</v>
      </c>
      <c r="T358" s="92" t="s">
        <v>220</v>
      </c>
      <c r="U358" s="92">
        <v>90000</v>
      </c>
      <c r="V358" s="92">
        <v>90000</v>
      </c>
      <c r="W358" s="92"/>
      <c r="X358" s="92" t="s">
        <v>298</v>
      </c>
      <c r="Y358" s="96">
        <v>300311028558</v>
      </c>
      <c r="Z358" s="92">
        <v>85541900</v>
      </c>
      <c r="AA358" s="92" t="s">
        <v>299</v>
      </c>
      <c r="AB358" s="92"/>
      <c r="AC358" s="92"/>
      <c r="AD358" s="99"/>
      <c r="AE358" s="92"/>
    </row>
    <row r="359" spans="1:31" hidden="1">
      <c r="A359" s="92" t="s">
        <v>629</v>
      </c>
      <c r="B359" s="92">
        <v>30031</v>
      </c>
      <c r="C359" s="92" t="s">
        <v>267</v>
      </c>
      <c r="D359" s="92">
        <v>9060505001</v>
      </c>
      <c r="E359" s="68" t="str">
        <f>VLOOKUP(D359,'[20]Plan de Cuentas'!M$3:R$289,6,0)</f>
        <v>SOPORTE INFORMÁTICO</v>
      </c>
      <c r="F359" s="92" t="s">
        <v>54</v>
      </c>
      <c r="G359" s="92">
        <v>100</v>
      </c>
      <c r="H359" s="92" t="s">
        <v>213</v>
      </c>
      <c r="I359" s="92">
        <v>1220</v>
      </c>
      <c r="J359" s="92" t="s">
        <v>214</v>
      </c>
      <c r="K359" s="92" t="s">
        <v>215</v>
      </c>
      <c r="L359" s="92" t="s">
        <v>151</v>
      </c>
      <c r="M359" s="92">
        <v>691</v>
      </c>
      <c r="N359" s="92" t="s">
        <v>216</v>
      </c>
      <c r="O359" s="92" t="s">
        <v>295</v>
      </c>
      <c r="P359" s="92">
        <v>1445645</v>
      </c>
      <c r="Q359" s="92" t="s">
        <v>585</v>
      </c>
      <c r="R359" s="92" t="s">
        <v>588</v>
      </c>
      <c r="S359" s="92" t="s">
        <v>577</v>
      </c>
      <c r="T359" s="92" t="s">
        <v>291</v>
      </c>
      <c r="U359" s="92">
        <v>741076</v>
      </c>
      <c r="V359" s="92">
        <v>741076</v>
      </c>
      <c r="W359" s="92"/>
      <c r="X359" s="92" t="s">
        <v>298</v>
      </c>
      <c r="Y359" s="96">
        <v>300311028381</v>
      </c>
      <c r="Z359" s="92">
        <v>85541900</v>
      </c>
      <c r="AA359" s="92" t="s">
        <v>299</v>
      </c>
      <c r="AB359" s="92"/>
      <c r="AC359" s="92"/>
      <c r="AD359" s="99"/>
      <c r="AE359" s="92"/>
    </row>
    <row r="360" spans="1:31" hidden="1">
      <c r="A360" s="92" t="s">
        <v>629</v>
      </c>
      <c r="B360" s="92">
        <v>30031</v>
      </c>
      <c r="C360" s="92" t="s">
        <v>267</v>
      </c>
      <c r="D360" s="92">
        <v>9060505001</v>
      </c>
      <c r="E360" s="68" t="str">
        <f>VLOOKUP(D360,'[20]Plan de Cuentas'!M$3:R$289,6,0)</f>
        <v>SOPORTE INFORMÁTICO</v>
      </c>
      <c r="F360" s="92" t="s">
        <v>54</v>
      </c>
      <c r="G360" s="92">
        <v>100</v>
      </c>
      <c r="H360" s="92" t="s">
        <v>213</v>
      </c>
      <c r="I360" s="92">
        <v>1220</v>
      </c>
      <c r="J360" s="92" t="s">
        <v>214</v>
      </c>
      <c r="K360" s="92" t="s">
        <v>215</v>
      </c>
      <c r="L360" s="92" t="s">
        <v>151</v>
      </c>
      <c r="M360" s="92">
        <v>691</v>
      </c>
      <c r="N360" s="92" t="s">
        <v>216</v>
      </c>
      <c r="O360" s="92" t="s">
        <v>295</v>
      </c>
      <c r="P360" s="92">
        <v>1445645</v>
      </c>
      <c r="Q360" s="92" t="s">
        <v>575</v>
      </c>
      <c r="R360" s="92" t="s">
        <v>576</v>
      </c>
      <c r="S360" s="92" t="s">
        <v>577</v>
      </c>
      <c r="T360" s="92" t="s">
        <v>291</v>
      </c>
      <c r="U360" s="92">
        <v>3029</v>
      </c>
      <c r="V360" s="92">
        <v>3029</v>
      </c>
      <c r="W360" s="92"/>
      <c r="X360" s="92" t="s">
        <v>292</v>
      </c>
      <c r="Y360" s="96">
        <v>1243794</v>
      </c>
      <c r="Z360" s="92">
        <v>85541900</v>
      </c>
      <c r="AA360" s="92" t="s">
        <v>299</v>
      </c>
      <c r="AB360" s="92"/>
      <c r="AC360" s="92"/>
      <c r="AD360" s="99">
        <v>300311028381</v>
      </c>
      <c r="AE360" s="92"/>
    </row>
    <row r="361" spans="1:31" hidden="1">
      <c r="A361" s="92" t="s">
        <v>629</v>
      </c>
      <c r="B361" s="92">
        <v>30031</v>
      </c>
      <c r="C361" s="92" t="s">
        <v>267</v>
      </c>
      <c r="D361" s="92">
        <v>9060505001</v>
      </c>
      <c r="E361" s="68" t="str">
        <f>VLOOKUP(D361,'[20]Plan de Cuentas'!M$3:R$289,6,0)</f>
        <v>SOPORTE INFORMÁTICO</v>
      </c>
      <c r="F361" s="92" t="s">
        <v>54</v>
      </c>
      <c r="G361" s="92">
        <v>100</v>
      </c>
      <c r="H361" s="92" t="s">
        <v>213</v>
      </c>
      <c r="I361" s="92">
        <v>1220</v>
      </c>
      <c r="J361" s="92" t="s">
        <v>214</v>
      </c>
      <c r="K361" s="92" t="s">
        <v>215</v>
      </c>
      <c r="L361" s="92" t="s">
        <v>151</v>
      </c>
      <c r="M361" s="92">
        <v>691</v>
      </c>
      <c r="N361" s="92" t="s">
        <v>216</v>
      </c>
      <c r="O361" s="92" t="s">
        <v>295</v>
      </c>
      <c r="P361" s="92">
        <v>1445645</v>
      </c>
      <c r="Q361" s="92" t="s">
        <v>553</v>
      </c>
      <c r="R361" s="92" t="s">
        <v>578</v>
      </c>
      <c r="S361" s="92" t="s">
        <v>300</v>
      </c>
      <c r="T361" s="92" t="s">
        <v>220</v>
      </c>
      <c r="U361" s="92">
        <v>50000</v>
      </c>
      <c r="V361" s="92">
        <v>50000</v>
      </c>
      <c r="W361" s="92"/>
      <c r="X361" s="92" t="s">
        <v>298</v>
      </c>
      <c r="Y361" s="96">
        <v>300311028558</v>
      </c>
      <c r="Z361" s="92">
        <v>85541900</v>
      </c>
      <c r="AA361" s="92" t="s">
        <v>299</v>
      </c>
      <c r="AB361" s="92"/>
      <c r="AC361" s="92"/>
      <c r="AD361" s="99"/>
      <c r="AE361" s="92"/>
    </row>
    <row r="362" spans="1:31" hidden="1">
      <c r="A362" s="92" t="s">
        <v>629</v>
      </c>
      <c r="B362" s="92">
        <v>30031</v>
      </c>
      <c r="C362" s="92" t="s">
        <v>267</v>
      </c>
      <c r="D362" s="92">
        <v>9060505001</v>
      </c>
      <c r="E362" s="68" t="str">
        <f>VLOOKUP(D362,'[20]Plan de Cuentas'!M$3:R$289,6,0)</f>
        <v>SOPORTE INFORMÁTICO</v>
      </c>
      <c r="F362" s="92" t="s">
        <v>54</v>
      </c>
      <c r="G362" s="92">
        <v>100</v>
      </c>
      <c r="H362" s="92" t="s">
        <v>213</v>
      </c>
      <c r="I362" s="92">
        <v>1220</v>
      </c>
      <c r="J362" s="92" t="s">
        <v>214</v>
      </c>
      <c r="K362" s="92" t="s">
        <v>215</v>
      </c>
      <c r="L362" s="92" t="s">
        <v>151</v>
      </c>
      <c r="M362" s="92">
        <v>691</v>
      </c>
      <c r="N362" s="92" t="s">
        <v>216</v>
      </c>
      <c r="O362" s="92" t="s">
        <v>295</v>
      </c>
      <c r="P362" s="92">
        <v>1445645</v>
      </c>
      <c r="Q362" s="92" t="s">
        <v>579</v>
      </c>
      <c r="R362" s="92" t="s">
        <v>580</v>
      </c>
      <c r="S362" s="92" t="s">
        <v>518</v>
      </c>
      <c r="T362" s="92" t="s">
        <v>291</v>
      </c>
      <c r="U362" s="92">
        <v>6269</v>
      </c>
      <c r="V362" s="92">
        <v>6269</v>
      </c>
      <c r="W362" s="92"/>
      <c r="X362" s="92" t="s">
        <v>292</v>
      </c>
      <c r="Y362" s="96">
        <v>1243041</v>
      </c>
      <c r="Z362" s="92">
        <v>85541900</v>
      </c>
      <c r="AA362" s="92" t="s">
        <v>299</v>
      </c>
      <c r="AB362" s="92"/>
      <c r="AC362" s="92"/>
      <c r="AD362" s="99">
        <v>300311028082</v>
      </c>
      <c r="AE362" s="92"/>
    </row>
    <row r="363" spans="1:31" hidden="1">
      <c r="A363" s="92" t="s">
        <v>629</v>
      </c>
      <c r="B363" s="92">
        <v>30031</v>
      </c>
      <c r="C363" s="92" t="s">
        <v>267</v>
      </c>
      <c r="D363" s="92">
        <v>9060505001</v>
      </c>
      <c r="E363" s="68" t="str">
        <f>VLOOKUP(D363,'[20]Plan de Cuentas'!M$3:R$289,6,0)</f>
        <v>SOPORTE INFORMÁTICO</v>
      </c>
      <c r="F363" s="92" t="s">
        <v>54</v>
      </c>
      <c r="G363" s="92">
        <v>100</v>
      </c>
      <c r="H363" s="92" t="s">
        <v>213</v>
      </c>
      <c r="I363" s="92">
        <v>1220</v>
      </c>
      <c r="J363" s="92" t="s">
        <v>214</v>
      </c>
      <c r="K363" s="92" t="s">
        <v>215</v>
      </c>
      <c r="L363" s="92" t="s">
        <v>151</v>
      </c>
      <c r="M363" s="92">
        <v>695</v>
      </c>
      <c r="N363" s="92" t="s">
        <v>287</v>
      </c>
      <c r="O363" s="92" t="s">
        <v>307</v>
      </c>
      <c r="P363" s="92">
        <v>23409616</v>
      </c>
      <c r="Q363" s="92" t="s">
        <v>572</v>
      </c>
      <c r="R363" s="92" t="s">
        <v>594</v>
      </c>
      <c r="S363" s="92" t="s">
        <v>595</v>
      </c>
      <c r="T363" s="92" t="s">
        <v>220</v>
      </c>
      <c r="U363" s="92">
        <v>306891</v>
      </c>
      <c r="V363" s="92">
        <v>306891</v>
      </c>
      <c r="W363" s="92"/>
      <c r="X363" s="92" t="s">
        <v>298</v>
      </c>
      <c r="Y363" s="96">
        <v>300311028592</v>
      </c>
      <c r="Z363" s="92">
        <v>76280904</v>
      </c>
      <c r="AA363" s="92" t="s">
        <v>426</v>
      </c>
      <c r="AB363" s="92"/>
      <c r="AC363" s="92"/>
      <c r="AD363" s="99"/>
      <c r="AE363" s="92"/>
    </row>
    <row r="364" spans="1:31" hidden="1">
      <c r="A364" s="92" t="s">
        <v>629</v>
      </c>
      <c r="B364" s="92">
        <v>30031</v>
      </c>
      <c r="C364" s="92" t="s">
        <v>267</v>
      </c>
      <c r="D364" s="92">
        <v>9060505001</v>
      </c>
      <c r="E364" s="68" t="str">
        <f>VLOOKUP(D364,'[20]Plan de Cuentas'!M$3:R$289,6,0)</f>
        <v>SOPORTE INFORMÁTICO</v>
      </c>
      <c r="F364" s="92" t="s">
        <v>54</v>
      </c>
      <c r="G364" s="92">
        <v>100</v>
      </c>
      <c r="H364" s="92" t="s">
        <v>213</v>
      </c>
      <c r="I364" s="92">
        <v>1220</v>
      </c>
      <c r="J364" s="92" t="s">
        <v>214</v>
      </c>
      <c r="K364" s="92" t="s">
        <v>215</v>
      </c>
      <c r="L364" s="92" t="s">
        <v>151</v>
      </c>
      <c r="M364" s="92">
        <v>695</v>
      </c>
      <c r="N364" s="92" t="s">
        <v>287</v>
      </c>
      <c r="O364" s="92" t="s">
        <v>307</v>
      </c>
      <c r="P364" s="92">
        <v>23409616</v>
      </c>
      <c r="Q364" s="92" t="s">
        <v>589</v>
      </c>
      <c r="R364" s="92" t="s">
        <v>590</v>
      </c>
      <c r="S364" s="92" t="s">
        <v>315</v>
      </c>
      <c r="T364" s="92" t="s">
        <v>220</v>
      </c>
      <c r="U364" s="92">
        <v>898009</v>
      </c>
      <c r="V364" s="92">
        <v>898009</v>
      </c>
      <c r="W364" s="92"/>
      <c r="X364" s="92" t="s">
        <v>298</v>
      </c>
      <c r="Y364" s="96">
        <v>300311028903</v>
      </c>
      <c r="Z364" s="92">
        <v>78703410</v>
      </c>
      <c r="AA364" s="92" t="s">
        <v>310</v>
      </c>
      <c r="AB364" s="92"/>
      <c r="AC364" s="92"/>
      <c r="AD364" s="99"/>
      <c r="AE364" s="92"/>
    </row>
    <row r="365" spans="1:31" hidden="1">
      <c r="A365" s="92" t="s">
        <v>629</v>
      </c>
      <c r="B365" s="92">
        <v>30031</v>
      </c>
      <c r="C365" s="92" t="s">
        <v>267</v>
      </c>
      <c r="D365" s="92">
        <v>9060505001</v>
      </c>
      <c r="E365" s="68" t="str">
        <f>VLOOKUP(D365,'[20]Plan de Cuentas'!M$3:R$289,6,0)</f>
        <v>SOPORTE INFORMÁTICO</v>
      </c>
      <c r="F365" s="92" t="s">
        <v>54</v>
      </c>
      <c r="G365" s="92">
        <v>100</v>
      </c>
      <c r="H365" s="92" t="s">
        <v>213</v>
      </c>
      <c r="I365" s="92">
        <v>1220</v>
      </c>
      <c r="J365" s="92" t="s">
        <v>214</v>
      </c>
      <c r="K365" s="92" t="s">
        <v>215</v>
      </c>
      <c r="L365" s="92" t="s">
        <v>151</v>
      </c>
      <c r="M365" s="92">
        <v>695</v>
      </c>
      <c r="N365" s="92" t="s">
        <v>287</v>
      </c>
      <c r="O365" s="92" t="s">
        <v>307</v>
      </c>
      <c r="P365" s="92">
        <v>23409616</v>
      </c>
      <c r="Q365" s="92" t="s">
        <v>589</v>
      </c>
      <c r="R365" s="92" t="s">
        <v>590</v>
      </c>
      <c r="S365" s="92" t="s">
        <v>312</v>
      </c>
      <c r="T365" s="92" t="s">
        <v>220</v>
      </c>
      <c r="U365" s="92">
        <v>1295203</v>
      </c>
      <c r="V365" s="92">
        <v>1295203</v>
      </c>
      <c r="W365" s="92"/>
      <c r="X365" s="92" t="s">
        <v>298</v>
      </c>
      <c r="Y365" s="96">
        <v>300311028903</v>
      </c>
      <c r="Z365" s="92">
        <v>78703410</v>
      </c>
      <c r="AA365" s="92" t="s">
        <v>310</v>
      </c>
      <c r="AB365" s="92"/>
      <c r="AC365" s="92"/>
      <c r="AD365" s="99"/>
      <c r="AE365" s="92"/>
    </row>
    <row r="366" spans="1:31" hidden="1">
      <c r="A366" s="92" t="s">
        <v>629</v>
      </c>
      <c r="B366" s="92">
        <v>30031</v>
      </c>
      <c r="C366" s="92" t="s">
        <v>267</v>
      </c>
      <c r="D366" s="92">
        <v>9060505001</v>
      </c>
      <c r="E366" s="68" t="str">
        <f>VLOOKUP(D366,'[20]Plan de Cuentas'!M$3:R$289,6,0)</f>
        <v>SOPORTE INFORMÁTICO</v>
      </c>
      <c r="F366" s="92" t="s">
        <v>54</v>
      </c>
      <c r="G366" s="92">
        <v>100</v>
      </c>
      <c r="H366" s="92" t="s">
        <v>213</v>
      </c>
      <c r="I366" s="92">
        <v>1220</v>
      </c>
      <c r="J366" s="92" t="s">
        <v>214</v>
      </c>
      <c r="K366" s="92" t="s">
        <v>215</v>
      </c>
      <c r="L366" s="92" t="s">
        <v>151</v>
      </c>
      <c r="M366" s="92">
        <v>695</v>
      </c>
      <c r="N366" s="92" t="s">
        <v>287</v>
      </c>
      <c r="O366" s="92" t="s">
        <v>307</v>
      </c>
      <c r="P366" s="92">
        <v>23409616</v>
      </c>
      <c r="Q366" s="92" t="s">
        <v>589</v>
      </c>
      <c r="R366" s="92" t="s">
        <v>590</v>
      </c>
      <c r="S366" s="92" t="s">
        <v>434</v>
      </c>
      <c r="T366" s="92" t="s">
        <v>220</v>
      </c>
      <c r="U366" s="92">
        <v>127478</v>
      </c>
      <c r="V366" s="92">
        <v>127478</v>
      </c>
      <c r="W366" s="92"/>
      <c r="X366" s="92" t="s">
        <v>298</v>
      </c>
      <c r="Y366" s="96">
        <v>300311028903</v>
      </c>
      <c r="Z366" s="92">
        <v>78703410</v>
      </c>
      <c r="AA366" s="92" t="s">
        <v>310</v>
      </c>
      <c r="AB366" s="92"/>
      <c r="AC366" s="92"/>
      <c r="AD366" s="99"/>
      <c r="AE366" s="92"/>
    </row>
    <row r="367" spans="1:31" hidden="1">
      <c r="A367" s="92" t="s">
        <v>629</v>
      </c>
      <c r="B367" s="92">
        <v>30031</v>
      </c>
      <c r="C367" s="92" t="s">
        <v>267</v>
      </c>
      <c r="D367" s="92">
        <v>9060505001</v>
      </c>
      <c r="E367" s="68" t="str">
        <f>VLOOKUP(D367,'[20]Plan de Cuentas'!M$3:R$289,6,0)</f>
        <v>SOPORTE INFORMÁTICO</v>
      </c>
      <c r="F367" s="92" t="s">
        <v>54</v>
      </c>
      <c r="G367" s="92">
        <v>100</v>
      </c>
      <c r="H367" s="92" t="s">
        <v>213</v>
      </c>
      <c r="I367" s="92">
        <v>1220</v>
      </c>
      <c r="J367" s="92" t="s">
        <v>214</v>
      </c>
      <c r="K367" s="92" t="s">
        <v>215</v>
      </c>
      <c r="L367" s="92" t="s">
        <v>151</v>
      </c>
      <c r="M367" s="92">
        <v>695</v>
      </c>
      <c r="N367" s="92" t="s">
        <v>287</v>
      </c>
      <c r="O367" s="92" t="s">
        <v>307</v>
      </c>
      <c r="P367" s="92">
        <v>23409616</v>
      </c>
      <c r="Q367" s="92" t="s">
        <v>591</v>
      </c>
      <c r="R367" s="92" t="s">
        <v>592</v>
      </c>
      <c r="S367" s="92" t="s">
        <v>593</v>
      </c>
      <c r="T367" s="92" t="s">
        <v>220</v>
      </c>
      <c r="U367" s="92">
        <v>-2998085</v>
      </c>
      <c r="V367" s="92"/>
      <c r="W367" s="92">
        <v>2998085</v>
      </c>
      <c r="X367" s="92"/>
      <c r="Y367" s="96"/>
      <c r="Z367" s="92"/>
      <c r="AA367" s="92"/>
      <c r="AB367" s="92"/>
      <c r="AC367" s="92"/>
      <c r="AD367" s="99"/>
      <c r="AE367" s="92"/>
    </row>
    <row r="368" spans="1:31" hidden="1">
      <c r="A368" s="92" t="s">
        <v>629</v>
      </c>
      <c r="B368" s="92">
        <v>30031</v>
      </c>
      <c r="C368" s="92" t="s">
        <v>267</v>
      </c>
      <c r="D368" s="92">
        <v>9060505001</v>
      </c>
      <c r="E368" s="68" t="str">
        <f>VLOOKUP(D368,'[20]Plan de Cuentas'!M$3:R$289,6,0)</f>
        <v>SOPORTE INFORMÁTICO</v>
      </c>
      <c r="F368" s="92" t="s">
        <v>54</v>
      </c>
      <c r="G368" s="92">
        <v>100</v>
      </c>
      <c r="H368" s="92" t="s">
        <v>213</v>
      </c>
      <c r="I368" s="92">
        <v>1220</v>
      </c>
      <c r="J368" s="92" t="s">
        <v>225</v>
      </c>
      <c r="K368" s="92" t="s">
        <v>226</v>
      </c>
      <c r="L368" s="92" t="s">
        <v>151</v>
      </c>
      <c r="M368" s="92">
        <v>1425</v>
      </c>
      <c r="N368" s="92" t="s">
        <v>227</v>
      </c>
      <c r="O368" s="92" t="s">
        <v>318</v>
      </c>
      <c r="P368" s="92">
        <v>7139280</v>
      </c>
      <c r="Q368" s="92" t="s">
        <v>589</v>
      </c>
      <c r="R368" s="92" t="s">
        <v>590</v>
      </c>
      <c r="S368" s="92" t="s">
        <v>316</v>
      </c>
      <c r="T368" s="92" t="s">
        <v>220</v>
      </c>
      <c r="U368" s="92">
        <v>1507069</v>
      </c>
      <c r="V368" s="92">
        <v>1507069</v>
      </c>
      <c r="W368" s="92"/>
      <c r="X368" s="92" t="s">
        <v>298</v>
      </c>
      <c r="Y368" s="96">
        <v>300311028903</v>
      </c>
      <c r="Z368" s="92">
        <v>78703410</v>
      </c>
      <c r="AA368" s="92" t="s">
        <v>310</v>
      </c>
      <c r="AB368" s="92"/>
      <c r="AC368" s="92"/>
      <c r="AD368" s="99"/>
      <c r="AE368" s="92"/>
    </row>
    <row r="369" spans="1:31" hidden="1">
      <c r="A369" s="92" t="s">
        <v>629</v>
      </c>
      <c r="B369" s="92">
        <v>30031</v>
      </c>
      <c r="C369" s="92" t="s">
        <v>267</v>
      </c>
      <c r="D369" s="92">
        <v>9060601001</v>
      </c>
      <c r="E369" s="68" t="str">
        <f>VLOOKUP(D369,'[20]Plan de Cuentas'!M$3:R$289,6,0)</f>
        <v>COMUNICACIONES</v>
      </c>
      <c r="F369" s="92" t="s">
        <v>55</v>
      </c>
      <c r="G369" s="92">
        <v>100</v>
      </c>
      <c r="H369" s="92" t="s">
        <v>213</v>
      </c>
      <c r="I369" s="92">
        <v>1220</v>
      </c>
      <c r="J369" s="92" t="s">
        <v>225</v>
      </c>
      <c r="K369" s="92" t="s">
        <v>226</v>
      </c>
      <c r="L369" s="92" t="s">
        <v>151</v>
      </c>
      <c r="M369" s="92">
        <v>684</v>
      </c>
      <c r="N369" s="92" t="s">
        <v>334</v>
      </c>
      <c r="O369" s="92" t="s">
        <v>335</v>
      </c>
      <c r="P369" s="92">
        <v>304002</v>
      </c>
      <c r="Q369" s="92" t="s">
        <v>589</v>
      </c>
      <c r="R369" s="92" t="s">
        <v>596</v>
      </c>
      <c r="S369" s="92" t="s">
        <v>432</v>
      </c>
      <c r="T369" s="92" t="s">
        <v>220</v>
      </c>
      <c r="U369" s="92">
        <v>3</v>
      </c>
      <c r="V369" s="92">
        <v>3</v>
      </c>
      <c r="W369" s="92"/>
      <c r="X369" s="92" t="s">
        <v>292</v>
      </c>
      <c r="Y369" s="96">
        <v>1479757</v>
      </c>
      <c r="Z369" s="92">
        <v>96672160</v>
      </c>
      <c r="AA369" s="92" t="s">
        <v>337</v>
      </c>
      <c r="AB369" s="92"/>
      <c r="AC369" s="92"/>
      <c r="AD369" s="99">
        <v>300311028835</v>
      </c>
      <c r="AE369" s="92"/>
    </row>
    <row r="370" spans="1:31" hidden="1">
      <c r="A370" s="92" t="s">
        <v>629</v>
      </c>
      <c r="B370" s="92">
        <v>30031</v>
      </c>
      <c r="C370" s="92" t="s">
        <v>267</v>
      </c>
      <c r="D370" s="92">
        <v>9060601001</v>
      </c>
      <c r="E370" s="68" t="str">
        <f>VLOOKUP(D370,'[20]Plan de Cuentas'!M$3:R$289,6,0)</f>
        <v>COMUNICACIONES</v>
      </c>
      <c r="F370" s="92" t="s">
        <v>55</v>
      </c>
      <c r="G370" s="92">
        <v>100</v>
      </c>
      <c r="H370" s="92" t="s">
        <v>213</v>
      </c>
      <c r="I370" s="92">
        <v>1220</v>
      </c>
      <c r="J370" s="92" t="s">
        <v>225</v>
      </c>
      <c r="K370" s="92" t="s">
        <v>226</v>
      </c>
      <c r="L370" s="92" t="s">
        <v>151</v>
      </c>
      <c r="M370" s="92">
        <v>684</v>
      </c>
      <c r="N370" s="92" t="s">
        <v>334</v>
      </c>
      <c r="O370" s="92" t="s">
        <v>335</v>
      </c>
      <c r="P370" s="92">
        <v>304002</v>
      </c>
      <c r="Q370" s="92" t="s">
        <v>591</v>
      </c>
      <c r="R370" s="92" t="s">
        <v>597</v>
      </c>
      <c r="S370" s="92" t="s">
        <v>598</v>
      </c>
      <c r="T370" s="92" t="s">
        <v>220</v>
      </c>
      <c r="U370" s="92">
        <v>115346</v>
      </c>
      <c r="V370" s="92">
        <v>115346</v>
      </c>
      <c r="W370" s="92"/>
      <c r="X370" s="92" t="s">
        <v>298</v>
      </c>
      <c r="Y370" s="96">
        <v>300311028835</v>
      </c>
      <c r="Z370" s="92">
        <v>96672160</v>
      </c>
      <c r="AA370" s="92" t="s">
        <v>337</v>
      </c>
      <c r="AB370" s="92"/>
      <c r="AC370" s="92"/>
      <c r="AD370" s="99"/>
      <c r="AE370" s="92"/>
    </row>
    <row r="371" spans="1:31" hidden="1">
      <c r="A371" s="92" t="s">
        <v>629</v>
      </c>
      <c r="B371" s="92">
        <v>30031</v>
      </c>
      <c r="C371" s="92" t="s">
        <v>267</v>
      </c>
      <c r="D371" s="92">
        <v>9060601001</v>
      </c>
      <c r="E371" s="68" t="str">
        <f>VLOOKUP(D371,'[20]Plan de Cuentas'!M$3:R$289,6,0)</f>
        <v>COMUNICACIONES</v>
      </c>
      <c r="F371" s="92" t="s">
        <v>55</v>
      </c>
      <c r="G371" s="92">
        <v>100</v>
      </c>
      <c r="H371" s="92" t="s">
        <v>213</v>
      </c>
      <c r="I371" s="92">
        <v>1220</v>
      </c>
      <c r="J371" s="92" t="s">
        <v>225</v>
      </c>
      <c r="K371" s="92" t="s">
        <v>226</v>
      </c>
      <c r="L371" s="92" t="s">
        <v>151</v>
      </c>
      <c r="M371" s="92">
        <v>1425</v>
      </c>
      <c r="N371" s="92" t="s">
        <v>227</v>
      </c>
      <c r="O371" s="92" t="s">
        <v>599</v>
      </c>
      <c r="P371" s="92">
        <v>0</v>
      </c>
      <c r="Q371" s="92" t="s">
        <v>553</v>
      </c>
      <c r="R371" s="92" t="s">
        <v>554</v>
      </c>
      <c r="S371" s="92" t="s">
        <v>603</v>
      </c>
      <c r="T371" s="92" t="s">
        <v>220</v>
      </c>
      <c r="U371" s="92">
        <v>17517</v>
      </c>
      <c r="V371" s="92">
        <v>17517</v>
      </c>
      <c r="W371" s="92"/>
      <c r="X371" s="92"/>
      <c r="Y371" s="96"/>
      <c r="Z371" s="92"/>
      <c r="AA371" s="92"/>
      <c r="AB371" s="92"/>
      <c r="AC371" s="92"/>
      <c r="AD371" s="99"/>
      <c r="AE371" s="92"/>
    </row>
    <row r="372" spans="1:31" hidden="1">
      <c r="A372" s="92" t="s">
        <v>629</v>
      </c>
      <c r="B372" s="92">
        <v>30031</v>
      </c>
      <c r="C372" s="92" t="s">
        <v>267</v>
      </c>
      <c r="D372" s="92">
        <v>9060601001</v>
      </c>
      <c r="E372" s="68" t="str">
        <f>VLOOKUP(D372,'[20]Plan de Cuentas'!M$3:R$289,6,0)</f>
        <v>COMUNICACIONES</v>
      </c>
      <c r="F372" s="92" t="s">
        <v>55</v>
      </c>
      <c r="G372" s="92">
        <v>100</v>
      </c>
      <c r="H372" s="92" t="s">
        <v>213</v>
      </c>
      <c r="I372" s="92">
        <v>1220</v>
      </c>
      <c r="J372" s="92" t="s">
        <v>225</v>
      </c>
      <c r="K372" s="92" t="s">
        <v>226</v>
      </c>
      <c r="L372" s="92" t="s">
        <v>151</v>
      </c>
      <c r="M372" s="92">
        <v>1425</v>
      </c>
      <c r="N372" s="92" t="s">
        <v>227</v>
      </c>
      <c r="O372" s="92" t="s">
        <v>599</v>
      </c>
      <c r="P372" s="92">
        <v>0</v>
      </c>
      <c r="Q372" s="92" t="s">
        <v>553</v>
      </c>
      <c r="R372" s="92" t="s">
        <v>554</v>
      </c>
      <c r="S372" s="92" t="s">
        <v>600</v>
      </c>
      <c r="T372" s="92" t="s">
        <v>220</v>
      </c>
      <c r="U372" s="92">
        <v>23506</v>
      </c>
      <c r="V372" s="92">
        <v>23506</v>
      </c>
      <c r="W372" s="92"/>
      <c r="X372" s="92"/>
      <c r="Y372" s="96"/>
      <c r="Z372" s="92"/>
      <c r="AA372" s="92"/>
      <c r="AB372" s="92"/>
      <c r="AC372" s="92"/>
      <c r="AD372" s="99"/>
      <c r="AE372" s="92"/>
    </row>
    <row r="373" spans="1:31" hidden="1">
      <c r="A373" s="92" t="s">
        <v>629</v>
      </c>
      <c r="B373" s="92">
        <v>30031</v>
      </c>
      <c r="C373" s="92" t="s">
        <v>267</v>
      </c>
      <c r="D373" s="92">
        <v>9060601001</v>
      </c>
      <c r="E373" s="68" t="str">
        <f>VLOOKUP(D373,'[20]Plan de Cuentas'!M$3:R$289,6,0)</f>
        <v>COMUNICACIONES</v>
      </c>
      <c r="F373" s="92" t="s">
        <v>55</v>
      </c>
      <c r="G373" s="92">
        <v>100</v>
      </c>
      <c r="H373" s="92" t="s">
        <v>213</v>
      </c>
      <c r="I373" s="92">
        <v>1220</v>
      </c>
      <c r="J373" s="92" t="s">
        <v>225</v>
      </c>
      <c r="K373" s="92" t="s">
        <v>226</v>
      </c>
      <c r="L373" s="92" t="s">
        <v>151</v>
      </c>
      <c r="M373" s="92">
        <v>1425</v>
      </c>
      <c r="N373" s="92" t="s">
        <v>227</v>
      </c>
      <c r="O373" s="92" t="s">
        <v>599</v>
      </c>
      <c r="P373" s="92">
        <v>0</v>
      </c>
      <c r="Q373" s="92" t="s">
        <v>553</v>
      </c>
      <c r="R373" s="92" t="s">
        <v>554</v>
      </c>
      <c r="S373" s="92" t="s">
        <v>601</v>
      </c>
      <c r="T373" s="92" t="s">
        <v>220</v>
      </c>
      <c r="U373" s="92">
        <v>24609</v>
      </c>
      <c r="V373" s="92">
        <v>24609</v>
      </c>
      <c r="W373" s="92"/>
      <c r="X373" s="92"/>
      <c r="Y373" s="96"/>
      <c r="Z373" s="92"/>
      <c r="AA373" s="92"/>
      <c r="AB373" s="92"/>
      <c r="AC373" s="92"/>
      <c r="AD373" s="99"/>
      <c r="AE373" s="92"/>
    </row>
    <row r="374" spans="1:31" hidden="1">
      <c r="A374" s="92" t="s">
        <v>629</v>
      </c>
      <c r="B374" s="92">
        <v>30031</v>
      </c>
      <c r="C374" s="92" t="s">
        <v>267</v>
      </c>
      <c r="D374" s="92">
        <v>9060601001</v>
      </c>
      <c r="E374" s="68" t="str">
        <f>VLOOKUP(D374,'[20]Plan de Cuentas'!M$3:R$289,6,0)</f>
        <v>COMUNICACIONES</v>
      </c>
      <c r="F374" s="92" t="s">
        <v>55</v>
      </c>
      <c r="G374" s="92">
        <v>100</v>
      </c>
      <c r="H374" s="92" t="s">
        <v>213</v>
      </c>
      <c r="I374" s="92">
        <v>1220</v>
      </c>
      <c r="J374" s="92" t="s">
        <v>225</v>
      </c>
      <c r="K374" s="92" t="s">
        <v>226</v>
      </c>
      <c r="L374" s="92" t="s">
        <v>151</v>
      </c>
      <c r="M374" s="92">
        <v>1425</v>
      </c>
      <c r="N374" s="92" t="s">
        <v>227</v>
      </c>
      <c r="O374" s="92" t="s">
        <v>599</v>
      </c>
      <c r="P374" s="92">
        <v>0</v>
      </c>
      <c r="Q374" s="92" t="s">
        <v>553</v>
      </c>
      <c r="R374" s="92" t="s">
        <v>554</v>
      </c>
      <c r="S374" s="92" t="s">
        <v>602</v>
      </c>
      <c r="T374" s="92" t="s">
        <v>220</v>
      </c>
      <c r="U374" s="92">
        <v>15632</v>
      </c>
      <c r="V374" s="92">
        <v>15632</v>
      </c>
      <c r="W374" s="92"/>
      <c r="X374" s="92"/>
      <c r="Y374" s="96"/>
      <c r="Z374" s="92"/>
      <c r="AA374" s="92"/>
      <c r="AB374" s="92"/>
      <c r="AC374" s="92"/>
      <c r="AD374" s="99"/>
      <c r="AE374" s="92"/>
    </row>
    <row r="375" spans="1:31" hidden="1">
      <c r="A375" s="92" t="s">
        <v>629</v>
      </c>
      <c r="B375" s="92">
        <v>30031</v>
      </c>
      <c r="C375" s="92" t="s">
        <v>267</v>
      </c>
      <c r="D375" s="92">
        <v>9060602001</v>
      </c>
      <c r="E375" s="68" t="str">
        <f>VLOOKUP(D375,'[20]Plan de Cuentas'!M$3:R$289,6,0)</f>
        <v>COMUNICACIONES</v>
      </c>
      <c r="F375" s="92" t="s">
        <v>56</v>
      </c>
      <c r="G375" s="92">
        <v>100</v>
      </c>
      <c r="H375" s="92" t="s">
        <v>213</v>
      </c>
      <c r="I375" s="92">
        <v>1220</v>
      </c>
      <c r="J375" s="92" t="s">
        <v>225</v>
      </c>
      <c r="K375" s="92" t="s">
        <v>226</v>
      </c>
      <c r="L375" s="92" t="s">
        <v>151</v>
      </c>
      <c r="M375" s="92">
        <v>682</v>
      </c>
      <c r="N375" s="92" t="s">
        <v>328</v>
      </c>
      <c r="O375" s="92" t="s">
        <v>604</v>
      </c>
      <c r="P375" s="92">
        <v>0</v>
      </c>
      <c r="Q375" s="92" t="s">
        <v>589</v>
      </c>
      <c r="R375" s="92" t="s">
        <v>590</v>
      </c>
      <c r="S375" s="92" t="s">
        <v>605</v>
      </c>
      <c r="T375" s="92" t="s">
        <v>220</v>
      </c>
      <c r="U375" s="92">
        <v>2042759</v>
      </c>
      <c r="V375" s="92">
        <v>2042759</v>
      </c>
      <c r="W375" s="92"/>
      <c r="X375" s="92" t="s">
        <v>298</v>
      </c>
      <c r="Y375" s="96">
        <v>300311028962</v>
      </c>
      <c r="Z375" s="92">
        <v>96721280</v>
      </c>
      <c r="AA375" s="92" t="s">
        <v>332</v>
      </c>
      <c r="AB375" s="92"/>
      <c r="AC375" s="92"/>
      <c r="AD375" s="99"/>
      <c r="AE375" s="92"/>
    </row>
    <row r="376" spans="1:31" hidden="1">
      <c r="A376" s="92" t="s">
        <v>629</v>
      </c>
      <c r="B376" s="92">
        <v>30031</v>
      </c>
      <c r="C376" s="92" t="s">
        <v>267</v>
      </c>
      <c r="D376" s="92">
        <v>9060602001</v>
      </c>
      <c r="E376" s="68" t="str">
        <f>VLOOKUP(D376,'[20]Plan de Cuentas'!M$3:R$289,6,0)</f>
        <v>COMUNICACIONES</v>
      </c>
      <c r="F376" s="92" t="s">
        <v>56</v>
      </c>
      <c r="G376" s="92">
        <v>100</v>
      </c>
      <c r="H376" s="92" t="s">
        <v>213</v>
      </c>
      <c r="I376" s="92">
        <v>1220</v>
      </c>
      <c r="J376" s="92" t="s">
        <v>225</v>
      </c>
      <c r="K376" s="92" t="s">
        <v>226</v>
      </c>
      <c r="L376" s="92" t="s">
        <v>151</v>
      </c>
      <c r="M376" s="92">
        <v>1015</v>
      </c>
      <c r="N376" s="92" t="s">
        <v>268</v>
      </c>
      <c r="O376" s="92" t="s">
        <v>338</v>
      </c>
      <c r="P376" s="92">
        <v>-4116454</v>
      </c>
      <c r="Q376" s="92" t="s">
        <v>609</v>
      </c>
      <c r="R376" s="92" t="s">
        <v>610</v>
      </c>
      <c r="S376" s="92" t="s">
        <v>343</v>
      </c>
      <c r="T376" s="92" t="s">
        <v>220</v>
      </c>
      <c r="U376" s="92">
        <v>18479</v>
      </c>
      <c r="V376" s="92">
        <v>18479</v>
      </c>
      <c r="W376" s="92"/>
      <c r="X376" s="92" t="s">
        <v>298</v>
      </c>
      <c r="Y376" s="96">
        <v>300311028871</v>
      </c>
      <c r="Z376" s="92">
        <v>87845500</v>
      </c>
      <c r="AA376" s="92" t="s">
        <v>340</v>
      </c>
      <c r="AB376" s="92"/>
      <c r="AC376" s="92"/>
      <c r="AD376" s="99"/>
      <c r="AE376" s="92"/>
    </row>
    <row r="377" spans="1:31" hidden="1">
      <c r="A377" s="92" t="s">
        <v>629</v>
      </c>
      <c r="B377" s="92">
        <v>30031</v>
      </c>
      <c r="C377" s="92" t="s">
        <v>267</v>
      </c>
      <c r="D377" s="92">
        <v>9060602001</v>
      </c>
      <c r="E377" s="68" t="str">
        <f>VLOOKUP(D377,'[20]Plan de Cuentas'!M$3:R$289,6,0)</f>
        <v>COMUNICACIONES</v>
      </c>
      <c r="F377" s="92" t="s">
        <v>56</v>
      </c>
      <c r="G377" s="92">
        <v>100</v>
      </c>
      <c r="H377" s="92" t="s">
        <v>213</v>
      </c>
      <c r="I377" s="92">
        <v>1220</v>
      </c>
      <c r="J377" s="92" t="s">
        <v>225</v>
      </c>
      <c r="K377" s="92" t="s">
        <v>226</v>
      </c>
      <c r="L377" s="92" t="s">
        <v>151</v>
      </c>
      <c r="M377" s="92">
        <v>1015</v>
      </c>
      <c r="N377" s="92" t="s">
        <v>268</v>
      </c>
      <c r="O377" s="92" t="s">
        <v>338</v>
      </c>
      <c r="P377" s="92">
        <v>-4116454</v>
      </c>
      <c r="Q377" s="92" t="s">
        <v>575</v>
      </c>
      <c r="R377" s="92" t="s">
        <v>607</v>
      </c>
      <c r="S377" s="92" t="s">
        <v>608</v>
      </c>
      <c r="T377" s="92" t="s">
        <v>220</v>
      </c>
      <c r="U377" s="92">
        <v>43589</v>
      </c>
      <c r="V377" s="92">
        <v>43589</v>
      </c>
      <c r="W377" s="92"/>
      <c r="X377" s="92" t="s">
        <v>298</v>
      </c>
      <c r="Y377" s="96">
        <v>300311028792</v>
      </c>
      <c r="Z377" s="92">
        <v>87845500</v>
      </c>
      <c r="AA377" s="92" t="s">
        <v>340</v>
      </c>
      <c r="AB377" s="92"/>
      <c r="AC377" s="92"/>
      <c r="AD377" s="99"/>
      <c r="AE377" s="92"/>
    </row>
    <row r="378" spans="1:31" hidden="1">
      <c r="A378" s="92" t="s">
        <v>629</v>
      </c>
      <c r="B378" s="92">
        <v>30031</v>
      </c>
      <c r="C378" s="92" t="s">
        <v>267</v>
      </c>
      <c r="D378" s="92">
        <v>9060602001</v>
      </c>
      <c r="E378" s="68" t="str">
        <f>VLOOKUP(D378,'[20]Plan de Cuentas'!M$3:R$289,6,0)</f>
        <v>COMUNICACIONES</v>
      </c>
      <c r="F378" s="92" t="s">
        <v>56</v>
      </c>
      <c r="G378" s="92">
        <v>100</v>
      </c>
      <c r="H378" s="92" t="s">
        <v>213</v>
      </c>
      <c r="I378" s="92">
        <v>1220</v>
      </c>
      <c r="J378" s="92" t="s">
        <v>225</v>
      </c>
      <c r="K378" s="92" t="s">
        <v>226</v>
      </c>
      <c r="L378" s="92" t="s">
        <v>151</v>
      </c>
      <c r="M378" s="92">
        <v>1015</v>
      </c>
      <c r="N378" s="92" t="s">
        <v>268</v>
      </c>
      <c r="O378" s="92" t="s">
        <v>338</v>
      </c>
      <c r="P378" s="92">
        <v>-4116454</v>
      </c>
      <c r="Q378" s="92" t="s">
        <v>612</v>
      </c>
      <c r="R378" s="92" t="s">
        <v>614</v>
      </c>
      <c r="S378" s="92" t="s">
        <v>615</v>
      </c>
      <c r="T378" s="92" t="s">
        <v>220</v>
      </c>
      <c r="U378" s="92">
        <v>-5072943</v>
      </c>
      <c r="V378" s="92"/>
      <c r="W378" s="92">
        <v>5072943</v>
      </c>
      <c r="X378" s="92"/>
      <c r="Y378" s="96"/>
      <c r="Z378" s="92"/>
      <c r="AA378" s="92"/>
      <c r="AB378" s="92"/>
      <c r="AC378" s="92"/>
      <c r="AD378" s="99"/>
      <c r="AE378" s="92"/>
    </row>
    <row r="379" spans="1:31" hidden="1">
      <c r="A379" s="92" t="s">
        <v>629</v>
      </c>
      <c r="B379" s="92">
        <v>30031</v>
      </c>
      <c r="C379" s="92" t="s">
        <v>267</v>
      </c>
      <c r="D379" s="92">
        <v>9060602001</v>
      </c>
      <c r="E379" s="68" t="str">
        <f>VLOOKUP(D379,'[20]Plan de Cuentas'!M$3:R$289,6,0)</f>
        <v>COMUNICACIONES</v>
      </c>
      <c r="F379" s="92" t="s">
        <v>56</v>
      </c>
      <c r="G379" s="92">
        <v>100</v>
      </c>
      <c r="H379" s="92" t="s">
        <v>213</v>
      </c>
      <c r="I379" s="92">
        <v>1220</v>
      </c>
      <c r="J379" s="92" t="s">
        <v>225</v>
      </c>
      <c r="K379" s="92" t="s">
        <v>226</v>
      </c>
      <c r="L379" s="92" t="s">
        <v>151</v>
      </c>
      <c r="M379" s="92">
        <v>1015</v>
      </c>
      <c r="N379" s="92" t="s">
        <v>268</v>
      </c>
      <c r="O379" s="92" t="s">
        <v>338</v>
      </c>
      <c r="P379" s="92">
        <v>-4116454</v>
      </c>
      <c r="Q379" s="92" t="s">
        <v>612</v>
      </c>
      <c r="R379" s="92" t="s">
        <v>613</v>
      </c>
      <c r="S379" s="92" t="s">
        <v>343</v>
      </c>
      <c r="T379" s="92" t="s">
        <v>220</v>
      </c>
      <c r="U379" s="92">
        <v>22146</v>
      </c>
      <c r="V379" s="92">
        <v>22146</v>
      </c>
      <c r="W379" s="92"/>
      <c r="X379" s="92" t="s">
        <v>298</v>
      </c>
      <c r="Y379" s="96">
        <v>300311029228</v>
      </c>
      <c r="Z379" s="92">
        <v>87845500</v>
      </c>
      <c r="AA379" s="92" t="s">
        <v>340</v>
      </c>
      <c r="AB379" s="92"/>
      <c r="AC379" s="92"/>
      <c r="AD379" s="99"/>
      <c r="AE379" s="92"/>
    </row>
    <row r="380" spans="1:31" hidden="1">
      <c r="A380" s="92" t="s">
        <v>629</v>
      </c>
      <c r="B380" s="92">
        <v>30031</v>
      </c>
      <c r="C380" s="92" t="s">
        <v>267</v>
      </c>
      <c r="D380" s="92">
        <v>9060602001</v>
      </c>
      <c r="E380" s="68" t="str">
        <f>VLOOKUP(D380,'[20]Plan de Cuentas'!M$3:R$289,6,0)</f>
        <v>COMUNICACIONES</v>
      </c>
      <c r="F380" s="92" t="s">
        <v>56</v>
      </c>
      <c r="G380" s="92">
        <v>100</v>
      </c>
      <c r="H380" s="92" t="s">
        <v>213</v>
      </c>
      <c r="I380" s="92">
        <v>1220</v>
      </c>
      <c r="J380" s="92" t="s">
        <v>225</v>
      </c>
      <c r="K380" s="92" t="s">
        <v>226</v>
      </c>
      <c r="L380" s="92" t="s">
        <v>151</v>
      </c>
      <c r="M380" s="92">
        <v>1015</v>
      </c>
      <c r="N380" s="92" t="s">
        <v>268</v>
      </c>
      <c r="O380" s="92" t="s">
        <v>338</v>
      </c>
      <c r="P380" s="92">
        <v>-4116454</v>
      </c>
      <c r="Q380" s="92" t="s">
        <v>553</v>
      </c>
      <c r="R380" s="92" t="s">
        <v>554</v>
      </c>
      <c r="S380" s="92" t="s">
        <v>608</v>
      </c>
      <c r="T380" s="92" t="s">
        <v>220</v>
      </c>
      <c r="U380" s="92">
        <v>-51870</v>
      </c>
      <c r="V380" s="92"/>
      <c r="W380" s="92">
        <v>51870</v>
      </c>
      <c r="X380" s="92"/>
      <c r="Y380" s="96"/>
      <c r="Z380" s="92"/>
      <c r="AA380" s="92"/>
      <c r="AB380" s="92"/>
      <c r="AC380" s="92"/>
      <c r="AD380" s="99"/>
      <c r="AE380" s="92"/>
    </row>
    <row r="381" spans="1:31" hidden="1">
      <c r="A381" s="92" t="s">
        <v>629</v>
      </c>
      <c r="B381" s="92">
        <v>30031</v>
      </c>
      <c r="C381" s="92" t="s">
        <v>267</v>
      </c>
      <c r="D381" s="92">
        <v>9060602001</v>
      </c>
      <c r="E381" s="68" t="str">
        <f>VLOOKUP(D381,'[20]Plan de Cuentas'!M$3:R$289,6,0)</f>
        <v>COMUNICACIONES</v>
      </c>
      <c r="F381" s="92" t="s">
        <v>56</v>
      </c>
      <c r="G381" s="92">
        <v>100</v>
      </c>
      <c r="H381" s="92" t="s">
        <v>213</v>
      </c>
      <c r="I381" s="92">
        <v>1220</v>
      </c>
      <c r="J381" s="92" t="s">
        <v>225</v>
      </c>
      <c r="K381" s="92" t="s">
        <v>226</v>
      </c>
      <c r="L381" s="92" t="s">
        <v>151</v>
      </c>
      <c r="M381" s="92">
        <v>1015</v>
      </c>
      <c r="N381" s="92" t="s">
        <v>268</v>
      </c>
      <c r="O381" s="92" t="s">
        <v>338</v>
      </c>
      <c r="P381" s="92">
        <v>-4116454</v>
      </c>
      <c r="Q381" s="92" t="s">
        <v>553</v>
      </c>
      <c r="R381" s="92" t="s">
        <v>554</v>
      </c>
      <c r="S381" s="92" t="s">
        <v>611</v>
      </c>
      <c r="T381" s="92" t="s">
        <v>220</v>
      </c>
      <c r="U381" s="92">
        <v>-4192997</v>
      </c>
      <c r="V381" s="92"/>
      <c r="W381" s="92">
        <v>4192997</v>
      </c>
      <c r="X381" s="92"/>
      <c r="Y381" s="96"/>
      <c r="Z381" s="92"/>
      <c r="AA381" s="92"/>
      <c r="AB381" s="92"/>
      <c r="AC381" s="92"/>
      <c r="AD381" s="99"/>
      <c r="AE381" s="92"/>
    </row>
    <row r="382" spans="1:31" hidden="1">
      <c r="A382" s="92" t="s">
        <v>629</v>
      </c>
      <c r="B382" s="92">
        <v>30031</v>
      </c>
      <c r="C382" s="92" t="s">
        <v>267</v>
      </c>
      <c r="D382" s="92">
        <v>9060602001</v>
      </c>
      <c r="E382" s="68" t="str">
        <f>VLOOKUP(D382,'[20]Plan de Cuentas'!M$3:R$289,6,0)</f>
        <v>COMUNICACIONES</v>
      </c>
      <c r="F382" s="92" t="s">
        <v>56</v>
      </c>
      <c r="G382" s="92">
        <v>100</v>
      </c>
      <c r="H382" s="92" t="s">
        <v>213</v>
      </c>
      <c r="I382" s="92">
        <v>1220</v>
      </c>
      <c r="J382" s="92" t="s">
        <v>225</v>
      </c>
      <c r="K382" s="92" t="s">
        <v>226</v>
      </c>
      <c r="L382" s="92" t="s">
        <v>151</v>
      </c>
      <c r="M382" s="92">
        <v>1015</v>
      </c>
      <c r="N382" s="92" t="s">
        <v>268</v>
      </c>
      <c r="O382" s="92" t="s">
        <v>338</v>
      </c>
      <c r="P382" s="92">
        <v>-4116454</v>
      </c>
      <c r="Q382" s="92" t="s">
        <v>553</v>
      </c>
      <c r="R382" s="92" t="s">
        <v>554</v>
      </c>
      <c r="S382" s="92" t="s">
        <v>603</v>
      </c>
      <c r="T382" s="92" t="s">
        <v>220</v>
      </c>
      <c r="U382" s="92">
        <v>-1792256</v>
      </c>
      <c r="V382" s="92"/>
      <c r="W382" s="92">
        <v>1792256</v>
      </c>
      <c r="X382" s="92"/>
      <c r="Y382" s="96"/>
      <c r="Z382" s="92"/>
      <c r="AA382" s="92"/>
      <c r="AB382" s="92"/>
      <c r="AC382" s="92"/>
      <c r="AD382" s="99"/>
      <c r="AE382" s="92"/>
    </row>
    <row r="383" spans="1:31" hidden="1">
      <c r="A383" s="92" t="s">
        <v>629</v>
      </c>
      <c r="B383" s="92">
        <v>30031</v>
      </c>
      <c r="C383" s="92" t="s">
        <v>267</v>
      </c>
      <c r="D383" s="92">
        <v>9060602001</v>
      </c>
      <c r="E383" s="68" t="str">
        <f>VLOOKUP(D383,'[20]Plan de Cuentas'!M$3:R$289,6,0)</f>
        <v>COMUNICACIONES</v>
      </c>
      <c r="F383" s="92" t="s">
        <v>56</v>
      </c>
      <c r="G383" s="92">
        <v>100</v>
      </c>
      <c r="H383" s="92" t="s">
        <v>213</v>
      </c>
      <c r="I383" s="92">
        <v>1220</v>
      </c>
      <c r="J383" s="92" t="s">
        <v>225</v>
      </c>
      <c r="K383" s="92" t="s">
        <v>226</v>
      </c>
      <c r="L383" s="92" t="s">
        <v>151</v>
      </c>
      <c r="M383" s="92">
        <v>1015</v>
      </c>
      <c r="N383" s="92" t="s">
        <v>268</v>
      </c>
      <c r="O383" s="92" t="s">
        <v>338</v>
      </c>
      <c r="P383" s="92">
        <v>-4116454</v>
      </c>
      <c r="Q383" s="92" t="s">
        <v>553</v>
      </c>
      <c r="R383" s="92" t="s">
        <v>554</v>
      </c>
      <c r="S383" s="92" t="s">
        <v>601</v>
      </c>
      <c r="T383" s="92" t="s">
        <v>220</v>
      </c>
      <c r="U383" s="92">
        <v>-1880695</v>
      </c>
      <c r="V383" s="92"/>
      <c r="W383" s="92">
        <v>1880695</v>
      </c>
      <c r="X383" s="92"/>
      <c r="Y383" s="96"/>
      <c r="Z383" s="92"/>
      <c r="AA383" s="92"/>
      <c r="AB383" s="92"/>
      <c r="AC383" s="92"/>
      <c r="AD383" s="99"/>
      <c r="AE383" s="92"/>
    </row>
    <row r="384" spans="1:31" hidden="1">
      <c r="A384" s="92" t="s">
        <v>629</v>
      </c>
      <c r="B384" s="92">
        <v>30031</v>
      </c>
      <c r="C384" s="92" t="s">
        <v>267</v>
      </c>
      <c r="D384" s="92">
        <v>9060602001</v>
      </c>
      <c r="E384" s="68" t="str">
        <f>VLOOKUP(D384,'[20]Plan de Cuentas'!M$3:R$289,6,0)</f>
        <v>COMUNICACIONES</v>
      </c>
      <c r="F384" s="92" t="s">
        <v>56</v>
      </c>
      <c r="G384" s="92">
        <v>100</v>
      </c>
      <c r="H384" s="92" t="s">
        <v>213</v>
      </c>
      <c r="I384" s="92">
        <v>1220</v>
      </c>
      <c r="J384" s="92" t="s">
        <v>225</v>
      </c>
      <c r="K384" s="92" t="s">
        <v>226</v>
      </c>
      <c r="L384" s="92" t="s">
        <v>151</v>
      </c>
      <c r="M384" s="92">
        <v>1015</v>
      </c>
      <c r="N384" s="92" t="s">
        <v>268</v>
      </c>
      <c r="O384" s="92" t="s">
        <v>338</v>
      </c>
      <c r="P384" s="92">
        <v>-4116454</v>
      </c>
      <c r="Q384" s="92" t="s">
        <v>553</v>
      </c>
      <c r="R384" s="92" t="s">
        <v>554</v>
      </c>
      <c r="S384" s="92" t="s">
        <v>602</v>
      </c>
      <c r="T384" s="92" t="s">
        <v>220</v>
      </c>
      <c r="U384" s="92">
        <v>-2025979</v>
      </c>
      <c r="V384" s="92"/>
      <c r="W384" s="92">
        <v>2025979</v>
      </c>
      <c r="X384" s="92"/>
      <c r="Y384" s="96"/>
      <c r="Z384" s="92"/>
      <c r="AA384" s="92"/>
      <c r="AB384" s="92"/>
      <c r="AC384" s="92"/>
      <c r="AD384" s="99"/>
      <c r="AE384" s="92"/>
    </row>
    <row r="385" spans="1:31" hidden="1">
      <c r="A385" s="92" t="s">
        <v>629</v>
      </c>
      <c r="B385" s="92">
        <v>30031</v>
      </c>
      <c r="C385" s="92" t="s">
        <v>267</v>
      </c>
      <c r="D385" s="92">
        <v>9060602001</v>
      </c>
      <c r="E385" s="68" t="str">
        <f>VLOOKUP(D385,'[20]Plan de Cuentas'!M$3:R$289,6,0)</f>
        <v>COMUNICACIONES</v>
      </c>
      <c r="F385" s="92" t="s">
        <v>56</v>
      </c>
      <c r="G385" s="92">
        <v>100</v>
      </c>
      <c r="H385" s="92" t="s">
        <v>213</v>
      </c>
      <c r="I385" s="92">
        <v>1220</v>
      </c>
      <c r="J385" s="92" t="s">
        <v>225</v>
      </c>
      <c r="K385" s="92" t="s">
        <v>226</v>
      </c>
      <c r="L385" s="92" t="s">
        <v>151</v>
      </c>
      <c r="M385" s="92">
        <v>1015</v>
      </c>
      <c r="N385" s="92" t="s">
        <v>268</v>
      </c>
      <c r="O385" s="92" t="s">
        <v>338</v>
      </c>
      <c r="P385" s="92">
        <v>-4116454</v>
      </c>
      <c r="Q385" s="92" t="s">
        <v>553</v>
      </c>
      <c r="R385" s="92" t="s">
        <v>554</v>
      </c>
      <c r="S385" s="92" t="s">
        <v>600</v>
      </c>
      <c r="T385" s="92" t="s">
        <v>220</v>
      </c>
      <c r="U385" s="92">
        <v>-2035927</v>
      </c>
      <c r="V385" s="92"/>
      <c r="W385" s="92">
        <v>2035927</v>
      </c>
      <c r="X385" s="92"/>
      <c r="Y385" s="96"/>
      <c r="Z385" s="92"/>
      <c r="AA385" s="92"/>
      <c r="AB385" s="92"/>
      <c r="AC385" s="92"/>
      <c r="AD385" s="99"/>
      <c r="AE385" s="92"/>
    </row>
    <row r="386" spans="1:31" hidden="1">
      <c r="A386" s="92" t="s">
        <v>629</v>
      </c>
      <c r="B386" s="92">
        <v>30031</v>
      </c>
      <c r="C386" s="92" t="s">
        <v>267</v>
      </c>
      <c r="D386" s="92">
        <v>9060602001</v>
      </c>
      <c r="E386" s="68" t="str">
        <f>VLOOKUP(D386,'[20]Plan de Cuentas'!M$3:R$289,6,0)</f>
        <v>COMUNICACIONES</v>
      </c>
      <c r="F386" s="92" t="s">
        <v>56</v>
      </c>
      <c r="G386" s="92">
        <v>100</v>
      </c>
      <c r="H386" s="92" t="s">
        <v>213</v>
      </c>
      <c r="I386" s="92">
        <v>1220</v>
      </c>
      <c r="J386" s="92" t="s">
        <v>225</v>
      </c>
      <c r="K386" s="92" t="s">
        <v>226</v>
      </c>
      <c r="L386" s="92" t="s">
        <v>151</v>
      </c>
      <c r="M386" s="92">
        <v>1015</v>
      </c>
      <c r="N386" s="92" t="s">
        <v>268</v>
      </c>
      <c r="O386" s="92" t="s">
        <v>338</v>
      </c>
      <c r="P386" s="92">
        <v>-4116454</v>
      </c>
      <c r="Q386" s="92" t="s">
        <v>589</v>
      </c>
      <c r="R386" s="92" t="s">
        <v>596</v>
      </c>
      <c r="S386" s="92" t="s">
        <v>608</v>
      </c>
      <c r="T386" s="92" t="s">
        <v>220</v>
      </c>
      <c r="U386" s="92">
        <v>-2</v>
      </c>
      <c r="V386" s="92"/>
      <c r="W386" s="92">
        <v>2</v>
      </c>
      <c r="X386" s="92" t="s">
        <v>292</v>
      </c>
      <c r="Y386" s="96">
        <v>36670774</v>
      </c>
      <c r="Z386" s="92">
        <v>87845500</v>
      </c>
      <c r="AA386" s="92" t="s">
        <v>340</v>
      </c>
      <c r="AB386" s="92"/>
      <c r="AC386" s="92"/>
      <c r="AD386" s="99">
        <v>300311028871</v>
      </c>
      <c r="AE386" s="92"/>
    </row>
    <row r="387" spans="1:31" hidden="1">
      <c r="A387" s="92" t="s">
        <v>629</v>
      </c>
      <c r="B387" s="92">
        <v>30031</v>
      </c>
      <c r="C387" s="92" t="s">
        <v>267</v>
      </c>
      <c r="D387" s="92">
        <v>9060602001</v>
      </c>
      <c r="E387" s="68" t="str">
        <f>VLOOKUP(D387,'[20]Plan de Cuentas'!M$3:R$289,6,0)</f>
        <v>COMUNICACIONES</v>
      </c>
      <c r="F387" s="92" t="s">
        <v>56</v>
      </c>
      <c r="G387" s="92">
        <v>100</v>
      </c>
      <c r="H387" s="92" t="s">
        <v>213</v>
      </c>
      <c r="I387" s="92">
        <v>1220</v>
      </c>
      <c r="J387" s="92" t="s">
        <v>225</v>
      </c>
      <c r="K387" s="92" t="s">
        <v>226</v>
      </c>
      <c r="L387" s="92" t="s">
        <v>151</v>
      </c>
      <c r="M387" s="92">
        <v>1015</v>
      </c>
      <c r="N387" s="92" t="s">
        <v>268</v>
      </c>
      <c r="O387" s="92" t="s">
        <v>338</v>
      </c>
      <c r="P387" s="92">
        <v>-4116454</v>
      </c>
      <c r="Q387" s="92" t="s">
        <v>609</v>
      </c>
      <c r="R387" s="92" t="s">
        <v>610</v>
      </c>
      <c r="S387" s="92" t="s">
        <v>608</v>
      </c>
      <c r="T387" s="92" t="s">
        <v>220</v>
      </c>
      <c r="U387" s="92">
        <v>5141488</v>
      </c>
      <c r="V387" s="92">
        <v>5141488</v>
      </c>
      <c r="W387" s="92"/>
      <c r="X387" s="92" t="s">
        <v>298</v>
      </c>
      <c r="Y387" s="96">
        <v>300311028871</v>
      </c>
      <c r="Z387" s="92">
        <v>87845500</v>
      </c>
      <c r="AA387" s="92" t="s">
        <v>340</v>
      </c>
      <c r="AB387" s="92"/>
      <c r="AC387" s="92"/>
      <c r="AD387" s="99"/>
      <c r="AE387" s="92"/>
    </row>
    <row r="388" spans="1:31" hidden="1">
      <c r="A388" s="92" t="s">
        <v>629</v>
      </c>
      <c r="B388" s="92">
        <v>30031</v>
      </c>
      <c r="C388" s="92" t="s">
        <v>267</v>
      </c>
      <c r="D388" s="92">
        <v>9060602001</v>
      </c>
      <c r="E388" s="68" t="str">
        <f>VLOOKUP(D388,'[20]Plan de Cuentas'!M$3:R$289,6,0)</f>
        <v>COMUNICACIONES</v>
      </c>
      <c r="F388" s="92" t="s">
        <v>56</v>
      </c>
      <c r="G388" s="92">
        <v>100</v>
      </c>
      <c r="H388" s="92" t="s">
        <v>213</v>
      </c>
      <c r="I388" s="92">
        <v>1220</v>
      </c>
      <c r="J388" s="92" t="s">
        <v>225</v>
      </c>
      <c r="K388" s="92" t="s">
        <v>226</v>
      </c>
      <c r="L388" s="92" t="s">
        <v>151</v>
      </c>
      <c r="M388" s="92">
        <v>1015</v>
      </c>
      <c r="N388" s="92" t="s">
        <v>268</v>
      </c>
      <c r="O388" s="92" t="s">
        <v>338</v>
      </c>
      <c r="P388" s="92">
        <v>-4116454</v>
      </c>
      <c r="Q388" s="92" t="s">
        <v>612</v>
      </c>
      <c r="R388" s="92" t="s">
        <v>613</v>
      </c>
      <c r="S388" s="92" t="s">
        <v>608</v>
      </c>
      <c r="T388" s="92" t="s">
        <v>220</v>
      </c>
      <c r="U388" s="92">
        <v>5063862</v>
      </c>
      <c r="V388" s="92">
        <v>5063862</v>
      </c>
      <c r="W388" s="92"/>
      <c r="X388" s="92" t="s">
        <v>298</v>
      </c>
      <c r="Y388" s="96">
        <v>300311029228</v>
      </c>
      <c r="Z388" s="92">
        <v>87845500</v>
      </c>
      <c r="AA388" s="92" t="s">
        <v>340</v>
      </c>
      <c r="AB388" s="92"/>
      <c r="AC388" s="92"/>
      <c r="AD388" s="99"/>
      <c r="AE388" s="92"/>
    </row>
    <row r="389" spans="1:31" hidden="1">
      <c r="A389" s="92" t="s">
        <v>629</v>
      </c>
      <c r="B389" s="92">
        <v>30031</v>
      </c>
      <c r="C389" s="92" t="s">
        <v>267</v>
      </c>
      <c r="D389" s="92">
        <v>9060602001</v>
      </c>
      <c r="E389" s="68" t="str">
        <f>VLOOKUP(D389,'[20]Plan de Cuentas'!M$3:R$289,6,0)</f>
        <v>COMUNICACIONES</v>
      </c>
      <c r="F389" s="92" t="s">
        <v>56</v>
      </c>
      <c r="G389" s="92">
        <v>100</v>
      </c>
      <c r="H389" s="92" t="s">
        <v>213</v>
      </c>
      <c r="I389" s="92">
        <v>1220</v>
      </c>
      <c r="J389" s="92" t="s">
        <v>225</v>
      </c>
      <c r="K389" s="92" t="s">
        <v>226</v>
      </c>
      <c r="L389" s="92" t="s">
        <v>151</v>
      </c>
      <c r="M389" s="92">
        <v>1015</v>
      </c>
      <c r="N389" s="92" t="s">
        <v>268</v>
      </c>
      <c r="O389" s="92" t="s">
        <v>338</v>
      </c>
      <c r="P389" s="92">
        <v>-4116454</v>
      </c>
      <c r="Q389" s="92" t="s">
        <v>556</v>
      </c>
      <c r="R389" s="92" t="s">
        <v>557</v>
      </c>
      <c r="S389" s="92" t="s">
        <v>606</v>
      </c>
      <c r="T389" s="92" t="s">
        <v>220</v>
      </c>
      <c r="U389" s="92">
        <v>-51871</v>
      </c>
      <c r="V389" s="92"/>
      <c r="W389" s="92">
        <v>51871</v>
      </c>
      <c r="X389" s="92"/>
      <c r="Y389" s="96"/>
      <c r="Z389" s="92"/>
      <c r="AA389" s="92"/>
      <c r="AB389" s="92"/>
      <c r="AC389" s="92"/>
      <c r="AD389" s="99"/>
      <c r="AE389" s="92"/>
    </row>
    <row r="390" spans="1:31" hidden="1">
      <c r="A390" s="92" t="s">
        <v>629</v>
      </c>
      <c r="B390" s="92">
        <v>30031</v>
      </c>
      <c r="C390" s="92" t="s">
        <v>267</v>
      </c>
      <c r="D390" s="92">
        <v>9060602001</v>
      </c>
      <c r="E390" s="68" t="str">
        <f>VLOOKUP(D390,'[20]Plan de Cuentas'!M$3:R$289,6,0)</f>
        <v>COMUNICACIONES</v>
      </c>
      <c r="F390" s="92" t="s">
        <v>56</v>
      </c>
      <c r="G390" s="92">
        <v>100</v>
      </c>
      <c r="H390" s="92" t="s">
        <v>213</v>
      </c>
      <c r="I390" s="92">
        <v>1220</v>
      </c>
      <c r="J390" s="92" t="s">
        <v>225</v>
      </c>
      <c r="K390" s="92" t="s">
        <v>226</v>
      </c>
      <c r="L390" s="92" t="s">
        <v>151</v>
      </c>
      <c r="M390" s="92">
        <v>1425</v>
      </c>
      <c r="N390" s="92" t="s">
        <v>227</v>
      </c>
      <c r="O390" s="92" t="s">
        <v>344</v>
      </c>
      <c r="P390" s="92">
        <v>400336</v>
      </c>
      <c r="Q390" s="92" t="s">
        <v>553</v>
      </c>
      <c r="R390" s="92" t="s">
        <v>554</v>
      </c>
      <c r="S390" s="92" t="s">
        <v>617</v>
      </c>
      <c r="T390" s="92" t="s">
        <v>220</v>
      </c>
      <c r="U390" s="92">
        <v>-35027</v>
      </c>
      <c r="V390" s="92"/>
      <c r="W390" s="92">
        <v>35027</v>
      </c>
      <c r="X390" s="92"/>
      <c r="Y390" s="96"/>
      <c r="Z390" s="92"/>
      <c r="AA390" s="92"/>
      <c r="AB390" s="92"/>
      <c r="AC390" s="92"/>
      <c r="AD390" s="99"/>
      <c r="AE390" s="92"/>
    </row>
    <row r="391" spans="1:31" hidden="1">
      <c r="A391" s="92" t="s">
        <v>629</v>
      </c>
      <c r="B391" s="92">
        <v>30031</v>
      </c>
      <c r="C391" s="92" t="s">
        <v>267</v>
      </c>
      <c r="D391" s="92">
        <v>9060602001</v>
      </c>
      <c r="E391" s="68" t="str">
        <f>VLOOKUP(D391,'[20]Plan de Cuentas'!M$3:R$289,6,0)</f>
        <v>COMUNICACIONES</v>
      </c>
      <c r="F391" s="92" t="s">
        <v>56</v>
      </c>
      <c r="G391" s="92">
        <v>100</v>
      </c>
      <c r="H391" s="92" t="s">
        <v>213</v>
      </c>
      <c r="I391" s="92">
        <v>1220</v>
      </c>
      <c r="J391" s="92" t="s">
        <v>225</v>
      </c>
      <c r="K391" s="92" t="s">
        <v>226</v>
      </c>
      <c r="L391" s="92" t="s">
        <v>151</v>
      </c>
      <c r="M391" s="92">
        <v>1425</v>
      </c>
      <c r="N391" s="92" t="s">
        <v>227</v>
      </c>
      <c r="O391" s="92" t="s">
        <v>344</v>
      </c>
      <c r="P391" s="92">
        <v>400336</v>
      </c>
      <c r="Q391" s="92" t="s">
        <v>553</v>
      </c>
      <c r="R391" s="92" t="s">
        <v>554</v>
      </c>
      <c r="S391" s="92" t="s">
        <v>616</v>
      </c>
      <c r="T391" s="92" t="s">
        <v>220</v>
      </c>
      <c r="U391" s="92">
        <v>-35027</v>
      </c>
      <c r="V391" s="92"/>
      <c r="W391" s="92">
        <v>35027</v>
      </c>
      <c r="X391" s="92"/>
      <c r="Y391" s="96"/>
      <c r="Z391" s="92"/>
      <c r="AA391" s="92"/>
      <c r="AB391" s="92"/>
      <c r="AC391" s="92"/>
      <c r="AD391" s="99"/>
      <c r="AE391" s="92"/>
    </row>
    <row r="392" spans="1:31" hidden="1">
      <c r="A392" s="92" t="s">
        <v>629</v>
      </c>
      <c r="B392" s="92">
        <v>30031</v>
      </c>
      <c r="C392" s="92" t="s">
        <v>267</v>
      </c>
      <c r="D392" s="92">
        <v>9060602001</v>
      </c>
      <c r="E392" s="68" t="str">
        <f>VLOOKUP(D392,'[20]Plan de Cuentas'!M$3:R$289,6,0)</f>
        <v>COMUNICACIONES</v>
      </c>
      <c r="F392" s="92" t="s">
        <v>56</v>
      </c>
      <c r="G392" s="92">
        <v>100</v>
      </c>
      <c r="H392" s="92" t="s">
        <v>213</v>
      </c>
      <c r="I392" s="92">
        <v>1220</v>
      </c>
      <c r="J392" s="92" t="s">
        <v>225</v>
      </c>
      <c r="K392" s="92" t="s">
        <v>226</v>
      </c>
      <c r="L392" s="92" t="s">
        <v>151</v>
      </c>
      <c r="M392" s="92">
        <v>1425</v>
      </c>
      <c r="N392" s="92" t="s">
        <v>227</v>
      </c>
      <c r="O392" s="92" t="s">
        <v>344</v>
      </c>
      <c r="P392" s="92">
        <v>400336</v>
      </c>
      <c r="Q392" s="92" t="s">
        <v>556</v>
      </c>
      <c r="R392" s="92" t="s">
        <v>557</v>
      </c>
      <c r="S392" s="92" t="s">
        <v>618</v>
      </c>
      <c r="T392" s="92" t="s">
        <v>220</v>
      </c>
      <c r="U392" s="92">
        <v>40986</v>
      </c>
      <c r="V392" s="92">
        <v>40986</v>
      </c>
      <c r="W392" s="92"/>
      <c r="X392" s="92"/>
      <c r="Y392" s="96"/>
      <c r="Z392" s="92"/>
      <c r="AA392" s="92"/>
      <c r="AB392" s="92"/>
      <c r="AC392" s="92"/>
      <c r="AD392" s="99"/>
      <c r="AE392" s="92"/>
    </row>
    <row r="393" spans="1:31" hidden="1">
      <c r="A393" s="92" t="s">
        <v>629</v>
      </c>
      <c r="B393" s="92">
        <v>30031</v>
      </c>
      <c r="C393" s="92" t="s">
        <v>267</v>
      </c>
      <c r="D393" s="92">
        <v>9060602001</v>
      </c>
      <c r="E393" s="68" t="str">
        <f>VLOOKUP(D393,'[20]Plan de Cuentas'!M$3:R$289,6,0)</f>
        <v>COMUNICACIONES</v>
      </c>
      <c r="F393" s="92" t="s">
        <v>56</v>
      </c>
      <c r="G393" s="92">
        <v>100</v>
      </c>
      <c r="H393" s="92" t="s">
        <v>213</v>
      </c>
      <c r="I393" s="92">
        <v>1220</v>
      </c>
      <c r="J393" s="92" t="s">
        <v>225</v>
      </c>
      <c r="K393" s="92" t="s">
        <v>226</v>
      </c>
      <c r="L393" s="92" t="s">
        <v>151</v>
      </c>
      <c r="M393" s="92">
        <v>1425</v>
      </c>
      <c r="N393" s="92" t="s">
        <v>227</v>
      </c>
      <c r="O393" s="92" t="s">
        <v>344</v>
      </c>
      <c r="P393" s="92">
        <v>400336</v>
      </c>
      <c r="Q393" s="92" t="s">
        <v>556</v>
      </c>
      <c r="R393" s="92" t="s">
        <v>557</v>
      </c>
      <c r="S393" s="92" t="s">
        <v>618</v>
      </c>
      <c r="T393" s="92" t="s">
        <v>220</v>
      </c>
      <c r="U393" s="92">
        <v>40987</v>
      </c>
      <c r="V393" s="92">
        <v>40987</v>
      </c>
      <c r="W393" s="92"/>
      <c r="X393" s="92"/>
      <c r="Y393" s="96"/>
      <c r="Z393" s="92"/>
      <c r="AA393" s="92"/>
      <c r="AB393" s="92"/>
      <c r="AC393" s="92"/>
      <c r="AD393" s="99"/>
      <c r="AE393" s="92"/>
    </row>
    <row r="394" spans="1:31" hidden="1">
      <c r="A394" s="92" t="s">
        <v>629</v>
      </c>
      <c r="B394" s="92">
        <v>30031</v>
      </c>
      <c r="C394" s="92" t="s">
        <v>267</v>
      </c>
      <c r="D394" s="92">
        <v>9060602001</v>
      </c>
      <c r="E394" s="68" t="str">
        <f>VLOOKUP(D394,'[20]Plan de Cuentas'!M$3:R$289,6,0)</f>
        <v>COMUNICACIONES</v>
      </c>
      <c r="F394" s="92" t="s">
        <v>56</v>
      </c>
      <c r="G394" s="92">
        <v>100</v>
      </c>
      <c r="H394" s="92" t="s">
        <v>213</v>
      </c>
      <c r="I394" s="92">
        <v>1220</v>
      </c>
      <c r="J394" s="92" t="s">
        <v>225</v>
      </c>
      <c r="K394" s="92" t="s">
        <v>226</v>
      </c>
      <c r="L394" s="92" t="s">
        <v>151</v>
      </c>
      <c r="M394" s="92">
        <v>1425</v>
      </c>
      <c r="N394" s="92" t="s">
        <v>227</v>
      </c>
      <c r="O394" s="92" t="s">
        <v>344</v>
      </c>
      <c r="P394" s="92">
        <v>400336</v>
      </c>
      <c r="Q394" s="92" t="s">
        <v>612</v>
      </c>
      <c r="R394" s="92" t="s">
        <v>614</v>
      </c>
      <c r="S394" s="92" t="s">
        <v>619</v>
      </c>
      <c r="T394" s="92" t="s">
        <v>220</v>
      </c>
      <c r="U394" s="92">
        <v>97250</v>
      </c>
      <c r="V394" s="92">
        <v>97250</v>
      </c>
      <c r="W394" s="92"/>
      <c r="X394" s="92"/>
      <c r="Y394" s="96"/>
      <c r="Z394" s="92"/>
      <c r="AA394" s="92"/>
      <c r="AB394" s="92"/>
      <c r="AC394" s="92"/>
      <c r="AD394" s="99"/>
      <c r="AE394" s="92"/>
    </row>
    <row r="395" spans="1:31" hidden="1">
      <c r="A395" s="92" t="s">
        <v>629</v>
      </c>
      <c r="B395" s="92">
        <v>30031</v>
      </c>
      <c r="C395" s="92" t="s">
        <v>267</v>
      </c>
      <c r="D395" s="92">
        <v>9060602001</v>
      </c>
      <c r="E395" s="68" t="str">
        <f>VLOOKUP(D395,'[20]Plan de Cuentas'!M$3:R$289,6,0)</f>
        <v>COMUNICACIONES</v>
      </c>
      <c r="F395" s="92" t="s">
        <v>56</v>
      </c>
      <c r="G395" s="92">
        <v>100</v>
      </c>
      <c r="H395" s="92" t="s">
        <v>213</v>
      </c>
      <c r="I395" s="92">
        <v>1220</v>
      </c>
      <c r="J395" s="92" t="s">
        <v>225</v>
      </c>
      <c r="K395" s="92" t="s">
        <v>226</v>
      </c>
      <c r="L395" s="92" t="s">
        <v>151</v>
      </c>
      <c r="M395" s="92">
        <v>1425</v>
      </c>
      <c r="N395" s="92" t="s">
        <v>227</v>
      </c>
      <c r="O395" s="92" t="s">
        <v>344</v>
      </c>
      <c r="P395" s="92">
        <v>400336</v>
      </c>
      <c r="Q395" s="92" t="s">
        <v>553</v>
      </c>
      <c r="R395" s="92" t="s">
        <v>554</v>
      </c>
      <c r="S395" s="92" t="s">
        <v>611</v>
      </c>
      <c r="T395" s="92" t="s">
        <v>220</v>
      </c>
      <c r="U395" s="92">
        <v>118493</v>
      </c>
      <c r="V395" s="92">
        <v>118493</v>
      </c>
      <c r="W395" s="92"/>
      <c r="X395" s="92"/>
      <c r="Y395" s="96"/>
      <c r="Z395" s="92"/>
      <c r="AA395" s="92"/>
      <c r="AB395" s="92"/>
      <c r="AC395" s="92"/>
      <c r="AD395" s="99"/>
      <c r="AE395" s="92"/>
    </row>
    <row r="396" spans="1:31" hidden="1">
      <c r="A396" s="92" t="s">
        <v>629</v>
      </c>
      <c r="B396" s="92">
        <v>30031</v>
      </c>
      <c r="C396" s="92" t="s">
        <v>267</v>
      </c>
      <c r="D396" s="92">
        <v>9060708001</v>
      </c>
      <c r="E396" s="68" t="str">
        <f>VLOOKUP(D396,'[20]Plan de Cuentas'!M$3:R$289,6,0)</f>
        <v>DESARROLLO HUMANO</v>
      </c>
      <c r="F396" s="92" t="s">
        <v>63</v>
      </c>
      <c r="G396" s="92">
        <v>100</v>
      </c>
      <c r="H396" s="92" t="s">
        <v>213</v>
      </c>
      <c r="I396" s="92">
        <v>1220</v>
      </c>
      <c r="J396" s="92" t="s">
        <v>236</v>
      </c>
      <c r="K396" s="92" t="s">
        <v>179</v>
      </c>
      <c r="L396" s="92" t="s">
        <v>151</v>
      </c>
      <c r="M396" s="92">
        <v>910</v>
      </c>
      <c r="N396" s="92" t="s">
        <v>179</v>
      </c>
      <c r="O396" s="92" t="s">
        <v>347</v>
      </c>
      <c r="P396" s="92">
        <v>11703</v>
      </c>
      <c r="Q396" s="92" t="s">
        <v>581</v>
      </c>
      <c r="R396" s="92" t="s">
        <v>620</v>
      </c>
      <c r="S396" s="92" t="s">
        <v>621</v>
      </c>
      <c r="T396" s="92" t="s">
        <v>220</v>
      </c>
      <c r="U396" s="92">
        <v>8000</v>
      </c>
      <c r="V396" s="92">
        <v>8000</v>
      </c>
      <c r="W396" s="92"/>
      <c r="X396" s="92" t="s">
        <v>298</v>
      </c>
      <c r="Y396" s="96">
        <v>300311028405</v>
      </c>
      <c r="Z396" s="92">
        <v>76055804</v>
      </c>
      <c r="AA396" s="92" t="s">
        <v>622</v>
      </c>
      <c r="AB396" s="92"/>
      <c r="AC396" s="92"/>
      <c r="AD396" s="99"/>
      <c r="AE396" s="92"/>
    </row>
    <row r="397" spans="1:31" hidden="1">
      <c r="A397" s="92" t="s">
        <v>629</v>
      </c>
      <c r="B397" s="92">
        <v>30031</v>
      </c>
      <c r="C397" s="92" t="s">
        <v>267</v>
      </c>
      <c r="D397" s="92">
        <v>9061003001</v>
      </c>
      <c r="E397" s="68" t="str">
        <f>VLOOKUP(D397,'[20]Plan de Cuentas'!M$3:R$289,6,0)</f>
        <v>GASTOS DE VIAJES POR NEGOCIO</v>
      </c>
      <c r="F397" s="92" t="s">
        <v>70</v>
      </c>
      <c r="G397" s="92">
        <v>100</v>
      </c>
      <c r="H397" s="92" t="s">
        <v>213</v>
      </c>
      <c r="I397" s="92">
        <v>1220</v>
      </c>
      <c r="J397" s="92" t="s">
        <v>214</v>
      </c>
      <c r="K397" s="92" t="s">
        <v>215</v>
      </c>
      <c r="L397" s="92" t="s">
        <v>151</v>
      </c>
      <c r="M397" s="92">
        <v>691</v>
      </c>
      <c r="N397" s="92" t="s">
        <v>216</v>
      </c>
      <c r="O397" s="92" t="s">
        <v>623</v>
      </c>
      <c r="P397" s="92">
        <v>0</v>
      </c>
      <c r="Q397" s="92" t="s">
        <v>589</v>
      </c>
      <c r="R397" s="92" t="s">
        <v>590</v>
      </c>
      <c r="S397" s="92" t="s">
        <v>626</v>
      </c>
      <c r="T397" s="92" t="s">
        <v>220</v>
      </c>
      <c r="U397" s="92">
        <v>117000</v>
      </c>
      <c r="V397" s="92">
        <v>117000</v>
      </c>
      <c r="W397" s="92"/>
      <c r="X397" s="92" t="s">
        <v>298</v>
      </c>
      <c r="Y397" s="96">
        <v>300311028824</v>
      </c>
      <c r="Z397" s="92">
        <v>96511350</v>
      </c>
      <c r="AA397" s="92" t="s">
        <v>625</v>
      </c>
      <c r="AB397" s="92"/>
      <c r="AC397" s="92"/>
      <c r="AD397" s="99"/>
      <c r="AE397" s="92"/>
    </row>
    <row r="398" spans="1:31" hidden="1">
      <c r="A398" s="92" t="s">
        <v>629</v>
      </c>
      <c r="B398" s="92">
        <v>30031</v>
      </c>
      <c r="C398" s="92" t="s">
        <v>267</v>
      </c>
      <c r="D398" s="92">
        <v>9061003001</v>
      </c>
      <c r="E398" s="68" t="str">
        <f>VLOOKUP(D398,'[20]Plan de Cuentas'!M$3:R$289,6,0)</f>
        <v>GASTOS DE VIAJES POR NEGOCIO</v>
      </c>
      <c r="F398" s="92" t="s">
        <v>70</v>
      </c>
      <c r="G398" s="92">
        <v>100</v>
      </c>
      <c r="H398" s="92" t="s">
        <v>213</v>
      </c>
      <c r="I398" s="92">
        <v>1220</v>
      </c>
      <c r="J398" s="92" t="s">
        <v>214</v>
      </c>
      <c r="K398" s="92" t="s">
        <v>215</v>
      </c>
      <c r="L398" s="92" t="s">
        <v>151</v>
      </c>
      <c r="M398" s="92">
        <v>691</v>
      </c>
      <c r="N398" s="92" t="s">
        <v>216</v>
      </c>
      <c r="O398" s="92" t="s">
        <v>623</v>
      </c>
      <c r="P398" s="92">
        <v>0</v>
      </c>
      <c r="Q398" s="92" t="s">
        <v>589</v>
      </c>
      <c r="R398" s="92" t="s">
        <v>590</v>
      </c>
      <c r="S398" s="92" t="s">
        <v>627</v>
      </c>
      <c r="T398" s="92" t="s">
        <v>220</v>
      </c>
      <c r="U398" s="92">
        <v>2184</v>
      </c>
      <c r="V398" s="92">
        <v>2184</v>
      </c>
      <c r="W398" s="92"/>
      <c r="X398" s="92" t="s">
        <v>298</v>
      </c>
      <c r="Y398" s="96">
        <v>300311028824</v>
      </c>
      <c r="Z398" s="92">
        <v>96511350</v>
      </c>
      <c r="AA398" s="92" t="s">
        <v>625</v>
      </c>
      <c r="AB398" s="92"/>
      <c r="AC398" s="92"/>
      <c r="AD398" s="99"/>
      <c r="AE398" s="92"/>
    </row>
    <row r="399" spans="1:31" hidden="1">
      <c r="A399" s="92" t="s">
        <v>629</v>
      </c>
      <c r="B399" s="92">
        <v>30031</v>
      </c>
      <c r="C399" s="92" t="s">
        <v>267</v>
      </c>
      <c r="D399" s="92">
        <v>9061003001</v>
      </c>
      <c r="E399" s="68" t="str">
        <f>VLOOKUP(D399,'[20]Plan de Cuentas'!M$3:R$289,6,0)</f>
        <v>GASTOS DE VIAJES POR NEGOCIO</v>
      </c>
      <c r="F399" s="92" t="s">
        <v>70</v>
      </c>
      <c r="G399" s="92">
        <v>100</v>
      </c>
      <c r="H399" s="92" t="s">
        <v>213</v>
      </c>
      <c r="I399" s="92">
        <v>1220</v>
      </c>
      <c r="J399" s="92" t="s">
        <v>214</v>
      </c>
      <c r="K399" s="92" t="s">
        <v>215</v>
      </c>
      <c r="L399" s="92" t="s">
        <v>151</v>
      </c>
      <c r="M399" s="92">
        <v>691</v>
      </c>
      <c r="N399" s="92" t="s">
        <v>216</v>
      </c>
      <c r="O399" s="92" t="s">
        <v>623</v>
      </c>
      <c r="P399" s="92">
        <v>0</v>
      </c>
      <c r="Q399" s="92" t="s">
        <v>609</v>
      </c>
      <c r="R399" s="92" t="s">
        <v>610</v>
      </c>
      <c r="S399" s="92" t="s">
        <v>624</v>
      </c>
      <c r="T399" s="92" t="s">
        <v>220</v>
      </c>
      <c r="U399" s="92">
        <v>234000</v>
      </c>
      <c r="V399" s="92">
        <v>234000</v>
      </c>
      <c r="W399" s="92"/>
      <c r="X399" s="92" t="s">
        <v>298</v>
      </c>
      <c r="Y399" s="96">
        <v>300311028887</v>
      </c>
      <c r="Z399" s="92">
        <v>96511350</v>
      </c>
      <c r="AA399" s="92" t="s">
        <v>625</v>
      </c>
      <c r="AB399" s="92"/>
      <c r="AC399" s="92"/>
      <c r="AD399" s="99"/>
      <c r="AE399" s="92"/>
    </row>
    <row r="400" spans="1:31" hidden="1">
      <c r="A400" s="92" t="s">
        <v>629</v>
      </c>
      <c r="B400" s="92">
        <v>30031</v>
      </c>
      <c r="C400" s="92" t="s">
        <v>267</v>
      </c>
      <c r="D400" s="92">
        <v>9061004001</v>
      </c>
      <c r="E400" s="68" t="str">
        <f>VLOOKUP(D400,'[20]Plan de Cuentas'!M$3:R$289,6,0)</f>
        <v>GASTOS DE VIAJES POR NEGOCIO</v>
      </c>
      <c r="F400" s="92" t="s">
        <v>71</v>
      </c>
      <c r="G400" s="92">
        <v>100</v>
      </c>
      <c r="H400" s="92" t="s">
        <v>213</v>
      </c>
      <c r="I400" s="92">
        <v>1220</v>
      </c>
      <c r="J400" s="92" t="s">
        <v>214</v>
      </c>
      <c r="K400" s="92" t="s">
        <v>215</v>
      </c>
      <c r="L400" s="92" t="s">
        <v>151</v>
      </c>
      <c r="M400" s="92">
        <v>691</v>
      </c>
      <c r="N400" s="92" t="s">
        <v>216</v>
      </c>
      <c r="O400" s="92" t="s">
        <v>628</v>
      </c>
      <c r="P400" s="92">
        <v>0</v>
      </c>
      <c r="Q400" s="92" t="s">
        <v>609</v>
      </c>
      <c r="R400" s="92" t="s">
        <v>610</v>
      </c>
      <c r="S400" s="92" t="s">
        <v>627</v>
      </c>
      <c r="T400" s="92" t="s">
        <v>220</v>
      </c>
      <c r="U400" s="92">
        <v>5042</v>
      </c>
      <c r="V400" s="92">
        <v>5042</v>
      </c>
      <c r="W400" s="92"/>
      <c r="X400" s="92" t="s">
        <v>298</v>
      </c>
      <c r="Y400" s="96">
        <v>300311028887</v>
      </c>
      <c r="Z400" s="92">
        <v>96511350</v>
      </c>
      <c r="AA400" s="92" t="s">
        <v>625</v>
      </c>
      <c r="AB400" s="92"/>
      <c r="AC400" s="92"/>
      <c r="AD400" s="99"/>
      <c r="AE400" s="92"/>
    </row>
    <row r="401" spans="1:31" hidden="1">
      <c r="A401" s="95" t="s">
        <v>688</v>
      </c>
      <c r="B401" s="92">
        <v>30031</v>
      </c>
      <c r="C401" s="92" t="s">
        <v>211</v>
      </c>
      <c r="D401" s="92">
        <v>9050110002</v>
      </c>
      <c r="E401" s="68" t="str">
        <f>VLOOKUP(D401,'[20]Plan de Cuentas'!M$3:R$289,6,0)</f>
        <v>Depreciación / Amortización</v>
      </c>
      <c r="F401" s="92" t="s">
        <v>212</v>
      </c>
      <c r="G401" s="92">
        <v>100</v>
      </c>
      <c r="H401" s="92" t="s">
        <v>213</v>
      </c>
      <c r="I401" s="92">
        <v>1220</v>
      </c>
      <c r="J401" s="92" t="s">
        <v>214</v>
      </c>
      <c r="K401" s="92" t="s">
        <v>215</v>
      </c>
      <c r="L401" s="92" t="s">
        <v>151</v>
      </c>
      <c r="M401" s="92">
        <v>691</v>
      </c>
      <c r="N401" s="92" t="s">
        <v>216</v>
      </c>
      <c r="O401" s="92" t="s">
        <v>217</v>
      </c>
      <c r="P401" s="92">
        <v>344348</v>
      </c>
      <c r="Q401" s="92">
        <v>41790</v>
      </c>
      <c r="R401" s="92" t="s">
        <v>689</v>
      </c>
      <c r="S401" s="92" t="s">
        <v>689</v>
      </c>
      <c r="T401" s="92" t="s">
        <v>220</v>
      </c>
      <c r="U401" s="92">
        <v>86087</v>
      </c>
      <c r="V401" s="92">
        <v>86087</v>
      </c>
      <c r="W401" s="92">
        <v>0</v>
      </c>
      <c r="X401" s="92" t="s">
        <v>690</v>
      </c>
      <c r="Y401" s="92"/>
      <c r="Z401" s="92"/>
      <c r="AA401" s="92"/>
      <c r="AB401" s="92"/>
      <c r="AC401" s="92"/>
      <c r="AD401" s="99"/>
      <c r="AE401" s="92"/>
    </row>
    <row r="402" spans="1:31" hidden="1">
      <c r="A402" s="95" t="s">
        <v>688</v>
      </c>
      <c r="B402" s="92">
        <v>30031</v>
      </c>
      <c r="C402" s="92" t="s">
        <v>211</v>
      </c>
      <c r="D402" s="92">
        <v>9050110004</v>
      </c>
      <c r="E402" s="68" t="str">
        <f>VLOOKUP(D402,'[20]Plan de Cuentas'!M$3:R$289,6,0)</f>
        <v>Depreciación / Amortización</v>
      </c>
      <c r="F402" s="92" t="s">
        <v>221</v>
      </c>
      <c r="G402" s="92">
        <v>100</v>
      </c>
      <c r="H402" s="92" t="s">
        <v>213</v>
      </c>
      <c r="I402" s="92">
        <v>1220</v>
      </c>
      <c r="J402" s="92" t="s">
        <v>214</v>
      </c>
      <c r="K402" s="92" t="s">
        <v>215</v>
      </c>
      <c r="L402" s="92" t="s">
        <v>151</v>
      </c>
      <c r="M402" s="92">
        <v>691</v>
      </c>
      <c r="N402" s="92" t="s">
        <v>216</v>
      </c>
      <c r="O402" s="92" t="s">
        <v>222</v>
      </c>
      <c r="P402" s="92">
        <v>645484</v>
      </c>
      <c r="Q402" s="92">
        <v>41790</v>
      </c>
      <c r="R402" s="92" t="s">
        <v>689</v>
      </c>
      <c r="S402" s="92" t="s">
        <v>689</v>
      </c>
      <c r="T402" s="92" t="s">
        <v>220</v>
      </c>
      <c r="U402" s="92">
        <v>154311</v>
      </c>
      <c r="V402" s="92">
        <v>154311</v>
      </c>
      <c r="W402" s="92">
        <v>0</v>
      </c>
      <c r="X402" s="92" t="s">
        <v>690</v>
      </c>
      <c r="Y402" s="92"/>
      <c r="Z402" s="92"/>
      <c r="AA402" s="92"/>
      <c r="AB402" s="92"/>
      <c r="AC402" s="92"/>
      <c r="AD402" s="99"/>
      <c r="AE402" s="92"/>
    </row>
    <row r="403" spans="1:31" hidden="1">
      <c r="A403" s="95" t="s">
        <v>688</v>
      </c>
      <c r="B403" s="92">
        <v>30031</v>
      </c>
      <c r="C403" s="92" t="s">
        <v>211</v>
      </c>
      <c r="D403" s="92">
        <v>9050110004</v>
      </c>
      <c r="E403" s="68" t="str">
        <f>VLOOKUP(D403,'[20]Plan de Cuentas'!M$3:R$289,6,0)</f>
        <v>Depreciación / Amortización</v>
      </c>
      <c r="F403" s="92" t="s">
        <v>221</v>
      </c>
      <c r="G403" s="92">
        <v>100</v>
      </c>
      <c r="H403" s="92" t="s">
        <v>213</v>
      </c>
      <c r="I403" s="92">
        <v>1220</v>
      </c>
      <c r="J403" s="92" t="s">
        <v>214</v>
      </c>
      <c r="K403" s="92" t="s">
        <v>215</v>
      </c>
      <c r="L403" s="92" t="s">
        <v>151</v>
      </c>
      <c r="M403" s="92">
        <v>691</v>
      </c>
      <c r="N403" s="92" t="s">
        <v>216</v>
      </c>
      <c r="O403" s="92" t="s">
        <v>222</v>
      </c>
      <c r="P403" s="92">
        <v>645484</v>
      </c>
      <c r="Q403" s="92">
        <v>41790</v>
      </c>
      <c r="R403" s="92" t="s">
        <v>689</v>
      </c>
      <c r="S403" s="92" t="s">
        <v>689</v>
      </c>
      <c r="T403" s="92" t="s">
        <v>220</v>
      </c>
      <c r="U403" s="92">
        <v>7060</v>
      </c>
      <c r="V403" s="92">
        <v>7060</v>
      </c>
      <c r="W403" s="92">
        <v>0</v>
      </c>
      <c r="X403" s="92" t="s">
        <v>690</v>
      </c>
      <c r="Y403" s="92"/>
      <c r="Z403" s="92"/>
      <c r="AA403" s="92"/>
      <c r="AB403" s="92"/>
      <c r="AC403" s="92"/>
      <c r="AD403" s="99"/>
      <c r="AE403" s="92"/>
    </row>
    <row r="404" spans="1:31" hidden="1">
      <c r="A404" s="95" t="s">
        <v>688</v>
      </c>
      <c r="B404" s="92">
        <v>30031</v>
      </c>
      <c r="C404" s="92" t="s">
        <v>211</v>
      </c>
      <c r="D404" s="92">
        <v>9050110004</v>
      </c>
      <c r="E404" s="68" t="str">
        <f>VLOOKUP(D404,'[20]Plan de Cuentas'!M$3:R$289,6,0)</f>
        <v>Depreciación / Amortización</v>
      </c>
      <c r="F404" s="92" t="s">
        <v>221</v>
      </c>
      <c r="G404" s="92">
        <v>100</v>
      </c>
      <c r="H404" s="92" t="s">
        <v>213</v>
      </c>
      <c r="I404" s="92">
        <v>1220</v>
      </c>
      <c r="J404" s="92" t="s">
        <v>214</v>
      </c>
      <c r="K404" s="92" t="s">
        <v>215</v>
      </c>
      <c r="L404" s="92" t="s">
        <v>151</v>
      </c>
      <c r="M404" s="92">
        <v>692</v>
      </c>
      <c r="N404" s="92" t="s">
        <v>223</v>
      </c>
      <c r="O404" s="92" t="s">
        <v>224</v>
      </c>
      <c r="P404" s="92">
        <v>387020</v>
      </c>
      <c r="Q404" s="92">
        <v>41790</v>
      </c>
      <c r="R404" s="92" t="s">
        <v>689</v>
      </c>
      <c r="S404" s="92" t="s">
        <v>689</v>
      </c>
      <c r="T404" s="92" t="s">
        <v>220</v>
      </c>
      <c r="U404" s="92">
        <v>96755</v>
      </c>
      <c r="V404" s="92">
        <v>96755</v>
      </c>
      <c r="W404" s="92">
        <v>0</v>
      </c>
      <c r="X404" s="92" t="s">
        <v>690</v>
      </c>
      <c r="Y404" s="92"/>
      <c r="Z404" s="92"/>
      <c r="AA404" s="92"/>
      <c r="AB404" s="92"/>
      <c r="AC404" s="92"/>
      <c r="AD404" s="99"/>
      <c r="AE404" s="92"/>
    </row>
    <row r="405" spans="1:31" hidden="1">
      <c r="A405" s="95" t="s">
        <v>688</v>
      </c>
      <c r="B405" s="92">
        <v>30031</v>
      </c>
      <c r="C405" s="92" t="s">
        <v>211</v>
      </c>
      <c r="D405" s="92">
        <v>9050110004</v>
      </c>
      <c r="E405" s="68" t="str">
        <f>VLOOKUP(D405,'[20]Plan de Cuentas'!M$3:R$289,6,0)</f>
        <v>Depreciación / Amortización</v>
      </c>
      <c r="F405" s="92" t="s">
        <v>221</v>
      </c>
      <c r="G405" s="92">
        <v>100</v>
      </c>
      <c r="H405" s="92" t="s">
        <v>213</v>
      </c>
      <c r="I405" s="92">
        <v>1220</v>
      </c>
      <c r="J405" s="92" t="s">
        <v>225</v>
      </c>
      <c r="K405" s="92" t="s">
        <v>226</v>
      </c>
      <c r="L405" s="92" t="s">
        <v>151</v>
      </c>
      <c r="M405" s="92">
        <v>1425</v>
      </c>
      <c r="N405" s="92" t="s">
        <v>227</v>
      </c>
      <c r="O405" s="92" t="s">
        <v>228</v>
      </c>
      <c r="P405" s="92">
        <v>541008</v>
      </c>
      <c r="Q405" s="92">
        <v>41790</v>
      </c>
      <c r="R405" s="92" t="s">
        <v>689</v>
      </c>
      <c r="S405" s="92" t="s">
        <v>689</v>
      </c>
      <c r="T405" s="92" t="s">
        <v>220</v>
      </c>
      <c r="U405" s="92">
        <v>135252</v>
      </c>
      <c r="V405" s="92">
        <v>135252</v>
      </c>
      <c r="W405" s="92">
        <v>0</v>
      </c>
      <c r="X405" s="92" t="s">
        <v>690</v>
      </c>
      <c r="Y405" s="92"/>
      <c r="Z405" s="92"/>
      <c r="AA405" s="92"/>
      <c r="AB405" s="92"/>
      <c r="AC405" s="92"/>
      <c r="AD405" s="99"/>
      <c r="AE405" s="92"/>
    </row>
    <row r="406" spans="1:31" hidden="1">
      <c r="A406" s="95" t="s">
        <v>688</v>
      </c>
      <c r="B406" s="92">
        <v>30031</v>
      </c>
      <c r="C406" s="92" t="s">
        <v>211</v>
      </c>
      <c r="D406" s="92">
        <v>9050110006</v>
      </c>
      <c r="E406" s="68" t="str">
        <f>VLOOKUP(D406,'[20]Plan de Cuentas'!M$3:R$289,6,0)</f>
        <v>Depreciación / Amortización</v>
      </c>
      <c r="F406" s="92" t="s">
        <v>229</v>
      </c>
      <c r="G406" s="92">
        <v>100</v>
      </c>
      <c r="H406" s="92" t="s">
        <v>213</v>
      </c>
      <c r="I406" s="92">
        <v>1220</v>
      </c>
      <c r="J406" s="92" t="s">
        <v>214</v>
      </c>
      <c r="K406" s="92" t="s">
        <v>215</v>
      </c>
      <c r="L406" s="92" t="s">
        <v>151</v>
      </c>
      <c r="M406" s="92">
        <v>692</v>
      </c>
      <c r="N406" s="92" t="s">
        <v>223</v>
      </c>
      <c r="O406" s="92" t="s">
        <v>230</v>
      </c>
      <c r="P406" s="92">
        <v>22600</v>
      </c>
      <c r="Q406" s="92">
        <v>41790</v>
      </c>
      <c r="R406" s="92" t="s">
        <v>689</v>
      </c>
      <c r="S406" s="92" t="s">
        <v>689</v>
      </c>
      <c r="T406" s="92" t="s">
        <v>220</v>
      </c>
      <c r="U406" s="92">
        <v>5650</v>
      </c>
      <c r="V406" s="92">
        <v>5650</v>
      </c>
      <c r="W406" s="92">
        <v>0</v>
      </c>
      <c r="X406" s="92" t="s">
        <v>690</v>
      </c>
      <c r="Y406" s="92"/>
      <c r="Z406" s="92"/>
      <c r="AA406" s="92"/>
      <c r="AB406" s="92"/>
      <c r="AC406" s="92"/>
      <c r="AD406" s="99"/>
      <c r="AE406" s="92"/>
    </row>
    <row r="407" spans="1:31" hidden="1">
      <c r="A407" s="95" t="s">
        <v>688</v>
      </c>
      <c r="B407" s="92">
        <v>30031</v>
      </c>
      <c r="C407" s="92" t="s">
        <v>211</v>
      </c>
      <c r="D407" s="92">
        <v>9051120001</v>
      </c>
      <c r="E407" s="68" t="str">
        <f>VLOOKUP(D407,'[20]Plan de Cuentas'!M$3:R$289,6,0)</f>
        <v>Depreciación / Amortización</v>
      </c>
      <c r="F407" s="92" t="s">
        <v>231</v>
      </c>
      <c r="G407" s="92">
        <v>100</v>
      </c>
      <c r="H407" s="92" t="s">
        <v>213</v>
      </c>
      <c r="I407" s="92">
        <v>1220</v>
      </c>
      <c r="J407" s="92" t="s">
        <v>214</v>
      </c>
      <c r="K407" s="92" t="s">
        <v>215</v>
      </c>
      <c r="L407" s="92" t="s">
        <v>151</v>
      </c>
      <c r="M407" s="92">
        <v>691</v>
      </c>
      <c r="N407" s="92" t="s">
        <v>216</v>
      </c>
      <c r="O407" s="92" t="s">
        <v>232</v>
      </c>
      <c r="P407" s="92">
        <v>3769964</v>
      </c>
      <c r="Q407" s="92">
        <v>41790</v>
      </c>
      <c r="R407" s="92" t="s">
        <v>689</v>
      </c>
      <c r="S407" s="92" t="s">
        <v>689</v>
      </c>
      <c r="T407" s="92" t="s">
        <v>220</v>
      </c>
      <c r="U407" s="92">
        <v>307555</v>
      </c>
      <c r="V407" s="92">
        <v>307555</v>
      </c>
      <c r="W407" s="92">
        <v>0</v>
      </c>
      <c r="X407" s="92" t="s">
        <v>690</v>
      </c>
      <c r="Y407" s="92"/>
      <c r="Z407" s="92"/>
      <c r="AA407" s="92"/>
      <c r="AB407" s="92"/>
      <c r="AC407" s="92"/>
      <c r="AD407" s="99"/>
      <c r="AE407" s="92"/>
    </row>
    <row r="408" spans="1:31" hidden="1">
      <c r="A408" s="95" t="s">
        <v>688</v>
      </c>
      <c r="B408" s="92">
        <v>30031</v>
      </c>
      <c r="C408" s="92" t="s">
        <v>211</v>
      </c>
      <c r="D408" s="92">
        <v>9051120001</v>
      </c>
      <c r="E408" s="68" t="str">
        <f>VLOOKUP(D408,'[20]Plan de Cuentas'!M$3:R$289,6,0)</f>
        <v>Depreciación / Amortización</v>
      </c>
      <c r="F408" s="92" t="s">
        <v>231</v>
      </c>
      <c r="G408" s="92">
        <v>100</v>
      </c>
      <c r="H408" s="92" t="s">
        <v>213</v>
      </c>
      <c r="I408" s="92">
        <v>1220</v>
      </c>
      <c r="J408" s="92" t="s">
        <v>214</v>
      </c>
      <c r="K408" s="92" t="s">
        <v>215</v>
      </c>
      <c r="L408" s="92" t="s">
        <v>151</v>
      </c>
      <c r="M408" s="92">
        <v>691</v>
      </c>
      <c r="N408" s="92" t="s">
        <v>216</v>
      </c>
      <c r="O408" s="92" t="s">
        <v>232</v>
      </c>
      <c r="P408" s="92">
        <v>3769964</v>
      </c>
      <c r="Q408" s="92">
        <v>41790</v>
      </c>
      <c r="R408" s="92" t="s">
        <v>689</v>
      </c>
      <c r="S408" s="92" t="s">
        <v>689</v>
      </c>
      <c r="T408" s="92" t="s">
        <v>220</v>
      </c>
      <c r="U408" s="92">
        <v>634936</v>
      </c>
      <c r="V408" s="92">
        <v>634936</v>
      </c>
      <c r="W408" s="92">
        <v>0</v>
      </c>
      <c r="X408" s="92" t="s">
        <v>690</v>
      </c>
      <c r="Y408" s="92"/>
      <c r="Z408" s="92"/>
      <c r="AA408" s="92"/>
      <c r="AB408" s="92"/>
      <c r="AC408" s="92"/>
      <c r="AD408" s="99"/>
      <c r="AE408" s="92"/>
    </row>
    <row r="409" spans="1:31" hidden="1">
      <c r="A409" s="95" t="s">
        <v>688</v>
      </c>
      <c r="B409" s="92">
        <v>30031</v>
      </c>
      <c r="C409" s="92" t="s">
        <v>211</v>
      </c>
      <c r="D409" s="92">
        <v>9051120001</v>
      </c>
      <c r="E409" s="68" t="str">
        <f>VLOOKUP(D409,'[20]Plan de Cuentas'!M$3:R$289,6,0)</f>
        <v>Depreciación / Amortización</v>
      </c>
      <c r="F409" s="92" t="s">
        <v>231</v>
      </c>
      <c r="G409" s="92">
        <v>100</v>
      </c>
      <c r="H409" s="92" t="s">
        <v>213</v>
      </c>
      <c r="I409" s="92">
        <v>1220</v>
      </c>
      <c r="J409" s="92" t="s">
        <v>214</v>
      </c>
      <c r="K409" s="92" t="s">
        <v>215</v>
      </c>
      <c r="L409" s="92" t="s">
        <v>151</v>
      </c>
      <c r="M409" s="92">
        <v>692</v>
      </c>
      <c r="N409" s="92" t="s">
        <v>223</v>
      </c>
      <c r="O409" s="92" t="s">
        <v>233</v>
      </c>
      <c r="P409" s="92">
        <v>10115592</v>
      </c>
      <c r="Q409" s="92">
        <v>41790</v>
      </c>
      <c r="R409" s="92" t="s">
        <v>689</v>
      </c>
      <c r="S409" s="92" t="s">
        <v>689</v>
      </c>
      <c r="T409" s="92" t="s">
        <v>220</v>
      </c>
      <c r="U409" s="92">
        <v>2528898</v>
      </c>
      <c r="V409" s="92">
        <v>2528898</v>
      </c>
      <c r="W409" s="92">
        <v>0</v>
      </c>
      <c r="X409" s="92" t="s">
        <v>690</v>
      </c>
      <c r="Y409" s="92"/>
      <c r="Z409" s="92"/>
      <c r="AA409" s="92"/>
      <c r="AB409" s="92"/>
      <c r="AC409" s="92"/>
      <c r="AD409" s="99"/>
      <c r="AE409" s="92"/>
    </row>
    <row r="410" spans="1:31" hidden="1">
      <c r="A410" s="95" t="s">
        <v>688</v>
      </c>
      <c r="B410" s="92">
        <v>30031</v>
      </c>
      <c r="C410" s="92" t="s">
        <v>234</v>
      </c>
      <c r="D410" s="92">
        <v>9060101001</v>
      </c>
      <c r="E410" s="68" t="str">
        <f>VLOOKUP(D410,'[20]Plan de Cuentas'!M$3:R$289,6,0)</f>
        <v>COSTO DE PERSONAL</v>
      </c>
      <c r="F410" s="92" t="s">
        <v>235</v>
      </c>
      <c r="G410" s="92">
        <v>100</v>
      </c>
      <c r="H410" s="92" t="s">
        <v>213</v>
      </c>
      <c r="I410" s="92">
        <v>1220</v>
      </c>
      <c r="J410" s="92" t="s">
        <v>236</v>
      </c>
      <c r="K410" s="92" t="s">
        <v>179</v>
      </c>
      <c r="L410" s="92" t="s">
        <v>151</v>
      </c>
      <c r="M410" s="92">
        <v>910</v>
      </c>
      <c r="N410" s="92" t="s">
        <v>179</v>
      </c>
      <c r="O410" s="92" t="s">
        <v>237</v>
      </c>
      <c r="P410" s="92">
        <v>13457425</v>
      </c>
      <c r="Q410" s="92">
        <v>41789</v>
      </c>
      <c r="R410" s="92" t="s">
        <v>691</v>
      </c>
      <c r="S410" s="92" t="s">
        <v>634</v>
      </c>
      <c r="T410" s="92" t="s">
        <v>220</v>
      </c>
      <c r="U410" s="92">
        <v>2531305</v>
      </c>
      <c r="V410" s="92">
        <v>2531305</v>
      </c>
      <c r="W410" s="92">
        <v>0</v>
      </c>
      <c r="X410" s="92" t="s">
        <v>692</v>
      </c>
      <c r="Y410" s="92"/>
      <c r="Z410" s="92"/>
      <c r="AA410" s="92"/>
      <c r="AB410" s="92"/>
      <c r="AC410" s="92"/>
      <c r="AD410" s="99"/>
      <c r="AE410" s="92"/>
    </row>
    <row r="411" spans="1:31" hidden="1">
      <c r="A411" s="95" t="s">
        <v>688</v>
      </c>
      <c r="B411" s="92">
        <v>30031</v>
      </c>
      <c r="C411" s="92" t="s">
        <v>234</v>
      </c>
      <c r="D411" s="92">
        <v>9060101001</v>
      </c>
      <c r="E411" s="68" t="str">
        <f>VLOOKUP(D411,'[20]Plan de Cuentas'!M$3:R$289,6,0)</f>
        <v>COSTO DE PERSONAL</v>
      </c>
      <c r="F411" s="92" t="s">
        <v>235</v>
      </c>
      <c r="G411" s="92">
        <v>100</v>
      </c>
      <c r="H411" s="92" t="s">
        <v>213</v>
      </c>
      <c r="I411" s="92">
        <v>1220</v>
      </c>
      <c r="J411" s="92" t="s">
        <v>236</v>
      </c>
      <c r="K411" s="92" t="s">
        <v>179</v>
      </c>
      <c r="L411" s="92" t="s">
        <v>151</v>
      </c>
      <c r="M411" s="92">
        <v>910</v>
      </c>
      <c r="N411" s="92" t="s">
        <v>179</v>
      </c>
      <c r="O411" s="92" t="s">
        <v>237</v>
      </c>
      <c r="P411" s="92">
        <v>13457425</v>
      </c>
      <c r="Q411" s="92">
        <v>41789</v>
      </c>
      <c r="R411" s="92" t="s">
        <v>691</v>
      </c>
      <c r="S411" s="92" t="s">
        <v>633</v>
      </c>
      <c r="T411" s="92" t="s">
        <v>220</v>
      </c>
      <c r="U411" s="92">
        <v>1265653</v>
      </c>
      <c r="V411" s="92">
        <v>1265653</v>
      </c>
      <c r="W411" s="92">
        <v>0</v>
      </c>
      <c r="X411" s="92" t="s">
        <v>692</v>
      </c>
      <c r="Y411" s="92"/>
      <c r="Z411" s="92"/>
      <c r="AA411" s="92"/>
      <c r="AB411" s="92"/>
      <c r="AC411" s="92"/>
      <c r="AD411" s="99"/>
      <c r="AE411" s="92"/>
    </row>
    <row r="412" spans="1:31" hidden="1">
      <c r="A412" s="95" t="s">
        <v>688</v>
      </c>
      <c r="B412" s="92">
        <v>30031</v>
      </c>
      <c r="C412" s="92" t="s">
        <v>234</v>
      </c>
      <c r="D412" s="92">
        <v>9060104003</v>
      </c>
      <c r="E412" s="68" t="str">
        <f>VLOOKUP(D412,'[20]Plan de Cuentas'!M$3:R$289,6,0)</f>
        <v>COSTO DE PERSONAL</v>
      </c>
      <c r="F412" s="92" t="s">
        <v>240</v>
      </c>
      <c r="G412" s="92">
        <v>100</v>
      </c>
      <c r="H412" s="92" t="s">
        <v>213</v>
      </c>
      <c r="I412" s="92">
        <v>1220</v>
      </c>
      <c r="J412" s="92" t="s">
        <v>236</v>
      </c>
      <c r="K412" s="92" t="s">
        <v>179</v>
      </c>
      <c r="L412" s="92" t="s">
        <v>151</v>
      </c>
      <c r="M412" s="92">
        <v>910</v>
      </c>
      <c r="N412" s="92" t="s">
        <v>179</v>
      </c>
      <c r="O412" s="92" t="s">
        <v>241</v>
      </c>
      <c r="P412" s="92">
        <v>1016335</v>
      </c>
      <c r="Q412" s="92">
        <v>41789</v>
      </c>
      <c r="R412" s="92" t="s">
        <v>693</v>
      </c>
      <c r="S412" s="92" t="s">
        <v>694</v>
      </c>
      <c r="T412" s="92" t="s">
        <v>220</v>
      </c>
      <c r="U412" s="92">
        <v>66620</v>
      </c>
      <c r="V412" s="92">
        <v>66620</v>
      </c>
      <c r="W412" s="92">
        <v>0</v>
      </c>
      <c r="X412" s="92" t="s">
        <v>692</v>
      </c>
      <c r="Y412" s="92"/>
      <c r="Z412" s="92"/>
      <c r="AA412" s="92"/>
      <c r="AB412" s="92"/>
      <c r="AC412" s="92"/>
      <c r="AD412" s="99"/>
      <c r="AE412" s="92"/>
    </row>
    <row r="413" spans="1:31" hidden="1">
      <c r="A413" s="95" t="s">
        <v>688</v>
      </c>
      <c r="B413" s="92">
        <v>30031</v>
      </c>
      <c r="C413" s="92" t="s">
        <v>234</v>
      </c>
      <c r="D413" s="92">
        <v>9060104003</v>
      </c>
      <c r="E413" s="68" t="str">
        <f>VLOOKUP(D413,'[20]Plan de Cuentas'!M$3:R$289,6,0)</f>
        <v>COSTO DE PERSONAL</v>
      </c>
      <c r="F413" s="92" t="s">
        <v>240</v>
      </c>
      <c r="G413" s="92">
        <v>100</v>
      </c>
      <c r="H413" s="92" t="s">
        <v>213</v>
      </c>
      <c r="I413" s="92">
        <v>1220</v>
      </c>
      <c r="J413" s="92" t="s">
        <v>236</v>
      </c>
      <c r="K413" s="92" t="s">
        <v>179</v>
      </c>
      <c r="L413" s="92" t="s">
        <v>151</v>
      </c>
      <c r="M413" s="92">
        <v>910</v>
      </c>
      <c r="N413" s="92" t="s">
        <v>179</v>
      </c>
      <c r="O413" s="92" t="s">
        <v>241</v>
      </c>
      <c r="P413" s="92">
        <v>1016335</v>
      </c>
      <c r="Q413" s="92">
        <v>41789</v>
      </c>
      <c r="R413" s="92" t="s">
        <v>693</v>
      </c>
      <c r="S413" s="92" t="s">
        <v>695</v>
      </c>
      <c r="T413" s="92" t="s">
        <v>220</v>
      </c>
      <c r="U413" s="92">
        <v>79914</v>
      </c>
      <c r="V413" s="92">
        <v>79914</v>
      </c>
      <c r="W413" s="92">
        <v>0</v>
      </c>
      <c r="X413" s="92" t="s">
        <v>692</v>
      </c>
      <c r="Y413" s="92"/>
      <c r="Z413" s="92"/>
      <c r="AA413" s="92"/>
      <c r="AB413" s="92"/>
      <c r="AC413" s="92"/>
      <c r="AD413" s="99"/>
      <c r="AE413" s="92"/>
    </row>
    <row r="414" spans="1:31" hidden="1">
      <c r="A414" s="95" t="s">
        <v>688</v>
      </c>
      <c r="B414" s="92">
        <v>30031</v>
      </c>
      <c r="C414" s="92" t="s">
        <v>234</v>
      </c>
      <c r="D414" s="92">
        <v>9060104003</v>
      </c>
      <c r="E414" s="68" t="str">
        <f>VLOOKUP(D414,'[20]Plan de Cuentas'!M$3:R$289,6,0)</f>
        <v>COSTO DE PERSONAL</v>
      </c>
      <c r="F414" s="92" t="s">
        <v>240</v>
      </c>
      <c r="G414" s="92">
        <v>100</v>
      </c>
      <c r="H414" s="92" t="s">
        <v>213</v>
      </c>
      <c r="I414" s="92">
        <v>1220</v>
      </c>
      <c r="J414" s="92" t="s">
        <v>236</v>
      </c>
      <c r="K414" s="92" t="s">
        <v>179</v>
      </c>
      <c r="L414" s="92" t="s">
        <v>151</v>
      </c>
      <c r="M414" s="92">
        <v>910</v>
      </c>
      <c r="N414" s="92" t="s">
        <v>179</v>
      </c>
      <c r="O414" s="92" t="s">
        <v>241</v>
      </c>
      <c r="P414" s="92">
        <v>1016335</v>
      </c>
      <c r="Q414" s="92">
        <v>41789</v>
      </c>
      <c r="R414" s="92" t="s">
        <v>691</v>
      </c>
      <c r="S414" s="92" t="s">
        <v>635</v>
      </c>
      <c r="T414" s="92" t="s">
        <v>220</v>
      </c>
      <c r="U414" s="92">
        <v>126806</v>
      </c>
      <c r="V414" s="92">
        <v>126806</v>
      </c>
      <c r="W414" s="92">
        <v>0</v>
      </c>
      <c r="X414" s="92" t="s">
        <v>692</v>
      </c>
      <c r="Y414" s="92"/>
      <c r="Z414" s="92"/>
      <c r="AA414" s="92"/>
      <c r="AB414" s="92"/>
      <c r="AC414" s="92"/>
      <c r="AD414" s="99"/>
      <c r="AE414" s="92"/>
    </row>
    <row r="415" spans="1:31" hidden="1">
      <c r="A415" s="95" t="s">
        <v>688</v>
      </c>
      <c r="B415" s="92">
        <v>30031</v>
      </c>
      <c r="C415" s="92" t="s">
        <v>234</v>
      </c>
      <c r="D415" s="92">
        <v>9060104003</v>
      </c>
      <c r="E415" s="68" t="str">
        <f>VLOOKUP(D415,'[20]Plan de Cuentas'!M$3:R$289,6,0)</f>
        <v>COSTO DE PERSONAL</v>
      </c>
      <c r="F415" s="92" t="s">
        <v>240</v>
      </c>
      <c r="G415" s="92">
        <v>100</v>
      </c>
      <c r="H415" s="92" t="s">
        <v>213</v>
      </c>
      <c r="I415" s="92">
        <v>1220</v>
      </c>
      <c r="J415" s="92" t="s">
        <v>236</v>
      </c>
      <c r="K415" s="92" t="s">
        <v>179</v>
      </c>
      <c r="L415" s="92" t="s">
        <v>151</v>
      </c>
      <c r="M415" s="92">
        <v>910</v>
      </c>
      <c r="N415" s="92" t="s">
        <v>179</v>
      </c>
      <c r="O415" s="92" t="s">
        <v>241</v>
      </c>
      <c r="P415" s="92">
        <v>1016335</v>
      </c>
      <c r="Q415" s="92">
        <v>41789</v>
      </c>
      <c r="R415" s="92" t="s">
        <v>693</v>
      </c>
      <c r="S415" s="92" t="s">
        <v>696</v>
      </c>
      <c r="T415" s="92" t="s">
        <v>220</v>
      </c>
      <c r="U415" s="92">
        <v>23607</v>
      </c>
      <c r="V415" s="92">
        <v>23607</v>
      </c>
      <c r="W415" s="92">
        <v>0</v>
      </c>
      <c r="X415" s="92" t="s">
        <v>692</v>
      </c>
      <c r="Y415" s="92"/>
      <c r="Z415" s="92"/>
      <c r="AA415" s="92"/>
      <c r="AB415" s="92"/>
      <c r="AC415" s="92"/>
      <c r="AD415" s="99"/>
      <c r="AE415" s="92"/>
    </row>
    <row r="416" spans="1:31" hidden="1">
      <c r="A416" s="95" t="s">
        <v>688</v>
      </c>
      <c r="B416" s="92">
        <v>30031</v>
      </c>
      <c r="C416" s="92" t="s">
        <v>234</v>
      </c>
      <c r="D416" s="92">
        <v>9060104005</v>
      </c>
      <c r="E416" s="68" t="str">
        <f>VLOOKUP(D416,'[20]Plan de Cuentas'!M$3:R$289,6,0)</f>
        <v>COSTO DE PERSONAL</v>
      </c>
      <c r="F416" s="92" t="s">
        <v>247</v>
      </c>
      <c r="G416" s="92">
        <v>100</v>
      </c>
      <c r="H416" s="92" t="s">
        <v>213</v>
      </c>
      <c r="I416" s="92">
        <v>1220</v>
      </c>
      <c r="J416" s="92" t="s">
        <v>236</v>
      </c>
      <c r="K416" s="92" t="s">
        <v>179</v>
      </c>
      <c r="L416" s="92" t="s">
        <v>151</v>
      </c>
      <c r="M416" s="92">
        <v>910</v>
      </c>
      <c r="N416" s="92" t="s">
        <v>179</v>
      </c>
      <c r="O416" s="92" t="s">
        <v>248</v>
      </c>
      <c r="P416" s="92">
        <v>2470676</v>
      </c>
      <c r="Q416" s="92">
        <v>41789</v>
      </c>
      <c r="R416" s="92" t="s">
        <v>693</v>
      </c>
      <c r="S416" s="92" t="s">
        <v>697</v>
      </c>
      <c r="T416" s="92" t="s">
        <v>220</v>
      </c>
      <c r="U416" s="92">
        <v>819690</v>
      </c>
      <c r="V416" s="92">
        <v>819690</v>
      </c>
      <c r="W416" s="92">
        <v>0</v>
      </c>
      <c r="X416" s="92" t="s">
        <v>692</v>
      </c>
      <c r="Y416" s="92"/>
      <c r="Z416" s="92"/>
      <c r="AA416" s="92"/>
      <c r="AB416" s="92"/>
      <c r="AC416" s="92"/>
      <c r="AD416" s="99"/>
      <c r="AE416" s="92"/>
    </row>
    <row r="417" spans="1:31" hidden="1">
      <c r="A417" s="95" t="s">
        <v>688</v>
      </c>
      <c r="B417" s="92">
        <v>30031</v>
      </c>
      <c r="C417" s="92" t="s">
        <v>234</v>
      </c>
      <c r="D417" s="92">
        <v>9060104010</v>
      </c>
      <c r="E417" s="68" t="str">
        <f>VLOOKUP(D417,'[20]Plan de Cuentas'!M$3:R$289,6,0)</f>
        <v>COSTO DE PERSONAL</v>
      </c>
      <c r="F417" s="92" t="s">
        <v>250</v>
      </c>
      <c r="G417" s="92">
        <v>100</v>
      </c>
      <c r="H417" s="92" t="s">
        <v>213</v>
      </c>
      <c r="I417" s="92">
        <v>1220</v>
      </c>
      <c r="J417" s="92" t="s">
        <v>236</v>
      </c>
      <c r="K417" s="92" t="s">
        <v>179</v>
      </c>
      <c r="L417" s="92" t="s">
        <v>151</v>
      </c>
      <c r="M417" s="92">
        <v>910</v>
      </c>
      <c r="N417" s="92" t="s">
        <v>179</v>
      </c>
      <c r="O417" s="92" t="s">
        <v>251</v>
      </c>
      <c r="P417" s="92">
        <v>800396</v>
      </c>
      <c r="Q417" s="92">
        <v>41789</v>
      </c>
      <c r="R417" s="92" t="s">
        <v>691</v>
      </c>
      <c r="S417" s="92" t="s">
        <v>641</v>
      </c>
      <c r="T417" s="92" t="s">
        <v>220</v>
      </c>
      <c r="U417" s="92">
        <v>217302</v>
      </c>
      <c r="V417" s="92">
        <v>217302</v>
      </c>
      <c r="W417" s="92">
        <v>0</v>
      </c>
      <c r="X417" s="92" t="s">
        <v>692</v>
      </c>
      <c r="Y417" s="92"/>
      <c r="Z417" s="92"/>
      <c r="AA417" s="92"/>
      <c r="AB417" s="92"/>
      <c r="AC417" s="92"/>
      <c r="AD417" s="99"/>
      <c r="AE417" s="92"/>
    </row>
    <row r="418" spans="1:31" hidden="1">
      <c r="A418" s="95" t="s">
        <v>688</v>
      </c>
      <c r="B418" s="92">
        <v>30031</v>
      </c>
      <c r="C418" s="92" t="s">
        <v>234</v>
      </c>
      <c r="D418" s="92">
        <v>9060105005</v>
      </c>
      <c r="E418" s="68" t="str">
        <f>VLOOKUP(D418,'[20]Plan de Cuentas'!M$3:R$289,6,0)</f>
        <v>COSTO DE PERSONAL</v>
      </c>
      <c r="F418" s="92" t="s">
        <v>252</v>
      </c>
      <c r="G418" s="92">
        <v>100</v>
      </c>
      <c r="H418" s="92" t="s">
        <v>213</v>
      </c>
      <c r="I418" s="92">
        <v>1220</v>
      </c>
      <c r="J418" s="92" t="s">
        <v>236</v>
      </c>
      <c r="K418" s="92" t="s">
        <v>179</v>
      </c>
      <c r="L418" s="92" t="s">
        <v>151</v>
      </c>
      <c r="M418" s="92">
        <v>910</v>
      </c>
      <c r="N418" s="92" t="s">
        <v>179</v>
      </c>
      <c r="O418" s="92" t="s">
        <v>253</v>
      </c>
      <c r="P418" s="92">
        <v>457360</v>
      </c>
      <c r="Q418" s="92">
        <v>41789</v>
      </c>
      <c r="R418" s="92" t="s">
        <v>691</v>
      </c>
      <c r="S418" s="92" t="s">
        <v>642</v>
      </c>
      <c r="T418" s="92" t="s">
        <v>220</v>
      </c>
      <c r="U418" s="92">
        <v>124170</v>
      </c>
      <c r="V418" s="92">
        <v>124170</v>
      </c>
      <c r="W418" s="92">
        <v>0</v>
      </c>
      <c r="X418" s="92" t="s">
        <v>692</v>
      </c>
      <c r="Y418" s="92"/>
      <c r="Z418" s="92"/>
      <c r="AA418" s="92"/>
      <c r="AB418" s="92"/>
      <c r="AC418" s="92"/>
      <c r="AD418" s="99"/>
      <c r="AE418" s="92"/>
    </row>
    <row r="419" spans="1:31" hidden="1">
      <c r="A419" s="95" t="s">
        <v>688</v>
      </c>
      <c r="B419" s="92">
        <v>30031</v>
      </c>
      <c r="C419" s="92" t="s">
        <v>234</v>
      </c>
      <c r="D419" s="92">
        <v>9060108003</v>
      </c>
      <c r="E419" s="68" t="str">
        <f>VLOOKUP(D419,'[20]Plan de Cuentas'!M$3:R$289,6,0)</f>
        <v>COSTO DE PERSONAL</v>
      </c>
      <c r="F419" s="92" t="s">
        <v>474</v>
      </c>
      <c r="G419" s="92">
        <v>100</v>
      </c>
      <c r="H419" s="92" t="s">
        <v>213</v>
      </c>
      <c r="I419" s="92">
        <v>1220</v>
      </c>
      <c r="J419" s="92" t="s">
        <v>236</v>
      </c>
      <c r="K419" s="92" t="s">
        <v>179</v>
      </c>
      <c r="L419" s="92" t="s">
        <v>151</v>
      </c>
      <c r="M419" s="92">
        <v>910</v>
      </c>
      <c r="N419" s="92" t="s">
        <v>179</v>
      </c>
      <c r="O419" s="92" t="s">
        <v>475</v>
      </c>
      <c r="P419" s="92">
        <v>1126409</v>
      </c>
      <c r="Q419" s="92">
        <v>41789</v>
      </c>
      <c r="R419" s="92" t="s">
        <v>693</v>
      </c>
      <c r="S419" s="92" t="s">
        <v>698</v>
      </c>
      <c r="T419" s="92" t="s">
        <v>220</v>
      </c>
      <c r="U419" s="92">
        <v>241408</v>
      </c>
      <c r="V419" s="92">
        <v>241408</v>
      </c>
      <c r="W419" s="92">
        <v>0</v>
      </c>
      <c r="X419" s="92" t="s">
        <v>692</v>
      </c>
      <c r="Y419" s="92"/>
      <c r="Z419" s="92"/>
      <c r="AA419" s="92"/>
      <c r="AB419" s="92"/>
      <c r="AC419" s="92"/>
      <c r="AD419" s="99"/>
      <c r="AE419" s="92"/>
    </row>
    <row r="420" spans="1:31" hidden="1">
      <c r="A420" s="95" t="s">
        <v>688</v>
      </c>
      <c r="B420" s="92">
        <v>30031</v>
      </c>
      <c r="C420" s="92" t="s">
        <v>234</v>
      </c>
      <c r="D420" s="92">
        <v>9060111002</v>
      </c>
      <c r="E420" s="68" t="str">
        <f>VLOOKUP(D420,'[20]Plan de Cuentas'!M$3:R$289,6,0)</f>
        <v>COSTO DE PERSONAL</v>
      </c>
      <c r="F420" s="92" t="s">
        <v>257</v>
      </c>
      <c r="G420" s="92">
        <v>100</v>
      </c>
      <c r="H420" s="92" t="s">
        <v>213</v>
      </c>
      <c r="I420" s="92">
        <v>1220</v>
      </c>
      <c r="J420" s="92" t="s">
        <v>236</v>
      </c>
      <c r="K420" s="92" t="s">
        <v>179</v>
      </c>
      <c r="L420" s="92" t="s">
        <v>151</v>
      </c>
      <c r="M420" s="92">
        <v>910</v>
      </c>
      <c r="N420" s="92" t="s">
        <v>179</v>
      </c>
      <c r="O420" s="92" t="s">
        <v>258</v>
      </c>
      <c r="P420" s="92">
        <v>326237</v>
      </c>
      <c r="Q420" s="92">
        <v>41779</v>
      </c>
      <c r="R420" s="92" t="s">
        <v>699</v>
      </c>
      <c r="S420" s="92" t="s">
        <v>700</v>
      </c>
      <c r="T420" s="92" t="s">
        <v>220</v>
      </c>
      <c r="U420" s="92">
        <v>4494</v>
      </c>
      <c r="V420" s="92">
        <v>4494</v>
      </c>
      <c r="W420" s="92">
        <v>0</v>
      </c>
      <c r="X420" s="92" t="s">
        <v>692</v>
      </c>
      <c r="Y420" s="92"/>
      <c r="Z420" s="92"/>
      <c r="AA420" s="92"/>
      <c r="AB420" s="92"/>
      <c r="AC420" s="92"/>
      <c r="AD420" s="99"/>
      <c r="AE420" s="92"/>
    </row>
    <row r="421" spans="1:31" hidden="1">
      <c r="A421" s="95" t="s">
        <v>688</v>
      </c>
      <c r="B421" s="92">
        <v>30031</v>
      </c>
      <c r="C421" s="92" t="s">
        <v>234</v>
      </c>
      <c r="D421" s="92">
        <v>9060111002</v>
      </c>
      <c r="E421" s="68" t="str">
        <f>VLOOKUP(D421,'[20]Plan de Cuentas'!M$3:R$289,6,0)</f>
        <v>COSTO DE PERSONAL</v>
      </c>
      <c r="F421" s="92" t="s">
        <v>257</v>
      </c>
      <c r="G421" s="92">
        <v>100</v>
      </c>
      <c r="H421" s="92" t="s">
        <v>213</v>
      </c>
      <c r="I421" s="92">
        <v>1220</v>
      </c>
      <c r="J421" s="92" t="s">
        <v>236</v>
      </c>
      <c r="K421" s="92" t="s">
        <v>179</v>
      </c>
      <c r="L421" s="92" t="s">
        <v>151</v>
      </c>
      <c r="M421" s="92">
        <v>910</v>
      </c>
      <c r="N421" s="92" t="s">
        <v>179</v>
      </c>
      <c r="O421" s="92" t="s">
        <v>258</v>
      </c>
      <c r="P421" s="92">
        <v>326237</v>
      </c>
      <c r="Q421" s="92">
        <v>41779</v>
      </c>
      <c r="R421" s="92" t="s">
        <v>699</v>
      </c>
      <c r="S421" s="92" t="s">
        <v>700</v>
      </c>
      <c r="T421" s="92" t="s">
        <v>220</v>
      </c>
      <c r="U421" s="92">
        <v>70905</v>
      </c>
      <c r="V421" s="92">
        <v>70905</v>
      </c>
      <c r="W421" s="92">
        <v>0</v>
      </c>
      <c r="X421" s="92" t="s">
        <v>692</v>
      </c>
      <c r="Y421" s="92"/>
      <c r="Z421" s="92"/>
      <c r="AA421" s="92"/>
      <c r="AB421" s="92"/>
      <c r="AC421" s="92"/>
      <c r="AD421" s="99"/>
      <c r="AE421" s="92"/>
    </row>
    <row r="422" spans="1:31" hidden="1">
      <c r="A422" s="95" t="s">
        <v>688</v>
      </c>
      <c r="B422" s="92">
        <v>30031</v>
      </c>
      <c r="C422" s="92" t="s">
        <v>234</v>
      </c>
      <c r="D422" s="92">
        <v>9060111002</v>
      </c>
      <c r="E422" s="68" t="str">
        <f>VLOOKUP(D422,'[20]Plan de Cuentas'!M$3:R$289,6,0)</f>
        <v>COSTO DE PERSONAL</v>
      </c>
      <c r="F422" s="92" t="s">
        <v>257</v>
      </c>
      <c r="G422" s="92">
        <v>100</v>
      </c>
      <c r="H422" s="92" t="s">
        <v>213</v>
      </c>
      <c r="I422" s="92">
        <v>1220</v>
      </c>
      <c r="J422" s="92" t="s">
        <v>236</v>
      </c>
      <c r="K422" s="92" t="s">
        <v>179</v>
      </c>
      <c r="L422" s="92" t="s">
        <v>151</v>
      </c>
      <c r="M422" s="92">
        <v>910</v>
      </c>
      <c r="N422" s="92" t="s">
        <v>179</v>
      </c>
      <c r="O422" s="92" t="s">
        <v>258</v>
      </c>
      <c r="P422" s="92">
        <v>326237</v>
      </c>
      <c r="Q422" s="92">
        <v>41789</v>
      </c>
      <c r="R422" s="92" t="s">
        <v>691</v>
      </c>
      <c r="S422" s="92" t="s">
        <v>645</v>
      </c>
      <c r="T422" s="92" t="s">
        <v>220</v>
      </c>
      <c r="U422" s="92">
        <v>-75605</v>
      </c>
      <c r="V422" s="92">
        <v>0</v>
      </c>
      <c r="W422" s="92">
        <v>75605</v>
      </c>
      <c r="X422" s="92" t="s">
        <v>692</v>
      </c>
      <c r="Y422" s="92"/>
      <c r="Z422" s="92"/>
      <c r="AA422" s="92"/>
      <c r="AB422" s="92"/>
      <c r="AC422" s="92"/>
      <c r="AD422" s="99"/>
      <c r="AE422" s="92"/>
    </row>
    <row r="423" spans="1:31" hidden="1">
      <c r="A423" s="95" t="s">
        <v>688</v>
      </c>
      <c r="B423" s="92">
        <v>30031</v>
      </c>
      <c r="C423" s="92" t="s">
        <v>234</v>
      </c>
      <c r="D423" s="92">
        <v>9060111002</v>
      </c>
      <c r="E423" s="68" t="str">
        <f>VLOOKUP(D423,'[20]Plan de Cuentas'!M$3:R$289,6,0)</f>
        <v>COSTO DE PERSONAL</v>
      </c>
      <c r="F423" s="92" t="s">
        <v>257</v>
      </c>
      <c r="G423" s="92">
        <v>100</v>
      </c>
      <c r="H423" s="92" t="s">
        <v>213</v>
      </c>
      <c r="I423" s="92">
        <v>1220</v>
      </c>
      <c r="J423" s="92" t="s">
        <v>236</v>
      </c>
      <c r="K423" s="92" t="s">
        <v>179</v>
      </c>
      <c r="L423" s="92" t="s">
        <v>151</v>
      </c>
      <c r="M423" s="92">
        <v>910</v>
      </c>
      <c r="N423" s="92" t="s">
        <v>179</v>
      </c>
      <c r="O423" s="92" t="s">
        <v>258</v>
      </c>
      <c r="P423" s="92">
        <v>326237</v>
      </c>
      <c r="Q423" s="92">
        <v>41789</v>
      </c>
      <c r="R423" s="92" t="s">
        <v>691</v>
      </c>
      <c r="S423" s="92" t="s">
        <v>646</v>
      </c>
      <c r="T423" s="92" t="s">
        <v>220</v>
      </c>
      <c r="U423" s="92">
        <v>87538</v>
      </c>
      <c r="V423" s="92">
        <v>87538</v>
      </c>
      <c r="W423" s="92">
        <v>0</v>
      </c>
      <c r="X423" s="92" t="s">
        <v>692</v>
      </c>
      <c r="Y423" s="92"/>
      <c r="Z423" s="92"/>
      <c r="AA423" s="92"/>
      <c r="AB423" s="92"/>
      <c r="AC423" s="92"/>
      <c r="AD423" s="99"/>
      <c r="AE423" s="92"/>
    </row>
    <row r="424" spans="1:31" hidden="1">
      <c r="A424" s="95" t="s">
        <v>688</v>
      </c>
      <c r="B424" s="92">
        <v>30031</v>
      </c>
      <c r="C424" s="92" t="s">
        <v>234</v>
      </c>
      <c r="D424" s="92">
        <v>9060111003</v>
      </c>
      <c r="E424" s="68" t="str">
        <f>VLOOKUP(D424,'[20]Plan de Cuentas'!M$3:R$289,6,0)</f>
        <v>COSTO DE PERSONAL</v>
      </c>
      <c r="F424" s="92" t="s">
        <v>265</v>
      </c>
      <c r="G424" s="92">
        <v>100</v>
      </c>
      <c r="H424" s="92" t="s">
        <v>213</v>
      </c>
      <c r="I424" s="92">
        <v>1220</v>
      </c>
      <c r="J424" s="92" t="s">
        <v>236</v>
      </c>
      <c r="K424" s="92" t="s">
        <v>179</v>
      </c>
      <c r="L424" s="92" t="s">
        <v>151</v>
      </c>
      <c r="M424" s="92">
        <v>910</v>
      </c>
      <c r="N424" s="92" t="s">
        <v>179</v>
      </c>
      <c r="O424" s="92" t="s">
        <v>266</v>
      </c>
      <c r="P424" s="92">
        <v>503486</v>
      </c>
      <c r="Q424" s="92">
        <v>41789</v>
      </c>
      <c r="R424" s="92" t="s">
        <v>691</v>
      </c>
      <c r="S424" s="92" t="s">
        <v>650</v>
      </c>
      <c r="T424" s="92" t="s">
        <v>220</v>
      </c>
      <c r="U424" s="92">
        <v>37248</v>
      </c>
      <c r="V424" s="92">
        <v>37248</v>
      </c>
      <c r="W424" s="92">
        <v>0</v>
      </c>
      <c r="X424" s="92" t="s">
        <v>692</v>
      </c>
      <c r="Y424" s="92"/>
      <c r="Z424" s="92"/>
      <c r="AA424" s="92"/>
      <c r="AB424" s="92"/>
      <c r="AC424" s="92"/>
      <c r="AD424" s="99"/>
      <c r="AE424" s="92"/>
    </row>
    <row r="425" spans="1:31" hidden="1">
      <c r="A425" s="95" t="s">
        <v>688</v>
      </c>
      <c r="B425" s="92">
        <v>30031</v>
      </c>
      <c r="C425" s="92" t="s">
        <v>234</v>
      </c>
      <c r="D425" s="92">
        <v>9060111003</v>
      </c>
      <c r="E425" s="68" t="str">
        <f>VLOOKUP(D425,'[20]Plan de Cuentas'!M$3:R$289,6,0)</f>
        <v>COSTO DE PERSONAL</v>
      </c>
      <c r="F425" s="92" t="s">
        <v>265</v>
      </c>
      <c r="G425" s="92">
        <v>100</v>
      </c>
      <c r="H425" s="92" t="s">
        <v>213</v>
      </c>
      <c r="I425" s="92">
        <v>1220</v>
      </c>
      <c r="J425" s="92" t="s">
        <v>236</v>
      </c>
      <c r="K425" s="92" t="s">
        <v>179</v>
      </c>
      <c r="L425" s="92" t="s">
        <v>151</v>
      </c>
      <c r="M425" s="92">
        <v>910</v>
      </c>
      <c r="N425" s="92" t="s">
        <v>179</v>
      </c>
      <c r="O425" s="92" t="s">
        <v>266</v>
      </c>
      <c r="P425" s="92">
        <v>503486</v>
      </c>
      <c r="Q425" s="92">
        <v>41789</v>
      </c>
      <c r="R425" s="92" t="s">
        <v>691</v>
      </c>
      <c r="S425" s="92" t="s">
        <v>651</v>
      </c>
      <c r="T425" s="92" t="s">
        <v>220</v>
      </c>
      <c r="U425" s="92">
        <v>38135</v>
      </c>
      <c r="V425" s="92">
        <v>38135</v>
      </c>
      <c r="W425" s="92">
        <v>0</v>
      </c>
      <c r="X425" s="92" t="s">
        <v>692</v>
      </c>
      <c r="Y425" s="92"/>
      <c r="Z425" s="92"/>
      <c r="AA425" s="92"/>
      <c r="AB425" s="92"/>
      <c r="AC425" s="92"/>
      <c r="AD425" s="99"/>
      <c r="AE425" s="92"/>
    </row>
    <row r="426" spans="1:31" hidden="1">
      <c r="A426" s="95" t="s">
        <v>688</v>
      </c>
      <c r="B426" s="92">
        <v>30031</v>
      </c>
      <c r="C426" s="92" t="s">
        <v>234</v>
      </c>
      <c r="D426" s="92">
        <v>9060111003</v>
      </c>
      <c r="E426" s="68" t="str">
        <f>VLOOKUP(D426,'[20]Plan de Cuentas'!M$3:R$289,6,0)</f>
        <v>COSTO DE PERSONAL</v>
      </c>
      <c r="F426" s="92" t="s">
        <v>265</v>
      </c>
      <c r="G426" s="92">
        <v>100</v>
      </c>
      <c r="H426" s="92" t="s">
        <v>213</v>
      </c>
      <c r="I426" s="92">
        <v>1220</v>
      </c>
      <c r="J426" s="92" t="s">
        <v>236</v>
      </c>
      <c r="K426" s="92" t="s">
        <v>179</v>
      </c>
      <c r="L426" s="92" t="s">
        <v>151</v>
      </c>
      <c r="M426" s="92">
        <v>910</v>
      </c>
      <c r="N426" s="92" t="s">
        <v>179</v>
      </c>
      <c r="O426" s="92" t="s">
        <v>266</v>
      </c>
      <c r="P426" s="92">
        <v>503486</v>
      </c>
      <c r="Q426" s="92">
        <v>41789</v>
      </c>
      <c r="R426" s="92" t="s">
        <v>691</v>
      </c>
      <c r="S426" s="92" t="s">
        <v>652</v>
      </c>
      <c r="T426" s="92" t="s">
        <v>220</v>
      </c>
      <c r="U426" s="92">
        <v>30581</v>
      </c>
      <c r="V426" s="92">
        <v>30581</v>
      </c>
      <c r="W426" s="92">
        <v>0</v>
      </c>
      <c r="X426" s="92" t="s">
        <v>692</v>
      </c>
      <c r="Y426" s="92"/>
      <c r="Z426" s="92"/>
      <c r="AA426" s="92"/>
      <c r="AB426" s="92"/>
      <c r="AC426" s="92"/>
      <c r="AD426" s="99"/>
      <c r="AE426" s="92"/>
    </row>
    <row r="427" spans="1:31" hidden="1">
      <c r="A427" s="95" t="s">
        <v>688</v>
      </c>
      <c r="B427" s="92">
        <v>30031</v>
      </c>
      <c r="C427" s="92" t="s">
        <v>234</v>
      </c>
      <c r="D427" s="92">
        <v>9060111003</v>
      </c>
      <c r="E427" s="68" t="str">
        <f>VLOOKUP(D427,'[20]Plan de Cuentas'!M$3:R$289,6,0)</f>
        <v>COSTO DE PERSONAL</v>
      </c>
      <c r="F427" s="92" t="s">
        <v>265</v>
      </c>
      <c r="G427" s="92">
        <v>100</v>
      </c>
      <c r="H427" s="92" t="s">
        <v>213</v>
      </c>
      <c r="I427" s="92">
        <v>1220</v>
      </c>
      <c r="J427" s="92" t="s">
        <v>236</v>
      </c>
      <c r="K427" s="92" t="s">
        <v>179</v>
      </c>
      <c r="L427" s="92" t="s">
        <v>151</v>
      </c>
      <c r="M427" s="92">
        <v>910</v>
      </c>
      <c r="N427" s="92" t="s">
        <v>179</v>
      </c>
      <c r="O427" s="92" t="s">
        <v>266</v>
      </c>
      <c r="P427" s="92">
        <v>503486</v>
      </c>
      <c r="Q427" s="92">
        <v>41789</v>
      </c>
      <c r="R427" s="92" t="s">
        <v>691</v>
      </c>
      <c r="S427" s="92" t="s">
        <v>653</v>
      </c>
      <c r="T427" s="92" t="s">
        <v>220</v>
      </c>
      <c r="U427" s="92">
        <v>61161</v>
      </c>
      <c r="V427" s="92">
        <v>61161</v>
      </c>
      <c r="W427" s="92">
        <v>0</v>
      </c>
      <c r="X427" s="92" t="s">
        <v>692</v>
      </c>
      <c r="Y427" s="92"/>
      <c r="Z427" s="92"/>
      <c r="AA427" s="92"/>
      <c r="AB427" s="92"/>
      <c r="AC427" s="92"/>
      <c r="AD427" s="99"/>
      <c r="AE427" s="92"/>
    </row>
    <row r="428" spans="1:31" hidden="1">
      <c r="A428" s="95" t="s">
        <v>688</v>
      </c>
      <c r="B428" s="92">
        <v>30031</v>
      </c>
      <c r="C428" s="92" t="s">
        <v>234</v>
      </c>
      <c r="D428" s="92">
        <v>9060117002</v>
      </c>
      <c r="E428" s="68" t="str">
        <f>VLOOKUP(D428,'[20]Plan de Cuentas'!M$3:R$289,6,0)</f>
        <v>COSTO DE PERSONAL</v>
      </c>
      <c r="F428" s="92" t="s">
        <v>478</v>
      </c>
      <c r="G428" s="92">
        <v>100</v>
      </c>
      <c r="H428" s="92" t="s">
        <v>213</v>
      </c>
      <c r="I428" s="92">
        <v>1220</v>
      </c>
      <c r="J428" s="92" t="s">
        <v>236</v>
      </c>
      <c r="K428" s="92" t="s">
        <v>179</v>
      </c>
      <c r="L428" s="92" t="s">
        <v>151</v>
      </c>
      <c r="M428" s="92">
        <v>910</v>
      </c>
      <c r="N428" s="92" t="s">
        <v>179</v>
      </c>
      <c r="O428" s="92" t="s">
        <v>479</v>
      </c>
      <c r="P428" s="92">
        <v>183940</v>
      </c>
      <c r="Q428" s="92">
        <v>41789</v>
      </c>
      <c r="R428" s="92" t="s">
        <v>701</v>
      </c>
      <c r="S428" s="92" t="s">
        <v>702</v>
      </c>
      <c r="T428" s="92" t="s">
        <v>220</v>
      </c>
      <c r="U428" s="92">
        <v>26855</v>
      </c>
      <c r="V428" s="92">
        <v>26855</v>
      </c>
      <c r="W428" s="92">
        <v>0</v>
      </c>
      <c r="X428" s="92" t="s">
        <v>692</v>
      </c>
      <c r="Y428" s="92"/>
      <c r="Z428" s="92"/>
      <c r="AA428" s="92"/>
      <c r="AB428" s="92"/>
      <c r="AC428" s="92"/>
      <c r="AD428" s="99"/>
      <c r="AE428" s="92"/>
    </row>
    <row r="429" spans="1:31" hidden="1">
      <c r="A429" s="95" t="s">
        <v>688</v>
      </c>
      <c r="B429" s="92">
        <v>30031</v>
      </c>
      <c r="C429" s="92" t="s">
        <v>267</v>
      </c>
      <c r="D429" s="92">
        <v>9060301001</v>
      </c>
      <c r="E429" s="68" t="str">
        <f>VLOOKUP(D429,'[20]Plan de Cuentas'!M$3:R$289,6,0)</f>
        <v>COSTO DE OFICINA</v>
      </c>
      <c r="F429" s="92" t="s">
        <v>405</v>
      </c>
      <c r="G429" s="92">
        <v>100</v>
      </c>
      <c r="H429" s="92" t="s">
        <v>213</v>
      </c>
      <c r="I429" s="92">
        <v>1220</v>
      </c>
      <c r="J429" s="92" t="s">
        <v>225</v>
      </c>
      <c r="K429" s="92" t="s">
        <v>226</v>
      </c>
      <c r="L429" s="92" t="s">
        <v>151</v>
      </c>
      <c r="M429" s="92">
        <v>1015</v>
      </c>
      <c r="N429" s="92" t="s">
        <v>268</v>
      </c>
      <c r="O429" s="92" t="s">
        <v>406</v>
      </c>
      <c r="P429" s="92">
        <v>102700</v>
      </c>
      <c r="Q429" s="92">
        <v>41790</v>
      </c>
      <c r="R429" s="92" t="s">
        <v>703</v>
      </c>
      <c r="S429" s="92" t="s">
        <v>704</v>
      </c>
      <c r="T429" s="92" t="s">
        <v>220</v>
      </c>
      <c r="U429" s="92">
        <v>-213917</v>
      </c>
      <c r="V429" s="92">
        <v>0</v>
      </c>
      <c r="W429" s="92">
        <v>213917</v>
      </c>
      <c r="X429" s="92" t="s">
        <v>692</v>
      </c>
      <c r="Y429" s="92"/>
      <c r="Z429" s="92"/>
      <c r="AA429" s="92"/>
      <c r="AB429" s="92"/>
      <c r="AC429" s="92"/>
      <c r="AD429" s="99"/>
      <c r="AE429" s="92"/>
    </row>
    <row r="430" spans="1:31" hidden="1">
      <c r="A430" s="95" t="s">
        <v>688</v>
      </c>
      <c r="B430" s="92">
        <v>30031</v>
      </c>
      <c r="C430" s="92" t="s">
        <v>267</v>
      </c>
      <c r="D430" s="92">
        <v>9060302001</v>
      </c>
      <c r="E430" s="68" t="str">
        <f>VLOOKUP(D430,'[20]Plan de Cuentas'!M$3:R$289,6,0)</f>
        <v>COSTO DE OFICINA</v>
      </c>
      <c r="F430" s="92" t="s">
        <v>24</v>
      </c>
      <c r="G430" s="92">
        <v>100</v>
      </c>
      <c r="H430" s="92" t="s">
        <v>213</v>
      </c>
      <c r="I430" s="92">
        <v>1220</v>
      </c>
      <c r="J430" s="92" t="s">
        <v>225</v>
      </c>
      <c r="K430" s="92" t="s">
        <v>226</v>
      </c>
      <c r="L430" s="92" t="s">
        <v>151</v>
      </c>
      <c r="M430" s="92">
        <v>1015</v>
      </c>
      <c r="N430" s="92" t="s">
        <v>268</v>
      </c>
      <c r="O430" s="92" t="s">
        <v>485</v>
      </c>
      <c r="P430" s="92">
        <v>95000</v>
      </c>
      <c r="Q430" s="92">
        <v>41790</v>
      </c>
      <c r="R430" s="92" t="s">
        <v>705</v>
      </c>
      <c r="S430" s="92" t="s">
        <v>706</v>
      </c>
      <c r="T430" s="92" t="s">
        <v>220</v>
      </c>
      <c r="U430" s="92">
        <v>-95000</v>
      </c>
      <c r="V430" s="92">
        <v>0</v>
      </c>
      <c r="W430" s="92">
        <v>95000</v>
      </c>
      <c r="X430" s="92" t="s">
        <v>692</v>
      </c>
      <c r="Y430" s="92"/>
      <c r="Z430" s="92"/>
      <c r="AA430" s="92"/>
      <c r="AB430" s="92"/>
      <c r="AC430" s="92"/>
      <c r="AD430" s="99"/>
      <c r="AE430" s="92"/>
    </row>
    <row r="431" spans="1:31" hidden="1">
      <c r="A431" s="95" t="s">
        <v>688</v>
      </c>
      <c r="B431" s="92">
        <v>30031</v>
      </c>
      <c r="C431" s="92" t="s">
        <v>267</v>
      </c>
      <c r="D431" s="92">
        <v>9060302001</v>
      </c>
      <c r="E431" s="68" t="str">
        <f>VLOOKUP(D431,'[20]Plan de Cuentas'!M$3:R$289,6,0)</f>
        <v>COSTO DE OFICINA</v>
      </c>
      <c r="F431" s="92" t="s">
        <v>24</v>
      </c>
      <c r="G431" s="92">
        <v>100</v>
      </c>
      <c r="H431" s="92" t="s">
        <v>213</v>
      </c>
      <c r="I431" s="92">
        <v>1220</v>
      </c>
      <c r="J431" s="92" t="s">
        <v>225</v>
      </c>
      <c r="K431" s="92" t="s">
        <v>226</v>
      </c>
      <c r="L431" s="92" t="s">
        <v>151</v>
      </c>
      <c r="M431" s="92">
        <v>1015</v>
      </c>
      <c r="N431" s="92" t="s">
        <v>268</v>
      </c>
      <c r="O431" s="92" t="s">
        <v>485</v>
      </c>
      <c r="P431" s="92">
        <v>95000</v>
      </c>
      <c r="Q431" s="92">
        <v>41790</v>
      </c>
      <c r="R431" s="92" t="s">
        <v>705</v>
      </c>
      <c r="S431" s="92" t="s">
        <v>707</v>
      </c>
      <c r="T431" s="92" t="s">
        <v>220</v>
      </c>
      <c r="U431" s="92">
        <v>95000</v>
      </c>
      <c r="V431" s="92">
        <v>95000</v>
      </c>
      <c r="W431" s="92">
        <v>0</v>
      </c>
      <c r="X431" s="92" t="s">
        <v>692</v>
      </c>
      <c r="Y431" s="92"/>
      <c r="Z431" s="92"/>
      <c r="AA431" s="92"/>
      <c r="AB431" s="92"/>
      <c r="AC431" s="92"/>
      <c r="AD431" s="99"/>
      <c r="AE431" s="92"/>
    </row>
    <row r="432" spans="1:31" hidden="1">
      <c r="A432" s="95" t="s">
        <v>688</v>
      </c>
      <c r="B432" s="92">
        <v>30031</v>
      </c>
      <c r="C432" s="92" t="s">
        <v>267</v>
      </c>
      <c r="D432" s="92">
        <v>9060304001</v>
      </c>
      <c r="E432" s="68" t="str">
        <f>VLOOKUP(D432,'[20]Plan de Cuentas'!M$3:R$289,6,0)</f>
        <v>COSTO DE OFICINA</v>
      </c>
      <c r="F432" s="92" t="s">
        <v>25</v>
      </c>
      <c r="G432" s="92">
        <v>100</v>
      </c>
      <c r="H432" s="92" t="s">
        <v>213</v>
      </c>
      <c r="I432" s="92">
        <v>1220</v>
      </c>
      <c r="J432" s="92" t="s">
        <v>225</v>
      </c>
      <c r="K432" s="92" t="s">
        <v>226</v>
      </c>
      <c r="L432" s="92" t="s">
        <v>151</v>
      </c>
      <c r="M432" s="92">
        <v>1015</v>
      </c>
      <c r="N432" s="92" t="s">
        <v>268</v>
      </c>
      <c r="O432" s="92" t="s">
        <v>409</v>
      </c>
      <c r="P432" s="92">
        <v>373860</v>
      </c>
      <c r="Q432" s="92">
        <v>41790</v>
      </c>
      <c r="R432" s="92" t="s">
        <v>703</v>
      </c>
      <c r="S432" s="92" t="s">
        <v>708</v>
      </c>
      <c r="T432" s="92" t="s">
        <v>220</v>
      </c>
      <c r="U432" s="92">
        <v>8921</v>
      </c>
      <c r="V432" s="92">
        <v>8921</v>
      </c>
      <c r="W432" s="92">
        <v>0</v>
      </c>
      <c r="X432" s="92" t="s">
        <v>692</v>
      </c>
      <c r="Y432" s="92"/>
      <c r="Z432" s="92"/>
      <c r="AA432" s="92"/>
      <c r="AB432" s="92"/>
      <c r="AC432" s="92"/>
      <c r="AD432" s="99"/>
      <c r="AE432" s="92"/>
    </row>
    <row r="433" spans="1:31" hidden="1">
      <c r="A433" s="95" t="s">
        <v>688</v>
      </c>
      <c r="B433" s="92">
        <v>30031</v>
      </c>
      <c r="C433" s="92" t="s">
        <v>267</v>
      </c>
      <c r="D433" s="92">
        <v>9060304001</v>
      </c>
      <c r="E433" s="68" t="str">
        <f>VLOOKUP(D433,'[20]Plan de Cuentas'!M$3:R$289,6,0)</f>
        <v>COSTO DE OFICINA</v>
      </c>
      <c r="F433" s="92" t="s">
        <v>25</v>
      </c>
      <c r="G433" s="92">
        <v>100</v>
      </c>
      <c r="H433" s="92" t="s">
        <v>213</v>
      </c>
      <c r="I433" s="92">
        <v>1220</v>
      </c>
      <c r="J433" s="92" t="s">
        <v>225</v>
      </c>
      <c r="K433" s="92" t="s">
        <v>226</v>
      </c>
      <c r="L433" s="92" t="s">
        <v>151</v>
      </c>
      <c r="M433" s="92">
        <v>1015</v>
      </c>
      <c r="N433" s="92" t="s">
        <v>268</v>
      </c>
      <c r="O433" s="92" t="s">
        <v>409</v>
      </c>
      <c r="P433" s="92">
        <v>373860</v>
      </c>
      <c r="Q433" s="92">
        <v>41790</v>
      </c>
      <c r="R433" s="92" t="s">
        <v>703</v>
      </c>
      <c r="S433" s="92" t="s">
        <v>709</v>
      </c>
      <c r="T433" s="92" t="s">
        <v>220</v>
      </c>
      <c r="U433" s="92">
        <v>4593</v>
      </c>
      <c r="V433" s="92">
        <v>4593</v>
      </c>
      <c r="W433" s="92">
        <v>0</v>
      </c>
      <c r="X433" s="92" t="s">
        <v>692</v>
      </c>
      <c r="Y433" s="92"/>
      <c r="Z433" s="92"/>
      <c r="AA433" s="92"/>
      <c r="AB433" s="92"/>
      <c r="AC433" s="92"/>
      <c r="AD433" s="99"/>
      <c r="AE433" s="92"/>
    </row>
    <row r="434" spans="1:31" hidden="1">
      <c r="A434" s="95" t="s">
        <v>688</v>
      </c>
      <c r="B434" s="92">
        <v>30031</v>
      </c>
      <c r="C434" s="92" t="s">
        <v>267</v>
      </c>
      <c r="D434" s="92">
        <v>9060304001</v>
      </c>
      <c r="E434" s="68" t="str">
        <f>VLOOKUP(D434,'[20]Plan de Cuentas'!M$3:R$289,6,0)</f>
        <v>COSTO DE OFICINA</v>
      </c>
      <c r="F434" s="92" t="s">
        <v>25</v>
      </c>
      <c r="G434" s="92">
        <v>100</v>
      </c>
      <c r="H434" s="92" t="s">
        <v>213</v>
      </c>
      <c r="I434" s="92">
        <v>1220</v>
      </c>
      <c r="J434" s="92" t="s">
        <v>225</v>
      </c>
      <c r="K434" s="92" t="s">
        <v>226</v>
      </c>
      <c r="L434" s="92" t="s">
        <v>151</v>
      </c>
      <c r="M434" s="92">
        <v>1015</v>
      </c>
      <c r="N434" s="92" t="s">
        <v>268</v>
      </c>
      <c r="O434" s="92" t="s">
        <v>409</v>
      </c>
      <c r="P434" s="92">
        <v>373860</v>
      </c>
      <c r="Q434" s="92">
        <v>41790</v>
      </c>
      <c r="R434" s="92" t="s">
        <v>703</v>
      </c>
      <c r="S434" s="92" t="s">
        <v>710</v>
      </c>
      <c r="T434" s="92" t="s">
        <v>220</v>
      </c>
      <c r="U434" s="92">
        <v>96403</v>
      </c>
      <c r="V434" s="92">
        <v>96403</v>
      </c>
      <c r="W434" s="92">
        <v>0</v>
      </c>
      <c r="X434" s="92" t="s">
        <v>692</v>
      </c>
      <c r="Y434" s="92"/>
      <c r="Z434" s="92"/>
      <c r="AA434" s="92"/>
      <c r="AB434" s="92"/>
      <c r="AC434" s="92"/>
      <c r="AD434" s="99"/>
      <c r="AE434" s="92"/>
    </row>
    <row r="435" spans="1:31" hidden="1">
      <c r="A435" s="95" t="s">
        <v>688</v>
      </c>
      <c r="B435" s="92">
        <v>30031</v>
      </c>
      <c r="C435" s="92" t="s">
        <v>267</v>
      </c>
      <c r="D435" s="92">
        <v>9060304001</v>
      </c>
      <c r="E435" s="68" t="str">
        <f>VLOOKUP(D435,'[20]Plan de Cuentas'!M$3:R$289,6,0)</f>
        <v>COSTO DE OFICINA</v>
      </c>
      <c r="F435" s="92" t="s">
        <v>25</v>
      </c>
      <c r="G435" s="92">
        <v>100</v>
      </c>
      <c r="H435" s="92" t="s">
        <v>213</v>
      </c>
      <c r="I435" s="92">
        <v>1220</v>
      </c>
      <c r="J435" s="92" t="s">
        <v>225</v>
      </c>
      <c r="K435" s="92" t="s">
        <v>226</v>
      </c>
      <c r="L435" s="92" t="s">
        <v>151</v>
      </c>
      <c r="M435" s="92">
        <v>1015</v>
      </c>
      <c r="N435" s="92" t="s">
        <v>268</v>
      </c>
      <c r="O435" s="92" t="s">
        <v>409</v>
      </c>
      <c r="P435" s="92">
        <v>373860</v>
      </c>
      <c r="Q435" s="92">
        <v>41790</v>
      </c>
      <c r="R435" s="92" t="s">
        <v>711</v>
      </c>
      <c r="S435" s="92" t="s">
        <v>712</v>
      </c>
      <c r="T435" s="92" t="s">
        <v>220</v>
      </c>
      <c r="U435" s="92">
        <v>-60928</v>
      </c>
      <c r="V435" s="92">
        <v>0</v>
      </c>
      <c r="W435" s="92">
        <v>60928</v>
      </c>
      <c r="X435" s="92" t="s">
        <v>692</v>
      </c>
      <c r="Y435" s="92"/>
      <c r="Z435" s="92"/>
      <c r="AA435" s="92"/>
      <c r="AB435" s="92"/>
      <c r="AC435" s="92"/>
      <c r="AD435" s="99"/>
      <c r="AE435" s="92"/>
    </row>
    <row r="436" spans="1:31" hidden="1">
      <c r="A436" s="95" t="s">
        <v>688</v>
      </c>
      <c r="B436" s="92">
        <v>30031</v>
      </c>
      <c r="C436" s="92" t="s">
        <v>267</v>
      </c>
      <c r="D436" s="92">
        <v>9060304001</v>
      </c>
      <c r="E436" s="68" t="str">
        <f>VLOOKUP(D436,'[20]Plan de Cuentas'!M$3:R$289,6,0)</f>
        <v>COSTO DE OFICINA</v>
      </c>
      <c r="F436" s="92" t="s">
        <v>25</v>
      </c>
      <c r="G436" s="92">
        <v>100</v>
      </c>
      <c r="H436" s="92" t="s">
        <v>213</v>
      </c>
      <c r="I436" s="92">
        <v>1220</v>
      </c>
      <c r="J436" s="92" t="s">
        <v>225</v>
      </c>
      <c r="K436" s="92" t="s">
        <v>226</v>
      </c>
      <c r="L436" s="92" t="s">
        <v>151</v>
      </c>
      <c r="M436" s="92">
        <v>1015</v>
      </c>
      <c r="N436" s="92" t="s">
        <v>268</v>
      </c>
      <c r="O436" s="92" t="s">
        <v>409</v>
      </c>
      <c r="P436" s="92">
        <v>373860</v>
      </c>
      <c r="Q436" s="92">
        <v>41790</v>
      </c>
      <c r="R436" s="92" t="s">
        <v>711</v>
      </c>
      <c r="S436" s="92" t="s">
        <v>713</v>
      </c>
      <c r="T436" s="92" t="s">
        <v>220</v>
      </c>
      <c r="U436" s="92">
        <v>-49483</v>
      </c>
      <c r="V436" s="92">
        <v>0</v>
      </c>
      <c r="W436" s="92">
        <v>49483</v>
      </c>
      <c r="X436" s="92" t="s">
        <v>692</v>
      </c>
      <c r="Y436" s="92"/>
      <c r="Z436" s="92"/>
      <c r="AA436" s="92"/>
      <c r="AB436" s="92"/>
      <c r="AC436" s="92"/>
      <c r="AD436" s="99"/>
      <c r="AE436" s="92"/>
    </row>
    <row r="437" spans="1:31" hidden="1">
      <c r="A437" s="95" t="s">
        <v>688</v>
      </c>
      <c r="B437" s="92">
        <v>30031</v>
      </c>
      <c r="C437" s="92" t="s">
        <v>267</v>
      </c>
      <c r="D437" s="92">
        <v>9060304001</v>
      </c>
      <c r="E437" s="68" t="str">
        <f>VLOOKUP(D437,'[20]Plan de Cuentas'!M$3:R$289,6,0)</f>
        <v>COSTO DE OFICINA</v>
      </c>
      <c r="F437" s="92" t="s">
        <v>25</v>
      </c>
      <c r="G437" s="92">
        <v>100</v>
      </c>
      <c r="H437" s="92" t="s">
        <v>213</v>
      </c>
      <c r="I437" s="92">
        <v>1220</v>
      </c>
      <c r="J437" s="92" t="s">
        <v>225</v>
      </c>
      <c r="K437" s="92" t="s">
        <v>226</v>
      </c>
      <c r="L437" s="92" t="s">
        <v>151</v>
      </c>
      <c r="M437" s="92">
        <v>1015</v>
      </c>
      <c r="N437" s="92" t="s">
        <v>268</v>
      </c>
      <c r="O437" s="92" t="s">
        <v>409</v>
      </c>
      <c r="P437" s="92">
        <v>373860</v>
      </c>
      <c r="Q437" s="92">
        <v>41790</v>
      </c>
      <c r="R437" s="92" t="s">
        <v>711</v>
      </c>
      <c r="S437" s="92" t="s">
        <v>714</v>
      </c>
      <c r="T437" s="92" t="s">
        <v>220</v>
      </c>
      <c r="U437" s="92">
        <v>-48231</v>
      </c>
      <c r="V437" s="92">
        <v>0</v>
      </c>
      <c r="W437" s="92">
        <v>48231</v>
      </c>
      <c r="X437" s="92" t="s">
        <v>692</v>
      </c>
      <c r="Y437" s="92"/>
      <c r="Z437" s="92"/>
      <c r="AA437" s="92"/>
      <c r="AB437" s="92"/>
      <c r="AC437" s="92"/>
      <c r="AD437" s="99"/>
      <c r="AE437" s="92"/>
    </row>
    <row r="438" spans="1:31" hidden="1">
      <c r="A438" s="95" t="s">
        <v>688</v>
      </c>
      <c r="B438" s="92">
        <v>30031</v>
      </c>
      <c r="C438" s="92" t="s">
        <v>267</v>
      </c>
      <c r="D438" s="92">
        <v>9060304001</v>
      </c>
      <c r="E438" s="68" t="str">
        <f>VLOOKUP(D438,'[20]Plan de Cuentas'!M$3:R$289,6,0)</f>
        <v>COSTO DE OFICINA</v>
      </c>
      <c r="F438" s="92" t="s">
        <v>25</v>
      </c>
      <c r="G438" s="92">
        <v>100</v>
      </c>
      <c r="H438" s="92" t="s">
        <v>213</v>
      </c>
      <c r="I438" s="92">
        <v>1220</v>
      </c>
      <c r="J438" s="92" t="s">
        <v>225</v>
      </c>
      <c r="K438" s="92" t="s">
        <v>226</v>
      </c>
      <c r="L438" s="92" t="s">
        <v>151</v>
      </c>
      <c r="M438" s="92">
        <v>1015</v>
      </c>
      <c r="N438" s="92" t="s">
        <v>268</v>
      </c>
      <c r="O438" s="92" t="s">
        <v>409</v>
      </c>
      <c r="P438" s="92">
        <v>373860</v>
      </c>
      <c r="Q438" s="92">
        <v>41790</v>
      </c>
      <c r="R438" s="92" t="s">
        <v>703</v>
      </c>
      <c r="S438" s="92" t="s">
        <v>715</v>
      </c>
      <c r="T438" s="92" t="s">
        <v>220</v>
      </c>
      <c r="U438" s="92">
        <v>11162</v>
      </c>
      <c r="V438" s="92">
        <v>11162</v>
      </c>
      <c r="W438" s="92">
        <v>0</v>
      </c>
      <c r="X438" s="92" t="s">
        <v>692</v>
      </c>
      <c r="Y438" s="92"/>
      <c r="Z438" s="92"/>
      <c r="AA438" s="92"/>
      <c r="AB438" s="92"/>
      <c r="AC438" s="92"/>
      <c r="AD438" s="99"/>
      <c r="AE438" s="92"/>
    </row>
    <row r="439" spans="1:31" hidden="1">
      <c r="A439" s="95" t="s">
        <v>688</v>
      </c>
      <c r="B439" s="92">
        <v>30031</v>
      </c>
      <c r="C439" s="92" t="s">
        <v>267</v>
      </c>
      <c r="D439" s="92">
        <v>9060304001</v>
      </c>
      <c r="E439" s="68" t="str">
        <f>VLOOKUP(D439,'[20]Plan de Cuentas'!M$3:R$289,6,0)</f>
        <v>COSTO DE OFICINA</v>
      </c>
      <c r="F439" s="92" t="s">
        <v>25</v>
      </c>
      <c r="G439" s="92">
        <v>100</v>
      </c>
      <c r="H439" s="92" t="s">
        <v>213</v>
      </c>
      <c r="I439" s="92">
        <v>1220</v>
      </c>
      <c r="J439" s="92" t="s">
        <v>225</v>
      </c>
      <c r="K439" s="92" t="s">
        <v>226</v>
      </c>
      <c r="L439" s="92" t="s">
        <v>151</v>
      </c>
      <c r="M439" s="92">
        <v>1015</v>
      </c>
      <c r="N439" s="92" t="s">
        <v>268</v>
      </c>
      <c r="O439" s="92" t="s">
        <v>409</v>
      </c>
      <c r="P439" s="92">
        <v>373860</v>
      </c>
      <c r="Q439" s="92">
        <v>41790</v>
      </c>
      <c r="R439" s="92" t="s">
        <v>711</v>
      </c>
      <c r="S439" s="92" t="s">
        <v>716</v>
      </c>
      <c r="T439" s="92" t="s">
        <v>220</v>
      </c>
      <c r="U439" s="92">
        <v>-8909</v>
      </c>
      <c r="V439" s="92">
        <v>0</v>
      </c>
      <c r="W439" s="92">
        <v>8909</v>
      </c>
      <c r="X439" s="92" t="s">
        <v>692</v>
      </c>
      <c r="Y439" s="92"/>
      <c r="Z439" s="92"/>
      <c r="AA439" s="92"/>
      <c r="AB439" s="92"/>
      <c r="AC439" s="92"/>
      <c r="AD439" s="99"/>
      <c r="AE439" s="92"/>
    </row>
    <row r="440" spans="1:31" hidden="1">
      <c r="A440" s="95" t="s">
        <v>688</v>
      </c>
      <c r="B440" s="92">
        <v>30031</v>
      </c>
      <c r="C440" s="92" t="s">
        <v>267</v>
      </c>
      <c r="D440" s="92">
        <v>9060304001</v>
      </c>
      <c r="E440" s="68" t="str">
        <f>VLOOKUP(D440,'[20]Plan de Cuentas'!M$3:R$289,6,0)</f>
        <v>COSTO DE OFICINA</v>
      </c>
      <c r="F440" s="92" t="s">
        <v>25</v>
      </c>
      <c r="G440" s="92">
        <v>100</v>
      </c>
      <c r="H440" s="92" t="s">
        <v>213</v>
      </c>
      <c r="I440" s="92">
        <v>1220</v>
      </c>
      <c r="J440" s="92" t="s">
        <v>225</v>
      </c>
      <c r="K440" s="92" t="s">
        <v>226</v>
      </c>
      <c r="L440" s="92" t="s">
        <v>151</v>
      </c>
      <c r="M440" s="92">
        <v>1015</v>
      </c>
      <c r="N440" s="92" t="s">
        <v>268</v>
      </c>
      <c r="O440" s="92" t="s">
        <v>409</v>
      </c>
      <c r="P440" s="92">
        <v>373860</v>
      </c>
      <c r="Q440" s="92">
        <v>41790</v>
      </c>
      <c r="R440" s="92" t="s">
        <v>711</v>
      </c>
      <c r="S440" s="92" t="s">
        <v>717</v>
      </c>
      <c r="T440" s="92" t="s">
        <v>220</v>
      </c>
      <c r="U440" s="92">
        <v>11162</v>
      </c>
      <c r="V440" s="92">
        <v>11162</v>
      </c>
      <c r="W440" s="92">
        <v>0</v>
      </c>
      <c r="X440" s="92" t="s">
        <v>692</v>
      </c>
      <c r="Y440" s="92"/>
      <c r="Z440" s="92"/>
      <c r="AA440" s="92"/>
      <c r="AB440" s="92"/>
      <c r="AC440" s="92"/>
      <c r="AD440" s="99"/>
      <c r="AE440" s="92"/>
    </row>
    <row r="441" spans="1:31" hidden="1">
      <c r="A441" s="95" t="s">
        <v>688</v>
      </c>
      <c r="B441" s="92">
        <v>30031</v>
      </c>
      <c r="C441" s="92" t="s">
        <v>267</v>
      </c>
      <c r="D441" s="92">
        <v>9060304001</v>
      </c>
      <c r="E441" s="68" t="str">
        <f>VLOOKUP(D441,'[20]Plan de Cuentas'!M$3:R$289,6,0)</f>
        <v>COSTO DE OFICINA</v>
      </c>
      <c r="F441" s="92" t="s">
        <v>25</v>
      </c>
      <c r="G441" s="92">
        <v>100</v>
      </c>
      <c r="H441" s="92" t="s">
        <v>213</v>
      </c>
      <c r="I441" s="92">
        <v>1220</v>
      </c>
      <c r="J441" s="92" t="s">
        <v>225</v>
      </c>
      <c r="K441" s="92" t="s">
        <v>226</v>
      </c>
      <c r="L441" s="92" t="s">
        <v>151</v>
      </c>
      <c r="M441" s="92">
        <v>1015</v>
      </c>
      <c r="N441" s="92" t="s">
        <v>268</v>
      </c>
      <c r="O441" s="92" t="s">
        <v>409</v>
      </c>
      <c r="P441" s="92">
        <v>373860</v>
      </c>
      <c r="Q441" s="92">
        <v>41790</v>
      </c>
      <c r="R441" s="92" t="s">
        <v>711</v>
      </c>
      <c r="S441" s="92" t="s">
        <v>718</v>
      </c>
      <c r="T441" s="92" t="s">
        <v>220</v>
      </c>
      <c r="U441" s="92">
        <v>-60928</v>
      </c>
      <c r="V441" s="92">
        <v>0</v>
      </c>
      <c r="W441" s="92">
        <v>60928</v>
      </c>
      <c r="X441" s="92" t="s">
        <v>692</v>
      </c>
      <c r="Y441" s="92"/>
      <c r="Z441" s="92"/>
      <c r="AA441" s="92"/>
      <c r="AB441" s="92"/>
      <c r="AC441" s="92"/>
      <c r="AD441" s="99"/>
      <c r="AE441" s="92"/>
    </row>
    <row r="442" spans="1:31" hidden="1">
      <c r="A442" s="95" t="s">
        <v>688</v>
      </c>
      <c r="B442" s="92">
        <v>30031</v>
      </c>
      <c r="C442" s="92" t="s">
        <v>267</v>
      </c>
      <c r="D442" s="92">
        <v>9060304001</v>
      </c>
      <c r="E442" s="68" t="str">
        <f>VLOOKUP(D442,'[20]Plan de Cuentas'!M$3:R$289,6,0)</f>
        <v>COSTO DE OFICINA</v>
      </c>
      <c r="F442" s="92" t="s">
        <v>25</v>
      </c>
      <c r="G442" s="92">
        <v>100</v>
      </c>
      <c r="H442" s="92" t="s">
        <v>213</v>
      </c>
      <c r="I442" s="92">
        <v>1220</v>
      </c>
      <c r="J442" s="92" t="s">
        <v>225</v>
      </c>
      <c r="K442" s="92" t="s">
        <v>226</v>
      </c>
      <c r="L442" s="92" t="s">
        <v>151</v>
      </c>
      <c r="M442" s="92">
        <v>1015</v>
      </c>
      <c r="N442" s="92" t="s">
        <v>268</v>
      </c>
      <c r="O442" s="92" t="s">
        <v>409</v>
      </c>
      <c r="P442" s="92">
        <v>373860</v>
      </c>
      <c r="Q442" s="92">
        <v>41790</v>
      </c>
      <c r="R442" s="92" t="s">
        <v>703</v>
      </c>
      <c r="S442" s="92" t="s">
        <v>719</v>
      </c>
      <c r="T442" s="92" t="s">
        <v>220</v>
      </c>
      <c r="U442" s="92">
        <v>49898</v>
      </c>
      <c r="V442" s="92">
        <v>49898</v>
      </c>
      <c r="W442" s="92">
        <v>0</v>
      </c>
      <c r="X442" s="92" t="s">
        <v>692</v>
      </c>
      <c r="Y442" s="92"/>
      <c r="Z442" s="92"/>
      <c r="AA442" s="92"/>
      <c r="AB442" s="92"/>
      <c r="AC442" s="92"/>
      <c r="AD442" s="99"/>
      <c r="AE442" s="92"/>
    </row>
    <row r="443" spans="1:31" hidden="1">
      <c r="A443" s="95" t="s">
        <v>688</v>
      </c>
      <c r="B443" s="92">
        <v>30031</v>
      </c>
      <c r="C443" s="92" t="s">
        <v>267</v>
      </c>
      <c r="D443" s="92">
        <v>9060304001</v>
      </c>
      <c r="E443" s="68" t="str">
        <f>VLOOKUP(D443,'[20]Plan de Cuentas'!M$3:R$289,6,0)</f>
        <v>COSTO DE OFICINA</v>
      </c>
      <c r="F443" s="92" t="s">
        <v>25</v>
      </c>
      <c r="G443" s="92">
        <v>100</v>
      </c>
      <c r="H443" s="92" t="s">
        <v>213</v>
      </c>
      <c r="I443" s="92">
        <v>1220</v>
      </c>
      <c r="J443" s="92" t="s">
        <v>225</v>
      </c>
      <c r="K443" s="92" t="s">
        <v>226</v>
      </c>
      <c r="L443" s="92" t="s">
        <v>151</v>
      </c>
      <c r="M443" s="92">
        <v>1015</v>
      </c>
      <c r="N443" s="92" t="s">
        <v>268</v>
      </c>
      <c r="O443" s="92" t="s">
        <v>409</v>
      </c>
      <c r="P443" s="92">
        <v>373860</v>
      </c>
      <c r="Q443" s="92">
        <v>41790</v>
      </c>
      <c r="R443" s="92" t="s">
        <v>703</v>
      </c>
      <c r="S443" s="92" t="s">
        <v>720</v>
      </c>
      <c r="T443" s="92" t="s">
        <v>220</v>
      </c>
      <c r="U443" s="92">
        <v>49483</v>
      </c>
      <c r="V443" s="92">
        <v>49483</v>
      </c>
      <c r="W443" s="92">
        <v>0</v>
      </c>
      <c r="X443" s="92" t="s">
        <v>692</v>
      </c>
      <c r="Y443" s="92"/>
      <c r="Z443" s="92"/>
      <c r="AA443" s="92"/>
      <c r="AB443" s="92"/>
      <c r="AC443" s="92"/>
      <c r="AD443" s="99"/>
      <c r="AE443" s="92"/>
    </row>
    <row r="444" spans="1:31" hidden="1">
      <c r="A444" s="95" t="s">
        <v>688</v>
      </c>
      <c r="B444" s="92">
        <v>30031</v>
      </c>
      <c r="C444" s="92" t="s">
        <v>267</v>
      </c>
      <c r="D444" s="92">
        <v>9060304001</v>
      </c>
      <c r="E444" s="68" t="str">
        <f>VLOOKUP(D444,'[20]Plan de Cuentas'!M$3:R$289,6,0)</f>
        <v>COSTO DE OFICINA</v>
      </c>
      <c r="F444" s="92" t="s">
        <v>25</v>
      </c>
      <c r="G444" s="92">
        <v>100</v>
      </c>
      <c r="H444" s="92" t="s">
        <v>213</v>
      </c>
      <c r="I444" s="92">
        <v>1220</v>
      </c>
      <c r="J444" s="92" t="s">
        <v>225</v>
      </c>
      <c r="K444" s="92" t="s">
        <v>226</v>
      </c>
      <c r="L444" s="92" t="s">
        <v>151</v>
      </c>
      <c r="M444" s="92">
        <v>1015</v>
      </c>
      <c r="N444" s="92" t="s">
        <v>268</v>
      </c>
      <c r="O444" s="92" t="s">
        <v>409</v>
      </c>
      <c r="P444" s="92">
        <v>373860</v>
      </c>
      <c r="Q444" s="92">
        <v>41790</v>
      </c>
      <c r="R444" s="92" t="s">
        <v>703</v>
      </c>
      <c r="S444" s="92" t="s">
        <v>721</v>
      </c>
      <c r="T444" s="92" t="s">
        <v>220</v>
      </c>
      <c r="U444" s="92">
        <v>48231</v>
      </c>
      <c r="V444" s="92">
        <v>48231</v>
      </c>
      <c r="W444" s="92">
        <v>0</v>
      </c>
      <c r="X444" s="92" t="s">
        <v>692</v>
      </c>
      <c r="Y444" s="92"/>
      <c r="Z444" s="92"/>
      <c r="AA444" s="92"/>
      <c r="AB444" s="92"/>
      <c r="AC444" s="92"/>
      <c r="AD444" s="99"/>
      <c r="AE444" s="92"/>
    </row>
    <row r="445" spans="1:31" hidden="1">
      <c r="A445" s="95" t="s">
        <v>688</v>
      </c>
      <c r="B445" s="92">
        <v>30031</v>
      </c>
      <c r="C445" s="92" t="s">
        <v>267</v>
      </c>
      <c r="D445" s="92">
        <v>9060304001</v>
      </c>
      <c r="E445" s="68" t="str">
        <f>VLOOKUP(D445,'[20]Plan de Cuentas'!M$3:R$289,6,0)</f>
        <v>COSTO DE OFICINA</v>
      </c>
      <c r="F445" s="92" t="s">
        <v>25</v>
      </c>
      <c r="G445" s="92">
        <v>100</v>
      </c>
      <c r="H445" s="92" t="s">
        <v>213</v>
      </c>
      <c r="I445" s="92">
        <v>1220</v>
      </c>
      <c r="J445" s="92" t="s">
        <v>225</v>
      </c>
      <c r="K445" s="92" t="s">
        <v>226</v>
      </c>
      <c r="L445" s="92" t="s">
        <v>151</v>
      </c>
      <c r="M445" s="92">
        <v>1015</v>
      </c>
      <c r="N445" s="92" t="s">
        <v>268</v>
      </c>
      <c r="O445" s="92" t="s">
        <v>409</v>
      </c>
      <c r="P445" s="92">
        <v>373860</v>
      </c>
      <c r="Q445" s="92">
        <v>41790</v>
      </c>
      <c r="R445" s="92" t="s">
        <v>711</v>
      </c>
      <c r="S445" s="92" t="s">
        <v>715</v>
      </c>
      <c r="T445" s="92" t="s">
        <v>220</v>
      </c>
      <c r="U445" s="92">
        <v>-11162</v>
      </c>
      <c r="V445" s="92">
        <v>0</v>
      </c>
      <c r="W445" s="92">
        <v>11162</v>
      </c>
      <c r="X445" s="92" t="s">
        <v>692</v>
      </c>
      <c r="Y445" s="92"/>
      <c r="Z445" s="92"/>
      <c r="AA445" s="92"/>
      <c r="AB445" s="92"/>
      <c r="AC445" s="92"/>
      <c r="AD445" s="99"/>
      <c r="AE445" s="92"/>
    </row>
    <row r="446" spans="1:31" hidden="1">
      <c r="A446" s="95" t="s">
        <v>688</v>
      </c>
      <c r="B446" s="92">
        <v>30031</v>
      </c>
      <c r="C446" s="92" t="s">
        <v>267</v>
      </c>
      <c r="D446" s="92">
        <v>9060304002</v>
      </c>
      <c r="E446" s="68" t="str">
        <f>VLOOKUP(D446,'[20]Plan de Cuentas'!M$3:R$289,6,0)</f>
        <v>COSTO DE OFICINA</v>
      </c>
      <c r="F446" s="92" t="s">
        <v>26</v>
      </c>
      <c r="G446" s="92">
        <v>100</v>
      </c>
      <c r="H446" s="92" t="s">
        <v>213</v>
      </c>
      <c r="I446" s="92">
        <v>1220</v>
      </c>
      <c r="J446" s="92" t="s">
        <v>225</v>
      </c>
      <c r="K446" s="92" t="s">
        <v>226</v>
      </c>
      <c r="L446" s="92" t="s">
        <v>151</v>
      </c>
      <c r="M446" s="92">
        <v>1015</v>
      </c>
      <c r="N446" s="92" t="s">
        <v>268</v>
      </c>
      <c r="O446" s="92" t="s">
        <v>269</v>
      </c>
      <c r="P446" s="92">
        <v>118079</v>
      </c>
      <c r="Q446" s="92">
        <v>41790</v>
      </c>
      <c r="R446" s="92" t="s">
        <v>703</v>
      </c>
      <c r="S446" s="92" t="s">
        <v>722</v>
      </c>
      <c r="T446" s="92" t="s">
        <v>220</v>
      </c>
      <c r="U446" s="92">
        <v>29520</v>
      </c>
      <c r="V446" s="92">
        <v>29520</v>
      </c>
      <c r="W446" s="92">
        <v>0</v>
      </c>
      <c r="X446" s="92" t="s">
        <v>692</v>
      </c>
      <c r="Y446" s="92"/>
      <c r="Z446" s="92"/>
      <c r="AA446" s="92"/>
      <c r="AB446" s="92"/>
      <c r="AC446" s="92"/>
      <c r="AD446" s="99"/>
      <c r="AE446" s="92"/>
    </row>
    <row r="447" spans="1:31" hidden="1">
      <c r="A447" s="95" t="s">
        <v>688</v>
      </c>
      <c r="B447" s="92">
        <v>30031</v>
      </c>
      <c r="C447" s="92" t="s">
        <v>267</v>
      </c>
      <c r="D447" s="92">
        <v>9060304002</v>
      </c>
      <c r="E447" s="68" t="str">
        <f>VLOOKUP(D447,'[20]Plan de Cuentas'!M$3:R$289,6,0)</f>
        <v>COSTO DE OFICINA</v>
      </c>
      <c r="F447" s="92" t="s">
        <v>26</v>
      </c>
      <c r="G447" s="92">
        <v>100</v>
      </c>
      <c r="H447" s="92" t="s">
        <v>213</v>
      </c>
      <c r="I447" s="92">
        <v>1220</v>
      </c>
      <c r="J447" s="92" t="s">
        <v>225</v>
      </c>
      <c r="K447" s="92" t="s">
        <v>226</v>
      </c>
      <c r="L447" s="92" t="s">
        <v>151</v>
      </c>
      <c r="M447" s="92">
        <v>1015</v>
      </c>
      <c r="N447" s="92" t="s">
        <v>268</v>
      </c>
      <c r="O447" s="92" t="s">
        <v>269</v>
      </c>
      <c r="P447" s="92">
        <v>118079</v>
      </c>
      <c r="Q447" s="92">
        <v>41790</v>
      </c>
      <c r="R447" s="92" t="s">
        <v>711</v>
      </c>
      <c r="S447" s="92" t="s">
        <v>723</v>
      </c>
      <c r="T447" s="92" t="s">
        <v>220</v>
      </c>
      <c r="U447" s="92">
        <v>-29520</v>
      </c>
      <c r="V447" s="92">
        <v>0</v>
      </c>
      <c r="W447" s="92">
        <v>29520</v>
      </c>
      <c r="X447" s="92" t="s">
        <v>692</v>
      </c>
      <c r="Y447" s="92"/>
      <c r="Z447" s="92"/>
      <c r="AA447" s="92"/>
      <c r="AB447" s="92"/>
      <c r="AC447" s="92"/>
      <c r="AD447" s="99"/>
      <c r="AE447" s="92"/>
    </row>
    <row r="448" spans="1:31" hidden="1">
      <c r="A448" s="95" t="s">
        <v>688</v>
      </c>
      <c r="B448" s="92">
        <v>30031</v>
      </c>
      <c r="C448" s="92" t="s">
        <v>267</v>
      </c>
      <c r="D448" s="92">
        <v>9060304002</v>
      </c>
      <c r="E448" s="68" t="str">
        <f>VLOOKUP(D448,'[20]Plan de Cuentas'!M$3:R$289,6,0)</f>
        <v>COSTO DE OFICINA</v>
      </c>
      <c r="F448" s="92" t="s">
        <v>26</v>
      </c>
      <c r="G448" s="92">
        <v>100</v>
      </c>
      <c r="H448" s="92" t="s">
        <v>213</v>
      </c>
      <c r="I448" s="92">
        <v>1220</v>
      </c>
      <c r="J448" s="92" t="s">
        <v>225</v>
      </c>
      <c r="K448" s="92" t="s">
        <v>226</v>
      </c>
      <c r="L448" s="92" t="s">
        <v>151</v>
      </c>
      <c r="M448" s="92">
        <v>1015</v>
      </c>
      <c r="N448" s="92" t="s">
        <v>268</v>
      </c>
      <c r="O448" s="92" t="s">
        <v>269</v>
      </c>
      <c r="P448" s="92">
        <v>118079</v>
      </c>
      <c r="Q448" s="92">
        <v>41790</v>
      </c>
      <c r="R448" s="92" t="s">
        <v>711</v>
      </c>
      <c r="S448" s="92" t="s">
        <v>724</v>
      </c>
      <c r="T448" s="92" t="s">
        <v>220</v>
      </c>
      <c r="U448" s="92">
        <v>-29520</v>
      </c>
      <c r="V448" s="92">
        <v>0</v>
      </c>
      <c r="W448" s="92">
        <v>29520</v>
      </c>
      <c r="X448" s="92" t="s">
        <v>692</v>
      </c>
      <c r="Y448" s="92"/>
      <c r="Z448" s="92"/>
      <c r="AA448" s="92"/>
      <c r="AB448" s="92"/>
      <c r="AC448" s="92"/>
      <c r="AD448" s="99"/>
      <c r="AE448" s="92"/>
    </row>
    <row r="449" spans="1:31" hidden="1">
      <c r="A449" s="95" t="s">
        <v>688</v>
      </c>
      <c r="B449" s="92">
        <v>30031</v>
      </c>
      <c r="C449" s="92" t="s">
        <v>267</v>
      </c>
      <c r="D449" s="92">
        <v>9060305001</v>
      </c>
      <c r="E449" s="68" t="str">
        <f>VLOOKUP(D449,'[20]Plan de Cuentas'!M$3:R$289,6,0)</f>
        <v>COSTO DE OFICINA</v>
      </c>
      <c r="F449" s="92" t="s">
        <v>27</v>
      </c>
      <c r="G449" s="92">
        <v>100</v>
      </c>
      <c r="H449" s="92" t="s">
        <v>213</v>
      </c>
      <c r="I449" s="92">
        <v>1220</v>
      </c>
      <c r="J449" s="92" t="s">
        <v>225</v>
      </c>
      <c r="K449" s="92" t="s">
        <v>226</v>
      </c>
      <c r="L449" s="92" t="s">
        <v>151</v>
      </c>
      <c r="M449" s="92">
        <v>1015</v>
      </c>
      <c r="N449" s="92" t="s">
        <v>268</v>
      </c>
      <c r="O449" s="92" t="s">
        <v>271</v>
      </c>
      <c r="P449" s="92">
        <v>1374144</v>
      </c>
      <c r="Q449" s="92">
        <v>41790</v>
      </c>
      <c r="R449" s="92" t="s">
        <v>703</v>
      </c>
      <c r="S449" s="92" t="s">
        <v>725</v>
      </c>
      <c r="T449" s="92" t="s">
        <v>220</v>
      </c>
      <c r="U449" s="92">
        <v>-215170</v>
      </c>
      <c r="V449" s="92">
        <v>0</v>
      </c>
      <c r="W449" s="92">
        <v>215170</v>
      </c>
      <c r="X449" s="92" t="s">
        <v>692</v>
      </c>
      <c r="Y449" s="92"/>
      <c r="Z449" s="92"/>
      <c r="AA449" s="92"/>
      <c r="AB449" s="92"/>
      <c r="AC449" s="92"/>
      <c r="AD449" s="99"/>
      <c r="AE449" s="92"/>
    </row>
    <row r="450" spans="1:31" hidden="1">
      <c r="A450" s="95" t="s">
        <v>688</v>
      </c>
      <c r="B450" s="92">
        <v>30031</v>
      </c>
      <c r="C450" s="92" t="s">
        <v>267</v>
      </c>
      <c r="D450" s="92">
        <v>9060305001</v>
      </c>
      <c r="E450" s="68" t="str">
        <f>VLOOKUP(D450,'[20]Plan de Cuentas'!M$3:R$289,6,0)</f>
        <v>COSTO DE OFICINA</v>
      </c>
      <c r="F450" s="92" t="s">
        <v>27</v>
      </c>
      <c r="G450" s="92">
        <v>100</v>
      </c>
      <c r="H450" s="92" t="s">
        <v>213</v>
      </c>
      <c r="I450" s="92">
        <v>1220</v>
      </c>
      <c r="J450" s="92" t="s">
        <v>225</v>
      </c>
      <c r="K450" s="92" t="s">
        <v>226</v>
      </c>
      <c r="L450" s="92" t="s">
        <v>151</v>
      </c>
      <c r="M450" s="92">
        <v>1015</v>
      </c>
      <c r="N450" s="92" t="s">
        <v>268</v>
      </c>
      <c r="O450" s="92" t="s">
        <v>271</v>
      </c>
      <c r="P450" s="92">
        <v>1374144</v>
      </c>
      <c r="Q450" s="92">
        <v>41790</v>
      </c>
      <c r="R450" s="92" t="s">
        <v>703</v>
      </c>
      <c r="S450" s="92" t="s">
        <v>726</v>
      </c>
      <c r="T450" s="92" t="s">
        <v>220</v>
      </c>
      <c r="U450" s="92">
        <v>-215098</v>
      </c>
      <c r="V450" s="92">
        <v>0</v>
      </c>
      <c r="W450" s="92">
        <v>215098</v>
      </c>
      <c r="X450" s="92" t="s">
        <v>692</v>
      </c>
      <c r="Y450" s="92"/>
      <c r="Z450" s="92"/>
      <c r="AA450" s="92"/>
      <c r="AB450" s="92"/>
      <c r="AC450" s="92"/>
      <c r="AD450" s="99"/>
      <c r="AE450" s="92"/>
    </row>
    <row r="451" spans="1:31" hidden="1">
      <c r="A451" s="95" t="s">
        <v>688</v>
      </c>
      <c r="B451" s="92">
        <v>30031</v>
      </c>
      <c r="C451" s="92" t="s">
        <v>267</v>
      </c>
      <c r="D451" s="92">
        <v>9060305001</v>
      </c>
      <c r="E451" s="68" t="str">
        <f>VLOOKUP(D451,'[20]Plan de Cuentas'!M$3:R$289,6,0)</f>
        <v>COSTO DE OFICINA</v>
      </c>
      <c r="F451" s="92" t="s">
        <v>27</v>
      </c>
      <c r="G451" s="92">
        <v>100</v>
      </c>
      <c r="H451" s="92" t="s">
        <v>213</v>
      </c>
      <c r="I451" s="92">
        <v>1220</v>
      </c>
      <c r="J451" s="92" t="s">
        <v>225</v>
      </c>
      <c r="K451" s="92" t="s">
        <v>226</v>
      </c>
      <c r="L451" s="92" t="s">
        <v>151</v>
      </c>
      <c r="M451" s="92">
        <v>1015</v>
      </c>
      <c r="N451" s="92" t="s">
        <v>268</v>
      </c>
      <c r="O451" s="92" t="s">
        <v>271</v>
      </c>
      <c r="P451" s="92">
        <v>1374144</v>
      </c>
      <c r="Q451" s="92">
        <v>41790</v>
      </c>
      <c r="R451" s="92" t="s">
        <v>703</v>
      </c>
      <c r="S451" s="92" t="s">
        <v>727</v>
      </c>
      <c r="T451" s="92" t="s">
        <v>220</v>
      </c>
      <c r="U451" s="92">
        <v>642809</v>
      </c>
      <c r="V451" s="92">
        <v>642809</v>
      </c>
      <c r="W451" s="92">
        <v>0</v>
      </c>
      <c r="X451" s="92" t="s">
        <v>692</v>
      </c>
      <c r="Y451" s="92"/>
      <c r="Z451" s="92"/>
      <c r="AA451" s="92"/>
      <c r="AB451" s="92"/>
      <c r="AC451" s="92"/>
      <c r="AD451" s="99"/>
      <c r="AE451" s="92"/>
    </row>
    <row r="452" spans="1:31" hidden="1">
      <c r="A452" s="95" t="s">
        <v>688</v>
      </c>
      <c r="B452" s="92">
        <v>30031</v>
      </c>
      <c r="C452" s="92" t="s">
        <v>267</v>
      </c>
      <c r="D452" s="92">
        <v>9060305001</v>
      </c>
      <c r="E452" s="68" t="str">
        <f>VLOOKUP(D452,'[20]Plan de Cuentas'!M$3:R$289,6,0)</f>
        <v>COSTO DE OFICINA</v>
      </c>
      <c r="F452" s="92" t="s">
        <v>27</v>
      </c>
      <c r="G452" s="92">
        <v>100</v>
      </c>
      <c r="H452" s="92" t="s">
        <v>213</v>
      </c>
      <c r="I452" s="92">
        <v>1220</v>
      </c>
      <c r="J452" s="92" t="s">
        <v>225</v>
      </c>
      <c r="K452" s="92" t="s">
        <v>226</v>
      </c>
      <c r="L452" s="92" t="s">
        <v>151</v>
      </c>
      <c r="M452" s="92">
        <v>1015</v>
      </c>
      <c r="N452" s="92" t="s">
        <v>268</v>
      </c>
      <c r="O452" s="92" t="s">
        <v>271</v>
      </c>
      <c r="P452" s="92">
        <v>1374144</v>
      </c>
      <c r="Q452" s="92">
        <v>41790</v>
      </c>
      <c r="R452" s="92" t="s">
        <v>703</v>
      </c>
      <c r="S452" s="92" t="s">
        <v>728</v>
      </c>
      <c r="T452" s="92" t="s">
        <v>220</v>
      </c>
      <c r="U452" s="92">
        <v>216323</v>
      </c>
      <c r="V452" s="92">
        <v>216323</v>
      </c>
      <c r="W452" s="92">
        <v>0</v>
      </c>
      <c r="X452" s="92" t="s">
        <v>692</v>
      </c>
      <c r="Y452" s="92"/>
      <c r="Z452" s="92"/>
      <c r="AA452" s="92"/>
      <c r="AB452" s="92"/>
      <c r="AC452" s="92"/>
      <c r="AD452" s="99"/>
      <c r="AE452" s="92"/>
    </row>
    <row r="453" spans="1:31" hidden="1">
      <c r="A453" s="95" t="s">
        <v>688</v>
      </c>
      <c r="B453" s="92">
        <v>30031</v>
      </c>
      <c r="C453" s="92" t="s">
        <v>267</v>
      </c>
      <c r="D453" s="92">
        <v>9060309001</v>
      </c>
      <c r="E453" s="68" t="str">
        <f>VLOOKUP(D453,'[20]Plan de Cuentas'!M$3:R$289,6,0)</f>
        <v>COSTO DE OFICINA</v>
      </c>
      <c r="F453" s="92" t="s">
        <v>30</v>
      </c>
      <c r="G453" s="92">
        <v>100</v>
      </c>
      <c r="H453" s="92" t="s">
        <v>213</v>
      </c>
      <c r="I453" s="92">
        <v>1220</v>
      </c>
      <c r="J453" s="92" t="s">
        <v>225</v>
      </c>
      <c r="K453" s="92" t="s">
        <v>226</v>
      </c>
      <c r="L453" s="92" t="s">
        <v>151</v>
      </c>
      <c r="M453" s="92">
        <v>1015</v>
      </c>
      <c r="N453" s="92" t="s">
        <v>268</v>
      </c>
      <c r="O453" s="92" t="s">
        <v>283</v>
      </c>
      <c r="P453" s="92">
        <v>16248</v>
      </c>
      <c r="Q453" s="92">
        <v>41790</v>
      </c>
      <c r="R453" s="92" t="s">
        <v>703</v>
      </c>
      <c r="S453" s="92" t="s">
        <v>729</v>
      </c>
      <c r="T453" s="92" t="s">
        <v>220</v>
      </c>
      <c r="U453" s="92">
        <v>3605</v>
      </c>
      <c r="V453" s="92">
        <v>3605</v>
      </c>
      <c r="W453" s="92">
        <v>0</v>
      </c>
      <c r="X453" s="92" t="s">
        <v>692</v>
      </c>
      <c r="Y453" s="92"/>
      <c r="Z453" s="92"/>
      <c r="AA453" s="92"/>
      <c r="AB453" s="92"/>
      <c r="AC453" s="92"/>
      <c r="AD453" s="99"/>
      <c r="AE453" s="92"/>
    </row>
    <row r="454" spans="1:31" hidden="1">
      <c r="A454" s="95" t="s">
        <v>688</v>
      </c>
      <c r="B454" s="92">
        <v>30031</v>
      </c>
      <c r="C454" s="92" t="s">
        <v>267</v>
      </c>
      <c r="D454" s="92">
        <v>9060312001</v>
      </c>
      <c r="E454" s="68" t="str">
        <f>VLOOKUP(D454,'[20]Plan de Cuentas'!M$3:R$289,6,0)</f>
        <v>COSTO DE OFICINA</v>
      </c>
      <c r="F454" s="92" t="s">
        <v>37</v>
      </c>
      <c r="G454" s="92">
        <v>100</v>
      </c>
      <c r="H454" s="92" t="s">
        <v>213</v>
      </c>
      <c r="I454" s="92">
        <v>1220</v>
      </c>
      <c r="J454" s="92" t="s">
        <v>225</v>
      </c>
      <c r="K454" s="92" t="s">
        <v>226</v>
      </c>
      <c r="L454" s="92" t="s">
        <v>151</v>
      </c>
      <c r="M454" s="92">
        <v>1015</v>
      </c>
      <c r="N454" s="92" t="s">
        <v>268</v>
      </c>
      <c r="O454" s="92" t="s">
        <v>678</v>
      </c>
      <c r="P454" s="92">
        <v>36909</v>
      </c>
      <c r="Q454" s="92">
        <v>41790</v>
      </c>
      <c r="R454" s="92" t="s">
        <v>703</v>
      </c>
      <c r="S454" s="92" t="s">
        <v>730</v>
      </c>
      <c r="T454" s="92" t="s">
        <v>220</v>
      </c>
      <c r="U454" s="92">
        <v>12248</v>
      </c>
      <c r="V454" s="92">
        <v>12248</v>
      </c>
      <c r="W454" s="92">
        <v>0</v>
      </c>
      <c r="X454" s="92" t="s">
        <v>692</v>
      </c>
      <c r="Y454" s="92"/>
      <c r="Z454" s="92"/>
      <c r="AA454" s="92"/>
      <c r="AB454" s="92"/>
      <c r="AC454" s="92"/>
      <c r="AD454" s="99"/>
      <c r="AE454" s="92"/>
    </row>
    <row r="455" spans="1:31" hidden="1">
      <c r="A455" s="95" t="s">
        <v>688</v>
      </c>
      <c r="B455" s="92">
        <v>30031</v>
      </c>
      <c r="C455" s="92" t="s">
        <v>267</v>
      </c>
      <c r="D455" s="92">
        <v>9060314001</v>
      </c>
      <c r="E455" s="68" t="str">
        <f>VLOOKUP(D455,'[20]Plan de Cuentas'!M$3:R$289,6,0)</f>
        <v>COSTO DE OFICINA</v>
      </c>
      <c r="F455" s="92" t="s">
        <v>41</v>
      </c>
      <c r="G455" s="92">
        <v>100</v>
      </c>
      <c r="H455" s="92" t="s">
        <v>213</v>
      </c>
      <c r="I455" s="92">
        <v>1220</v>
      </c>
      <c r="J455" s="92" t="s">
        <v>225</v>
      </c>
      <c r="K455" s="92" t="s">
        <v>226</v>
      </c>
      <c r="L455" s="92" t="s">
        <v>151</v>
      </c>
      <c r="M455" s="92">
        <v>1015</v>
      </c>
      <c r="N455" s="92" t="s">
        <v>268</v>
      </c>
      <c r="O455" s="92" t="s">
        <v>682</v>
      </c>
      <c r="P455" s="92">
        <v>48099</v>
      </c>
      <c r="Q455" s="92">
        <v>41790</v>
      </c>
      <c r="R455" s="92" t="s">
        <v>703</v>
      </c>
      <c r="S455" s="92" t="s">
        <v>731</v>
      </c>
      <c r="T455" s="92" t="s">
        <v>220</v>
      </c>
      <c r="U455" s="92">
        <v>12255</v>
      </c>
      <c r="V455" s="92">
        <v>12255</v>
      </c>
      <c r="W455" s="92">
        <v>0</v>
      </c>
      <c r="X455" s="92" t="s">
        <v>692</v>
      </c>
      <c r="Y455" s="92"/>
      <c r="Z455" s="92"/>
      <c r="AA455" s="92"/>
      <c r="AB455" s="92"/>
      <c r="AC455" s="92"/>
      <c r="AD455" s="99"/>
      <c r="AE455" s="92"/>
    </row>
    <row r="456" spans="1:31" hidden="1">
      <c r="A456" s="95" t="s">
        <v>688</v>
      </c>
      <c r="B456" s="92">
        <v>30031</v>
      </c>
      <c r="C456" s="92" t="s">
        <v>267</v>
      </c>
      <c r="D456" s="92">
        <v>9060316001</v>
      </c>
      <c r="E456" s="68" t="str">
        <f>VLOOKUP(D456,'[20]Plan de Cuentas'!M$3:R$289,6,0)</f>
        <v>COSTO DE OFICINA</v>
      </c>
      <c r="F456" s="92" t="s">
        <v>44</v>
      </c>
      <c r="G456" s="92">
        <v>100</v>
      </c>
      <c r="H456" s="92" t="s">
        <v>213</v>
      </c>
      <c r="I456" s="92">
        <v>1220</v>
      </c>
      <c r="J456" s="92" t="s">
        <v>225</v>
      </c>
      <c r="K456" s="92" t="s">
        <v>226</v>
      </c>
      <c r="L456" s="92" t="s">
        <v>151</v>
      </c>
      <c r="M456" s="92">
        <v>1015</v>
      </c>
      <c r="N456" s="92" t="s">
        <v>268</v>
      </c>
      <c r="O456" s="92" t="s">
        <v>686</v>
      </c>
      <c r="P456" s="92">
        <v>11162</v>
      </c>
      <c r="Q456" s="92">
        <v>41790</v>
      </c>
      <c r="R456" s="92" t="s">
        <v>711</v>
      </c>
      <c r="S456" s="92" t="s">
        <v>732</v>
      </c>
      <c r="T456" s="92" t="s">
        <v>220</v>
      </c>
      <c r="U456" s="92">
        <v>-11162</v>
      </c>
      <c r="V456" s="92">
        <v>0</v>
      </c>
      <c r="W456" s="92">
        <v>11162</v>
      </c>
      <c r="X456" s="92" t="s">
        <v>692</v>
      </c>
      <c r="Y456" s="92"/>
      <c r="Z456" s="92"/>
      <c r="AA456" s="92"/>
      <c r="AB456" s="92"/>
      <c r="AC456" s="92"/>
      <c r="AD456" s="99"/>
      <c r="AE456" s="92"/>
    </row>
    <row r="457" spans="1:31" hidden="1">
      <c r="A457" s="95" t="s">
        <v>688</v>
      </c>
      <c r="B457" s="92">
        <v>30031</v>
      </c>
      <c r="C457" s="92" t="s">
        <v>267</v>
      </c>
      <c r="D457" s="92">
        <v>9060505001</v>
      </c>
      <c r="E457" s="68" t="str">
        <f>VLOOKUP(D457,'[20]Plan de Cuentas'!M$3:R$289,6,0)</f>
        <v>SOPORTE INFORMÁTICO</v>
      </c>
      <c r="F457" s="92" t="s">
        <v>54</v>
      </c>
      <c r="G457" s="92">
        <v>100</v>
      </c>
      <c r="H457" s="92" t="s">
        <v>213</v>
      </c>
      <c r="I457" s="92">
        <v>1220</v>
      </c>
      <c r="J457" s="92" t="s">
        <v>214</v>
      </c>
      <c r="K457" s="92" t="s">
        <v>215</v>
      </c>
      <c r="L457" s="92" t="s">
        <v>151</v>
      </c>
      <c r="M457" s="92">
        <v>695</v>
      </c>
      <c r="N457" s="92" t="s">
        <v>287</v>
      </c>
      <c r="O457" s="92" t="s">
        <v>288</v>
      </c>
      <c r="P457" s="92">
        <v>10950135</v>
      </c>
      <c r="Q457" s="92">
        <v>41790</v>
      </c>
      <c r="R457" s="92" t="s">
        <v>733</v>
      </c>
      <c r="S457" s="92" t="s">
        <v>734</v>
      </c>
      <c r="T457" s="92" t="s">
        <v>291</v>
      </c>
      <c r="U457" s="92">
        <v>2807264</v>
      </c>
      <c r="V457" s="92">
        <v>2807264</v>
      </c>
      <c r="W457" s="92">
        <v>0</v>
      </c>
      <c r="X457" s="92" t="s">
        <v>735</v>
      </c>
      <c r="Y457" s="92" t="s">
        <v>736</v>
      </c>
      <c r="Z457" s="92">
        <v>20100154057</v>
      </c>
      <c r="AA457" s="92" t="s">
        <v>294</v>
      </c>
      <c r="AB457" s="92"/>
      <c r="AC457" s="92"/>
      <c r="AD457" s="99"/>
      <c r="AE457" s="92"/>
    </row>
    <row r="458" spans="1:31" hidden="1">
      <c r="A458" s="95" t="s">
        <v>688</v>
      </c>
      <c r="B458" s="92">
        <v>30031</v>
      </c>
      <c r="C458" s="92" t="s">
        <v>267</v>
      </c>
      <c r="D458" s="92">
        <v>9060505001</v>
      </c>
      <c r="E458" s="68" t="str">
        <f>VLOOKUP(D458,'[20]Plan de Cuentas'!M$3:R$289,6,0)</f>
        <v>SOPORTE INFORMÁTICO</v>
      </c>
      <c r="F458" s="92" t="s">
        <v>54</v>
      </c>
      <c r="G458" s="92">
        <v>100</v>
      </c>
      <c r="H458" s="92" t="s">
        <v>213</v>
      </c>
      <c r="I458" s="92">
        <v>1220</v>
      </c>
      <c r="J458" s="92" t="s">
        <v>214</v>
      </c>
      <c r="K458" s="92" t="s">
        <v>215</v>
      </c>
      <c r="L458" s="92" t="s">
        <v>151</v>
      </c>
      <c r="M458" s="92">
        <v>691</v>
      </c>
      <c r="N458" s="92" t="s">
        <v>216</v>
      </c>
      <c r="O458" s="92" t="s">
        <v>295</v>
      </c>
      <c r="P458" s="92">
        <v>2569831</v>
      </c>
      <c r="Q458" s="92">
        <v>41781</v>
      </c>
      <c r="R458" s="92" t="s">
        <v>737</v>
      </c>
      <c r="S458" s="92" t="s">
        <v>738</v>
      </c>
      <c r="T458" s="92" t="s">
        <v>305</v>
      </c>
      <c r="U458" s="92">
        <v>372255</v>
      </c>
      <c r="V458" s="92">
        <v>372255</v>
      </c>
      <c r="W458" s="92">
        <v>0</v>
      </c>
      <c r="X458" s="92" t="s">
        <v>739</v>
      </c>
      <c r="Y458" s="92">
        <v>239227</v>
      </c>
      <c r="Z458" s="92" t="s">
        <v>740</v>
      </c>
      <c r="AA458" s="92" t="s">
        <v>306</v>
      </c>
      <c r="AB458" s="92"/>
      <c r="AC458" s="92"/>
      <c r="AD458" s="99">
        <v>300311029541</v>
      </c>
      <c r="AE458" s="92"/>
    </row>
    <row r="459" spans="1:31" hidden="1">
      <c r="A459" s="95" t="s">
        <v>688</v>
      </c>
      <c r="B459" s="92">
        <v>30031</v>
      </c>
      <c r="C459" s="92" t="s">
        <v>267</v>
      </c>
      <c r="D459" s="92">
        <v>9060505001</v>
      </c>
      <c r="E459" s="68" t="str">
        <f>VLOOKUP(D459,'[20]Plan de Cuentas'!M$3:R$289,6,0)</f>
        <v>SOPORTE INFORMÁTICO</v>
      </c>
      <c r="F459" s="92" t="s">
        <v>54</v>
      </c>
      <c r="G459" s="92">
        <v>100</v>
      </c>
      <c r="H459" s="92" t="s">
        <v>213</v>
      </c>
      <c r="I459" s="92">
        <v>1220</v>
      </c>
      <c r="J459" s="92" t="s">
        <v>214</v>
      </c>
      <c r="K459" s="92" t="s">
        <v>215</v>
      </c>
      <c r="L459" s="92" t="s">
        <v>151</v>
      </c>
      <c r="M459" s="92">
        <v>691</v>
      </c>
      <c r="N459" s="92" t="s">
        <v>216</v>
      </c>
      <c r="O459" s="92" t="s">
        <v>295</v>
      </c>
      <c r="P459" s="92">
        <v>2569831</v>
      </c>
      <c r="Q459" s="92">
        <v>41781</v>
      </c>
      <c r="R459" s="92" t="s">
        <v>741</v>
      </c>
      <c r="S459" s="92" t="s">
        <v>742</v>
      </c>
      <c r="T459" s="92" t="s">
        <v>220</v>
      </c>
      <c r="U459" s="92">
        <v>-985000</v>
      </c>
      <c r="V459" s="92">
        <v>0</v>
      </c>
      <c r="W459" s="92">
        <v>985000</v>
      </c>
      <c r="X459" s="92" t="s">
        <v>743</v>
      </c>
      <c r="Y459" s="92"/>
      <c r="Z459" s="92"/>
      <c r="AA459" s="92"/>
      <c r="AB459" s="92"/>
      <c r="AC459" s="92"/>
      <c r="AD459" s="99"/>
      <c r="AE459" s="92"/>
    </row>
    <row r="460" spans="1:31" hidden="1">
      <c r="A460" s="95" t="s">
        <v>688</v>
      </c>
      <c r="B460" s="92">
        <v>30031</v>
      </c>
      <c r="C460" s="92" t="s">
        <v>267</v>
      </c>
      <c r="D460" s="92">
        <v>9060505001</v>
      </c>
      <c r="E460" s="68" t="str">
        <f>VLOOKUP(D460,'[20]Plan de Cuentas'!M$3:R$289,6,0)</f>
        <v>SOPORTE INFORMÁTICO</v>
      </c>
      <c r="F460" s="92" t="s">
        <v>54</v>
      </c>
      <c r="G460" s="92">
        <v>100</v>
      </c>
      <c r="H460" s="92" t="s">
        <v>213</v>
      </c>
      <c r="I460" s="92">
        <v>1220</v>
      </c>
      <c r="J460" s="92" t="s">
        <v>214</v>
      </c>
      <c r="K460" s="92" t="s">
        <v>215</v>
      </c>
      <c r="L460" s="92" t="s">
        <v>151</v>
      </c>
      <c r="M460" s="92">
        <v>691</v>
      </c>
      <c r="N460" s="92" t="s">
        <v>216</v>
      </c>
      <c r="O460" s="92" t="s">
        <v>295</v>
      </c>
      <c r="P460" s="92">
        <v>2569831</v>
      </c>
      <c r="Q460" s="92">
        <v>41788</v>
      </c>
      <c r="R460" s="92" t="s">
        <v>744</v>
      </c>
      <c r="S460" s="92" t="s">
        <v>745</v>
      </c>
      <c r="T460" s="92" t="s">
        <v>305</v>
      </c>
      <c r="U460" s="92">
        <v>216</v>
      </c>
      <c r="V460" s="92">
        <v>216</v>
      </c>
      <c r="W460" s="92">
        <v>0</v>
      </c>
      <c r="X460" s="92" t="s">
        <v>735</v>
      </c>
      <c r="Y460" s="92">
        <v>16</v>
      </c>
      <c r="Z460" s="92" t="s">
        <v>740</v>
      </c>
      <c r="AA460" s="92" t="s">
        <v>306</v>
      </c>
      <c r="AB460" s="92"/>
      <c r="AC460" s="92"/>
      <c r="AD460" s="99">
        <v>300311029541</v>
      </c>
      <c r="AE460" s="92"/>
    </row>
    <row r="461" spans="1:31" hidden="1">
      <c r="A461" s="95" t="s">
        <v>688</v>
      </c>
      <c r="B461" s="92">
        <v>30031</v>
      </c>
      <c r="C461" s="92" t="s">
        <v>267</v>
      </c>
      <c r="D461" s="92">
        <v>9060505001</v>
      </c>
      <c r="E461" s="68" t="str">
        <f>VLOOKUP(D461,'[20]Plan de Cuentas'!M$3:R$289,6,0)</f>
        <v>SOPORTE INFORMÁTICO</v>
      </c>
      <c r="F461" s="92" t="s">
        <v>54</v>
      </c>
      <c r="G461" s="92">
        <v>100</v>
      </c>
      <c r="H461" s="92" t="s">
        <v>213</v>
      </c>
      <c r="I461" s="92">
        <v>1220</v>
      </c>
      <c r="J461" s="92" t="s">
        <v>214</v>
      </c>
      <c r="K461" s="92" t="s">
        <v>215</v>
      </c>
      <c r="L461" s="92" t="s">
        <v>151</v>
      </c>
      <c r="M461" s="92">
        <v>691</v>
      </c>
      <c r="N461" s="92" t="s">
        <v>216</v>
      </c>
      <c r="O461" s="92" t="s">
        <v>295</v>
      </c>
      <c r="P461" s="92">
        <v>2569831</v>
      </c>
      <c r="Q461" s="92">
        <v>41781</v>
      </c>
      <c r="R461" s="92" t="s">
        <v>746</v>
      </c>
      <c r="S461" s="92" t="s">
        <v>738</v>
      </c>
      <c r="T461" s="92" t="s">
        <v>305</v>
      </c>
      <c r="U461" s="92">
        <v>-442984</v>
      </c>
      <c r="V461" s="92">
        <v>0</v>
      </c>
      <c r="W461" s="92">
        <v>442984</v>
      </c>
      <c r="X461" s="92" t="s">
        <v>743</v>
      </c>
      <c r="Y461" s="92"/>
      <c r="Z461" s="92"/>
      <c r="AA461" s="92"/>
      <c r="AB461" s="92"/>
      <c r="AC461" s="92"/>
      <c r="AD461" s="99"/>
      <c r="AE461" s="92"/>
    </row>
    <row r="462" spans="1:31" hidden="1">
      <c r="A462" s="95" t="s">
        <v>688</v>
      </c>
      <c r="B462" s="92">
        <v>30031</v>
      </c>
      <c r="C462" s="92" t="s">
        <v>267</v>
      </c>
      <c r="D462" s="92">
        <v>9060505001</v>
      </c>
      <c r="E462" s="68" t="str">
        <f>VLOOKUP(D462,'[20]Plan de Cuentas'!M$3:R$289,6,0)</f>
        <v>SOPORTE INFORMÁTICO</v>
      </c>
      <c r="F462" s="92" t="s">
        <v>54</v>
      </c>
      <c r="G462" s="92">
        <v>100</v>
      </c>
      <c r="H462" s="92" t="s">
        <v>213</v>
      </c>
      <c r="I462" s="92">
        <v>1220</v>
      </c>
      <c r="J462" s="92" t="s">
        <v>214</v>
      </c>
      <c r="K462" s="92" t="s">
        <v>215</v>
      </c>
      <c r="L462" s="92" t="s">
        <v>151</v>
      </c>
      <c r="M462" s="92">
        <v>691</v>
      </c>
      <c r="N462" s="92" t="s">
        <v>216</v>
      </c>
      <c r="O462" s="92" t="s">
        <v>295</v>
      </c>
      <c r="P462" s="92">
        <v>2569831</v>
      </c>
      <c r="Q462" s="92">
        <v>41781</v>
      </c>
      <c r="R462" s="92" t="s">
        <v>747</v>
      </c>
      <c r="S462" s="92" t="s">
        <v>742</v>
      </c>
      <c r="T462" s="92" t="s">
        <v>220</v>
      </c>
      <c r="U462" s="92">
        <v>985000</v>
      </c>
      <c r="V462" s="92">
        <v>985000</v>
      </c>
      <c r="W462" s="92">
        <v>0</v>
      </c>
      <c r="X462" s="92" t="s">
        <v>743</v>
      </c>
      <c r="Y462" s="92">
        <v>241265</v>
      </c>
      <c r="Z462" s="92" t="s">
        <v>748</v>
      </c>
      <c r="AA462" s="92" t="s">
        <v>749</v>
      </c>
      <c r="AB462" s="92"/>
      <c r="AC462" s="92"/>
      <c r="AD462" s="99">
        <v>300311029611</v>
      </c>
      <c r="AE462" s="92"/>
    </row>
    <row r="463" spans="1:31" hidden="1">
      <c r="A463" s="95" t="s">
        <v>688</v>
      </c>
      <c r="B463" s="92">
        <v>30031</v>
      </c>
      <c r="C463" s="92" t="s">
        <v>267</v>
      </c>
      <c r="D463" s="92">
        <v>9060505001</v>
      </c>
      <c r="E463" s="68" t="str">
        <f>VLOOKUP(D463,'[20]Plan de Cuentas'!M$3:R$289,6,0)</f>
        <v>SOPORTE INFORMÁTICO</v>
      </c>
      <c r="F463" s="92" t="s">
        <v>54</v>
      </c>
      <c r="G463" s="92">
        <v>100</v>
      </c>
      <c r="H463" s="92" t="s">
        <v>213</v>
      </c>
      <c r="I463" s="92">
        <v>1220</v>
      </c>
      <c r="J463" s="92" t="s">
        <v>214</v>
      </c>
      <c r="K463" s="92" t="s">
        <v>215</v>
      </c>
      <c r="L463" s="92" t="s">
        <v>151</v>
      </c>
      <c r="M463" s="92">
        <v>691</v>
      </c>
      <c r="N463" s="92" t="s">
        <v>216</v>
      </c>
      <c r="O463" s="92" t="s">
        <v>295</v>
      </c>
      <c r="P463" s="92">
        <v>2569831</v>
      </c>
      <c r="Q463" s="92">
        <v>41781</v>
      </c>
      <c r="R463" s="92" t="s">
        <v>747</v>
      </c>
      <c r="S463" s="92" t="s">
        <v>742</v>
      </c>
      <c r="T463" s="92" t="s">
        <v>220</v>
      </c>
      <c r="U463" s="92">
        <v>985000</v>
      </c>
      <c r="V463" s="92">
        <v>985000</v>
      </c>
      <c r="W463" s="92">
        <v>0</v>
      </c>
      <c r="X463" s="92" t="s">
        <v>739</v>
      </c>
      <c r="Y463" s="92">
        <v>241265</v>
      </c>
      <c r="Z463" s="92" t="s">
        <v>748</v>
      </c>
      <c r="AA463" s="92" t="s">
        <v>749</v>
      </c>
      <c r="AB463" s="92"/>
      <c r="AC463" s="92"/>
      <c r="AD463" s="99">
        <v>300311029611</v>
      </c>
      <c r="AE463" s="92"/>
    </row>
    <row r="464" spans="1:31" hidden="1">
      <c r="A464" s="95" t="s">
        <v>688</v>
      </c>
      <c r="B464" s="92">
        <v>30031</v>
      </c>
      <c r="C464" s="92" t="s">
        <v>267</v>
      </c>
      <c r="D464" s="92">
        <v>9060505001</v>
      </c>
      <c r="E464" s="68" t="str">
        <f>VLOOKUP(D464,'[20]Plan de Cuentas'!M$3:R$289,6,0)</f>
        <v>SOPORTE INFORMÁTICO</v>
      </c>
      <c r="F464" s="92" t="s">
        <v>54</v>
      </c>
      <c r="G464" s="92">
        <v>100</v>
      </c>
      <c r="H464" s="92" t="s">
        <v>213</v>
      </c>
      <c r="I464" s="92">
        <v>1220</v>
      </c>
      <c r="J464" s="92" t="s">
        <v>214</v>
      </c>
      <c r="K464" s="92" t="s">
        <v>215</v>
      </c>
      <c r="L464" s="92" t="s">
        <v>151</v>
      </c>
      <c r="M464" s="92">
        <v>691</v>
      </c>
      <c r="N464" s="92" t="s">
        <v>216</v>
      </c>
      <c r="O464" s="92" t="s">
        <v>295</v>
      </c>
      <c r="P464" s="92">
        <v>2569831</v>
      </c>
      <c r="Q464" s="92">
        <v>41781</v>
      </c>
      <c r="R464" s="92" t="s">
        <v>750</v>
      </c>
      <c r="S464" s="92" t="s">
        <v>738</v>
      </c>
      <c r="T464" s="92" t="s">
        <v>305</v>
      </c>
      <c r="U464" s="92">
        <v>442984</v>
      </c>
      <c r="V464" s="92">
        <v>442984</v>
      </c>
      <c r="W464" s="92">
        <v>0</v>
      </c>
      <c r="X464" s="92" t="s">
        <v>743</v>
      </c>
      <c r="Y464" s="92">
        <v>239227</v>
      </c>
      <c r="Z464" s="92" t="s">
        <v>740</v>
      </c>
      <c r="AA464" s="92" t="s">
        <v>306</v>
      </c>
      <c r="AB464" s="92"/>
      <c r="AC464" s="92"/>
      <c r="AD464" s="99">
        <v>300311029541</v>
      </c>
      <c r="AE464" s="92"/>
    </row>
    <row r="465" spans="1:31" hidden="1">
      <c r="A465" s="95" t="s">
        <v>688</v>
      </c>
      <c r="B465" s="92">
        <v>30031</v>
      </c>
      <c r="C465" s="92" t="s">
        <v>267</v>
      </c>
      <c r="D465" s="92">
        <v>9060505001</v>
      </c>
      <c r="E465" s="68" t="str">
        <f>VLOOKUP(D465,'[20]Plan de Cuentas'!M$3:R$289,6,0)</f>
        <v>SOPORTE INFORMÁTICO</v>
      </c>
      <c r="F465" s="92" t="s">
        <v>54</v>
      </c>
      <c r="G465" s="92">
        <v>100</v>
      </c>
      <c r="H465" s="92" t="s">
        <v>213</v>
      </c>
      <c r="I465" s="92">
        <v>1220</v>
      </c>
      <c r="J465" s="92" t="s">
        <v>214</v>
      </c>
      <c r="K465" s="92" t="s">
        <v>215</v>
      </c>
      <c r="L465" s="92" t="s">
        <v>151</v>
      </c>
      <c r="M465" s="92">
        <v>695</v>
      </c>
      <c r="N465" s="92" t="s">
        <v>287</v>
      </c>
      <c r="O465" s="92" t="s">
        <v>307</v>
      </c>
      <c r="P465" s="92">
        <v>23039112</v>
      </c>
      <c r="Q465" s="92">
        <v>41772</v>
      </c>
      <c r="R465" s="92" t="s">
        <v>747</v>
      </c>
      <c r="S465" s="92" t="s">
        <v>751</v>
      </c>
      <c r="T465" s="92" t="s">
        <v>220</v>
      </c>
      <c r="U465" s="92">
        <v>1517694</v>
      </c>
      <c r="V465" s="92">
        <v>1517694</v>
      </c>
      <c r="W465" s="92">
        <v>0</v>
      </c>
      <c r="X465" s="92" t="s">
        <v>739</v>
      </c>
      <c r="Y465" s="92">
        <v>210755</v>
      </c>
      <c r="Z465" s="92" t="s">
        <v>752</v>
      </c>
      <c r="AA465" s="92" t="s">
        <v>310</v>
      </c>
      <c r="AB465" s="92"/>
      <c r="AC465" s="92"/>
      <c r="AD465" s="99">
        <v>300311029300</v>
      </c>
      <c r="AE465" s="92"/>
    </row>
    <row r="466" spans="1:31" hidden="1">
      <c r="A466" s="95" t="s">
        <v>688</v>
      </c>
      <c r="B466" s="92">
        <v>30031</v>
      </c>
      <c r="C466" s="92" t="s">
        <v>267</v>
      </c>
      <c r="D466" s="92">
        <v>9060505001</v>
      </c>
      <c r="E466" s="68" t="str">
        <f>VLOOKUP(D466,'[20]Plan de Cuentas'!M$3:R$289,6,0)</f>
        <v>SOPORTE INFORMÁTICO</v>
      </c>
      <c r="F466" s="92" t="s">
        <v>54</v>
      </c>
      <c r="G466" s="92">
        <v>100</v>
      </c>
      <c r="H466" s="92" t="s">
        <v>213</v>
      </c>
      <c r="I466" s="92">
        <v>1220</v>
      </c>
      <c r="J466" s="92" t="s">
        <v>214</v>
      </c>
      <c r="K466" s="92" t="s">
        <v>215</v>
      </c>
      <c r="L466" s="92" t="s">
        <v>151</v>
      </c>
      <c r="M466" s="92">
        <v>695</v>
      </c>
      <c r="N466" s="92" t="s">
        <v>287</v>
      </c>
      <c r="O466" s="92" t="s">
        <v>307</v>
      </c>
      <c r="P466" s="92">
        <v>23039112</v>
      </c>
      <c r="Q466" s="92">
        <v>41772</v>
      </c>
      <c r="R466" s="92" t="s">
        <v>747</v>
      </c>
      <c r="S466" s="92" t="s">
        <v>751</v>
      </c>
      <c r="T466" s="92" t="s">
        <v>220</v>
      </c>
      <c r="U466" s="92">
        <v>1806056</v>
      </c>
      <c r="V466" s="92">
        <v>1806056</v>
      </c>
      <c r="W466" s="92">
        <v>0</v>
      </c>
      <c r="X466" s="92" t="s">
        <v>743</v>
      </c>
      <c r="Y466" s="92">
        <v>210755</v>
      </c>
      <c r="Z466" s="92" t="s">
        <v>752</v>
      </c>
      <c r="AA466" s="92" t="s">
        <v>310</v>
      </c>
      <c r="AB466" s="92"/>
      <c r="AC466" s="92"/>
      <c r="AD466" s="99">
        <v>300311029300</v>
      </c>
      <c r="AE466" s="92"/>
    </row>
    <row r="467" spans="1:31" hidden="1">
      <c r="A467" s="95" t="s">
        <v>688</v>
      </c>
      <c r="B467" s="92">
        <v>30031</v>
      </c>
      <c r="C467" s="92" t="s">
        <v>267</v>
      </c>
      <c r="D467" s="92">
        <v>9060505001</v>
      </c>
      <c r="E467" s="68" t="str">
        <f>VLOOKUP(D467,'[20]Plan de Cuentas'!M$3:R$289,6,0)</f>
        <v>SOPORTE INFORMÁTICO</v>
      </c>
      <c r="F467" s="92" t="s">
        <v>54</v>
      </c>
      <c r="G467" s="92">
        <v>100</v>
      </c>
      <c r="H467" s="92" t="s">
        <v>213</v>
      </c>
      <c r="I467" s="92">
        <v>1220</v>
      </c>
      <c r="J467" s="92" t="s">
        <v>214</v>
      </c>
      <c r="K467" s="92" t="s">
        <v>215</v>
      </c>
      <c r="L467" s="92" t="s">
        <v>151</v>
      </c>
      <c r="M467" s="92">
        <v>695</v>
      </c>
      <c r="N467" s="92" t="s">
        <v>287</v>
      </c>
      <c r="O467" s="92" t="s">
        <v>307</v>
      </c>
      <c r="P467" s="92">
        <v>23039112</v>
      </c>
      <c r="Q467" s="92">
        <v>41772</v>
      </c>
      <c r="R467" s="92" t="s">
        <v>747</v>
      </c>
      <c r="S467" s="92" t="s">
        <v>753</v>
      </c>
      <c r="T467" s="92" t="s">
        <v>220</v>
      </c>
      <c r="U467" s="92">
        <v>1076166</v>
      </c>
      <c r="V467" s="92">
        <v>1076166</v>
      </c>
      <c r="W467" s="92">
        <v>0</v>
      </c>
      <c r="X467" s="92" t="s">
        <v>743</v>
      </c>
      <c r="Y467" s="92">
        <v>210753</v>
      </c>
      <c r="Z467" s="92" t="s">
        <v>752</v>
      </c>
      <c r="AA467" s="92" t="s">
        <v>310</v>
      </c>
      <c r="AB467" s="92"/>
      <c r="AC467" s="92"/>
      <c r="AD467" s="99">
        <v>300311029300</v>
      </c>
      <c r="AE467" s="92"/>
    </row>
    <row r="468" spans="1:31" hidden="1">
      <c r="A468" s="95" t="s">
        <v>688</v>
      </c>
      <c r="B468" s="92">
        <v>30031</v>
      </c>
      <c r="C468" s="92" t="s">
        <v>267</v>
      </c>
      <c r="D468" s="92">
        <v>9060505001</v>
      </c>
      <c r="E468" s="68" t="str">
        <f>VLOOKUP(D468,'[20]Plan de Cuentas'!M$3:R$289,6,0)</f>
        <v>SOPORTE INFORMÁTICO</v>
      </c>
      <c r="F468" s="92" t="s">
        <v>54</v>
      </c>
      <c r="G468" s="92">
        <v>100</v>
      </c>
      <c r="H468" s="92" t="s">
        <v>213</v>
      </c>
      <c r="I468" s="92">
        <v>1220</v>
      </c>
      <c r="J468" s="92" t="s">
        <v>214</v>
      </c>
      <c r="K468" s="92" t="s">
        <v>215</v>
      </c>
      <c r="L468" s="92" t="s">
        <v>151</v>
      </c>
      <c r="M468" s="92">
        <v>695</v>
      </c>
      <c r="N468" s="92" t="s">
        <v>287</v>
      </c>
      <c r="O468" s="92" t="s">
        <v>307</v>
      </c>
      <c r="P468" s="92">
        <v>23039112</v>
      </c>
      <c r="Q468" s="92">
        <v>41772</v>
      </c>
      <c r="R468" s="92" t="s">
        <v>747</v>
      </c>
      <c r="S468" s="92" t="s">
        <v>754</v>
      </c>
      <c r="T468" s="92" t="s">
        <v>220</v>
      </c>
      <c r="U468" s="92">
        <v>1290039</v>
      </c>
      <c r="V468" s="92">
        <v>1290039</v>
      </c>
      <c r="W468" s="92">
        <v>0</v>
      </c>
      <c r="X468" s="92" t="s">
        <v>739</v>
      </c>
      <c r="Y468" s="92">
        <v>210751</v>
      </c>
      <c r="Z468" s="92" t="s">
        <v>752</v>
      </c>
      <c r="AA468" s="92" t="s">
        <v>310</v>
      </c>
      <c r="AB468" s="92"/>
      <c r="AC468" s="92"/>
      <c r="AD468" s="99">
        <v>300311029300</v>
      </c>
      <c r="AE468" s="92"/>
    </row>
    <row r="469" spans="1:31" hidden="1">
      <c r="A469" s="95" t="s">
        <v>688</v>
      </c>
      <c r="B469" s="92">
        <v>30031</v>
      </c>
      <c r="C469" s="92" t="s">
        <v>267</v>
      </c>
      <c r="D469" s="92">
        <v>9060505001</v>
      </c>
      <c r="E469" s="68" t="str">
        <f>VLOOKUP(D469,'[20]Plan de Cuentas'!M$3:R$289,6,0)</f>
        <v>SOPORTE INFORMÁTICO</v>
      </c>
      <c r="F469" s="92" t="s">
        <v>54</v>
      </c>
      <c r="G469" s="92">
        <v>100</v>
      </c>
      <c r="H469" s="92" t="s">
        <v>213</v>
      </c>
      <c r="I469" s="92">
        <v>1220</v>
      </c>
      <c r="J469" s="92" t="s">
        <v>214</v>
      </c>
      <c r="K469" s="92" t="s">
        <v>215</v>
      </c>
      <c r="L469" s="92" t="s">
        <v>151</v>
      </c>
      <c r="M469" s="92">
        <v>695</v>
      </c>
      <c r="N469" s="92" t="s">
        <v>287</v>
      </c>
      <c r="O469" s="92" t="s">
        <v>307</v>
      </c>
      <c r="P469" s="92">
        <v>23039112</v>
      </c>
      <c r="Q469" s="92">
        <v>41772</v>
      </c>
      <c r="R469" s="92" t="s">
        <v>747</v>
      </c>
      <c r="S469" s="92" t="s">
        <v>754</v>
      </c>
      <c r="T469" s="92" t="s">
        <v>220</v>
      </c>
      <c r="U469" s="92">
        <v>1535146</v>
      </c>
      <c r="V469" s="92">
        <v>1535146</v>
      </c>
      <c r="W469" s="92">
        <v>0</v>
      </c>
      <c r="X469" s="92" t="s">
        <v>743</v>
      </c>
      <c r="Y469" s="92">
        <v>210751</v>
      </c>
      <c r="Z469" s="92" t="s">
        <v>752</v>
      </c>
      <c r="AA469" s="92" t="s">
        <v>310</v>
      </c>
      <c r="AB469" s="92"/>
      <c r="AC469" s="92"/>
      <c r="AD469" s="99">
        <v>300311029300</v>
      </c>
      <c r="AE469" s="92"/>
    </row>
    <row r="470" spans="1:31" hidden="1">
      <c r="A470" s="95" t="s">
        <v>688</v>
      </c>
      <c r="B470" s="92">
        <v>30031</v>
      </c>
      <c r="C470" s="92" t="s">
        <v>267</v>
      </c>
      <c r="D470" s="92">
        <v>9060505001</v>
      </c>
      <c r="E470" s="68" t="str">
        <f>VLOOKUP(D470,'[20]Plan de Cuentas'!M$3:R$289,6,0)</f>
        <v>SOPORTE INFORMÁTICO</v>
      </c>
      <c r="F470" s="92" t="s">
        <v>54</v>
      </c>
      <c r="G470" s="92">
        <v>100</v>
      </c>
      <c r="H470" s="92" t="s">
        <v>213</v>
      </c>
      <c r="I470" s="92">
        <v>1220</v>
      </c>
      <c r="J470" s="92" t="s">
        <v>214</v>
      </c>
      <c r="K470" s="92" t="s">
        <v>215</v>
      </c>
      <c r="L470" s="92" t="s">
        <v>151</v>
      </c>
      <c r="M470" s="92">
        <v>695</v>
      </c>
      <c r="N470" s="92" t="s">
        <v>287</v>
      </c>
      <c r="O470" s="92" t="s">
        <v>307</v>
      </c>
      <c r="P470" s="92">
        <v>23039112</v>
      </c>
      <c r="Q470" s="92">
        <v>41772</v>
      </c>
      <c r="R470" s="92" t="s">
        <v>747</v>
      </c>
      <c r="S470" s="92" t="s">
        <v>755</v>
      </c>
      <c r="T470" s="92" t="s">
        <v>220</v>
      </c>
      <c r="U470" s="92">
        <v>128376</v>
      </c>
      <c r="V470" s="92">
        <v>128376</v>
      </c>
      <c r="W470" s="92">
        <v>0</v>
      </c>
      <c r="X470" s="92" t="s">
        <v>739</v>
      </c>
      <c r="Y470" s="92">
        <v>210769</v>
      </c>
      <c r="Z470" s="92" t="s">
        <v>752</v>
      </c>
      <c r="AA470" s="92" t="s">
        <v>310</v>
      </c>
      <c r="AB470" s="92"/>
      <c r="AC470" s="92"/>
      <c r="AD470" s="99">
        <v>300311029300</v>
      </c>
      <c r="AE470" s="92"/>
    </row>
    <row r="471" spans="1:31" hidden="1">
      <c r="A471" s="95" t="s">
        <v>688</v>
      </c>
      <c r="B471" s="92">
        <v>30031</v>
      </c>
      <c r="C471" s="92" t="s">
        <v>267</v>
      </c>
      <c r="D471" s="92">
        <v>9060505001</v>
      </c>
      <c r="E471" s="68" t="str">
        <f>VLOOKUP(D471,'[20]Plan de Cuentas'!M$3:R$289,6,0)</f>
        <v>SOPORTE INFORMÁTICO</v>
      </c>
      <c r="F471" s="92" t="s">
        <v>54</v>
      </c>
      <c r="G471" s="92">
        <v>100</v>
      </c>
      <c r="H471" s="92" t="s">
        <v>213</v>
      </c>
      <c r="I471" s="92">
        <v>1220</v>
      </c>
      <c r="J471" s="92" t="s">
        <v>214</v>
      </c>
      <c r="K471" s="92" t="s">
        <v>215</v>
      </c>
      <c r="L471" s="92" t="s">
        <v>151</v>
      </c>
      <c r="M471" s="92">
        <v>695</v>
      </c>
      <c r="N471" s="92" t="s">
        <v>287</v>
      </c>
      <c r="O471" s="92" t="s">
        <v>307</v>
      </c>
      <c r="P471" s="92">
        <v>23039112</v>
      </c>
      <c r="Q471" s="92">
        <v>41772</v>
      </c>
      <c r="R471" s="92" t="s">
        <v>747</v>
      </c>
      <c r="S471" s="92" t="s">
        <v>755</v>
      </c>
      <c r="T471" s="92" t="s">
        <v>220</v>
      </c>
      <c r="U471" s="92">
        <v>152767</v>
      </c>
      <c r="V471" s="92">
        <v>152767</v>
      </c>
      <c r="W471" s="92">
        <v>0</v>
      </c>
      <c r="X471" s="92" t="s">
        <v>743</v>
      </c>
      <c r="Y471" s="92">
        <v>210769</v>
      </c>
      <c r="Z471" s="92" t="s">
        <v>752</v>
      </c>
      <c r="AA471" s="92" t="s">
        <v>310</v>
      </c>
      <c r="AB471" s="92"/>
      <c r="AC471" s="92"/>
      <c r="AD471" s="99">
        <v>300311029300</v>
      </c>
      <c r="AE471" s="92"/>
    </row>
    <row r="472" spans="1:31" hidden="1">
      <c r="A472" s="95" t="s">
        <v>688</v>
      </c>
      <c r="B472" s="92">
        <v>30031</v>
      </c>
      <c r="C472" s="92" t="s">
        <v>267</v>
      </c>
      <c r="D472" s="92">
        <v>9060505001</v>
      </c>
      <c r="E472" s="68" t="str">
        <f>VLOOKUP(D472,'[20]Plan de Cuentas'!M$3:R$289,6,0)</f>
        <v>SOPORTE INFORMÁTICO</v>
      </c>
      <c r="F472" s="92" t="s">
        <v>54</v>
      </c>
      <c r="G472" s="92">
        <v>100</v>
      </c>
      <c r="H472" s="92" t="s">
        <v>213</v>
      </c>
      <c r="I472" s="92">
        <v>1220</v>
      </c>
      <c r="J472" s="92" t="s">
        <v>214</v>
      </c>
      <c r="K472" s="92" t="s">
        <v>215</v>
      </c>
      <c r="L472" s="92" t="s">
        <v>151</v>
      </c>
      <c r="M472" s="92">
        <v>695</v>
      </c>
      <c r="N472" s="92" t="s">
        <v>287</v>
      </c>
      <c r="O472" s="92" t="s">
        <v>307</v>
      </c>
      <c r="P472" s="92">
        <v>23039112</v>
      </c>
      <c r="Q472" s="92">
        <v>41772</v>
      </c>
      <c r="R472" s="92" t="s">
        <v>747</v>
      </c>
      <c r="S472" s="92" t="s">
        <v>753</v>
      </c>
      <c r="T472" s="92" t="s">
        <v>220</v>
      </c>
      <c r="U472" s="92">
        <v>904341</v>
      </c>
      <c r="V472" s="92">
        <v>904341</v>
      </c>
      <c r="W472" s="92">
        <v>0</v>
      </c>
      <c r="X472" s="92" t="s">
        <v>739</v>
      </c>
      <c r="Y472" s="92">
        <v>210753</v>
      </c>
      <c r="Z472" s="92" t="s">
        <v>752</v>
      </c>
      <c r="AA472" s="92" t="s">
        <v>310</v>
      </c>
      <c r="AB472" s="92"/>
      <c r="AC472" s="92"/>
      <c r="AD472" s="99">
        <v>300311029300</v>
      </c>
      <c r="AE472" s="92"/>
    </row>
    <row r="473" spans="1:31" hidden="1">
      <c r="A473" s="95" t="s">
        <v>688</v>
      </c>
      <c r="B473" s="92">
        <v>30031</v>
      </c>
      <c r="C473" s="92" t="s">
        <v>267</v>
      </c>
      <c r="D473" s="92">
        <v>9060505001</v>
      </c>
      <c r="E473" s="68" t="str">
        <f>VLOOKUP(D473,'[20]Plan de Cuentas'!M$3:R$289,6,0)</f>
        <v>SOPORTE INFORMÁTICO</v>
      </c>
      <c r="F473" s="92" t="s">
        <v>54</v>
      </c>
      <c r="G473" s="92">
        <v>100</v>
      </c>
      <c r="H473" s="92" t="s">
        <v>213</v>
      </c>
      <c r="I473" s="92">
        <v>1220</v>
      </c>
      <c r="J473" s="92" t="s">
        <v>214</v>
      </c>
      <c r="K473" s="92" t="s">
        <v>215</v>
      </c>
      <c r="L473" s="92" t="s">
        <v>151</v>
      </c>
      <c r="M473" s="92">
        <v>695</v>
      </c>
      <c r="N473" s="92" t="s">
        <v>287</v>
      </c>
      <c r="O473" s="92" t="s">
        <v>307</v>
      </c>
      <c r="P473" s="92">
        <v>23039112</v>
      </c>
      <c r="Q473" s="92">
        <v>41772</v>
      </c>
      <c r="R473" s="92" t="s">
        <v>756</v>
      </c>
      <c r="S473" s="92" t="s">
        <v>755</v>
      </c>
      <c r="T473" s="92" t="s">
        <v>220</v>
      </c>
      <c r="U473" s="92">
        <v>-152767</v>
      </c>
      <c r="V473" s="92">
        <v>0</v>
      </c>
      <c r="W473" s="92">
        <v>152767</v>
      </c>
      <c r="X473" s="92" t="s">
        <v>743</v>
      </c>
      <c r="Y473" s="92"/>
      <c r="Z473" s="92"/>
      <c r="AA473" s="92"/>
      <c r="AB473" s="92"/>
      <c r="AC473" s="92"/>
      <c r="AD473" s="99"/>
      <c r="AE473" s="92"/>
    </row>
    <row r="474" spans="1:31" hidden="1">
      <c r="A474" s="95" t="s">
        <v>688</v>
      </c>
      <c r="B474" s="92">
        <v>30031</v>
      </c>
      <c r="C474" s="92" t="s">
        <v>267</v>
      </c>
      <c r="D474" s="92">
        <v>9060505001</v>
      </c>
      <c r="E474" s="68" t="str">
        <f>VLOOKUP(D474,'[20]Plan de Cuentas'!M$3:R$289,6,0)</f>
        <v>SOPORTE INFORMÁTICO</v>
      </c>
      <c r="F474" s="92" t="s">
        <v>54</v>
      </c>
      <c r="G474" s="92">
        <v>100</v>
      </c>
      <c r="H474" s="92" t="s">
        <v>213</v>
      </c>
      <c r="I474" s="92">
        <v>1220</v>
      </c>
      <c r="J474" s="92" t="s">
        <v>214</v>
      </c>
      <c r="K474" s="92" t="s">
        <v>215</v>
      </c>
      <c r="L474" s="92" t="s">
        <v>151</v>
      </c>
      <c r="M474" s="92">
        <v>695</v>
      </c>
      <c r="N474" s="92" t="s">
        <v>287</v>
      </c>
      <c r="O474" s="92" t="s">
        <v>307</v>
      </c>
      <c r="P474" s="92">
        <v>23039112</v>
      </c>
      <c r="Q474" s="92">
        <v>41772</v>
      </c>
      <c r="R474" s="92" t="s">
        <v>756</v>
      </c>
      <c r="S474" s="92" t="s">
        <v>754</v>
      </c>
      <c r="T474" s="92" t="s">
        <v>220</v>
      </c>
      <c r="U474" s="92">
        <v>-1535146</v>
      </c>
      <c r="V474" s="92">
        <v>0</v>
      </c>
      <c r="W474" s="92">
        <v>1535146</v>
      </c>
      <c r="X474" s="92" t="s">
        <v>743</v>
      </c>
      <c r="Y474" s="92"/>
      <c r="Z474" s="92"/>
      <c r="AA474" s="92"/>
      <c r="AB474" s="92"/>
      <c r="AC474" s="92"/>
      <c r="AD474" s="99"/>
      <c r="AE474" s="92"/>
    </row>
    <row r="475" spans="1:31" hidden="1">
      <c r="A475" s="95" t="s">
        <v>688</v>
      </c>
      <c r="B475" s="92">
        <v>30031</v>
      </c>
      <c r="C475" s="92" t="s">
        <v>267</v>
      </c>
      <c r="D475" s="92">
        <v>9060505001</v>
      </c>
      <c r="E475" s="68" t="str">
        <f>VLOOKUP(D475,'[20]Plan de Cuentas'!M$3:R$289,6,0)</f>
        <v>SOPORTE INFORMÁTICO</v>
      </c>
      <c r="F475" s="92" t="s">
        <v>54</v>
      </c>
      <c r="G475" s="92">
        <v>100</v>
      </c>
      <c r="H475" s="92" t="s">
        <v>213</v>
      </c>
      <c r="I475" s="92">
        <v>1220</v>
      </c>
      <c r="J475" s="92" t="s">
        <v>214</v>
      </c>
      <c r="K475" s="92" t="s">
        <v>215</v>
      </c>
      <c r="L475" s="92" t="s">
        <v>151</v>
      </c>
      <c r="M475" s="92">
        <v>695</v>
      </c>
      <c r="N475" s="92" t="s">
        <v>287</v>
      </c>
      <c r="O475" s="92" t="s">
        <v>307</v>
      </c>
      <c r="P475" s="92">
        <v>23039112</v>
      </c>
      <c r="Q475" s="92">
        <v>41772</v>
      </c>
      <c r="R475" s="92" t="s">
        <v>756</v>
      </c>
      <c r="S475" s="92" t="s">
        <v>751</v>
      </c>
      <c r="T475" s="92" t="s">
        <v>220</v>
      </c>
      <c r="U475" s="92">
        <v>-1806056</v>
      </c>
      <c r="V475" s="92">
        <v>0</v>
      </c>
      <c r="W475" s="92">
        <v>1806056</v>
      </c>
      <c r="X475" s="92" t="s">
        <v>743</v>
      </c>
      <c r="Y475" s="92"/>
      <c r="Z475" s="92"/>
      <c r="AA475" s="92"/>
      <c r="AB475" s="92"/>
      <c r="AC475" s="92"/>
      <c r="AD475" s="99"/>
      <c r="AE475" s="92"/>
    </row>
    <row r="476" spans="1:31" hidden="1">
      <c r="A476" s="95" t="s">
        <v>688</v>
      </c>
      <c r="B476" s="92">
        <v>30031</v>
      </c>
      <c r="C476" s="92" t="s">
        <v>267</v>
      </c>
      <c r="D476" s="92">
        <v>9060505001</v>
      </c>
      <c r="E476" s="68" t="str">
        <f>VLOOKUP(D476,'[20]Plan de Cuentas'!M$3:R$289,6,0)</f>
        <v>SOPORTE INFORMÁTICO</v>
      </c>
      <c r="F476" s="92" t="s">
        <v>54</v>
      </c>
      <c r="G476" s="92">
        <v>100</v>
      </c>
      <c r="H476" s="92" t="s">
        <v>213</v>
      </c>
      <c r="I476" s="92">
        <v>1220</v>
      </c>
      <c r="J476" s="92" t="s">
        <v>214</v>
      </c>
      <c r="K476" s="92" t="s">
        <v>215</v>
      </c>
      <c r="L476" s="92" t="s">
        <v>151</v>
      </c>
      <c r="M476" s="92">
        <v>695</v>
      </c>
      <c r="N476" s="92" t="s">
        <v>287</v>
      </c>
      <c r="O476" s="92" t="s">
        <v>307</v>
      </c>
      <c r="P476" s="92">
        <v>23039112</v>
      </c>
      <c r="Q476" s="92">
        <v>41772</v>
      </c>
      <c r="R476" s="92" t="s">
        <v>756</v>
      </c>
      <c r="S476" s="92" t="s">
        <v>753</v>
      </c>
      <c r="T476" s="92" t="s">
        <v>220</v>
      </c>
      <c r="U476" s="92">
        <v>-1076166</v>
      </c>
      <c r="V476" s="92">
        <v>0</v>
      </c>
      <c r="W476" s="92">
        <v>1076166</v>
      </c>
      <c r="X476" s="92" t="s">
        <v>743</v>
      </c>
      <c r="Y476" s="92"/>
      <c r="Z476" s="92"/>
      <c r="AA476" s="92"/>
      <c r="AB476" s="92"/>
      <c r="AC476" s="92"/>
      <c r="AD476" s="99"/>
      <c r="AE476" s="92"/>
    </row>
    <row r="477" spans="1:31" hidden="1">
      <c r="A477" s="95" t="s">
        <v>688</v>
      </c>
      <c r="B477" s="92">
        <v>30031</v>
      </c>
      <c r="C477" s="92" t="s">
        <v>267</v>
      </c>
      <c r="D477" s="92">
        <v>9060601001</v>
      </c>
      <c r="E477" s="68" t="str">
        <f>VLOOKUP(D477,'[20]Plan de Cuentas'!M$3:R$289,6,0)</f>
        <v>COMUNICACIONES</v>
      </c>
      <c r="F477" s="92" t="s">
        <v>55</v>
      </c>
      <c r="G477" s="92">
        <v>100</v>
      </c>
      <c r="H477" s="92" t="s">
        <v>213</v>
      </c>
      <c r="I477" s="92">
        <v>1220</v>
      </c>
      <c r="J477" s="92" t="s">
        <v>225</v>
      </c>
      <c r="K477" s="92" t="s">
        <v>226</v>
      </c>
      <c r="L477" s="92" t="s">
        <v>151</v>
      </c>
      <c r="M477" s="92">
        <v>682</v>
      </c>
      <c r="N477" s="92" t="s">
        <v>328</v>
      </c>
      <c r="O477" s="92" t="s">
        <v>329</v>
      </c>
      <c r="P477" s="92">
        <v>7920255</v>
      </c>
      <c r="Q477" s="92">
        <v>41772</v>
      </c>
      <c r="R477" s="92" t="s">
        <v>747</v>
      </c>
      <c r="S477" s="92" t="s">
        <v>757</v>
      </c>
      <c r="T477" s="92" t="s">
        <v>220</v>
      </c>
      <c r="U477" s="92">
        <v>2075810</v>
      </c>
      <c r="V477" s="92">
        <v>2075810</v>
      </c>
      <c r="W477" s="92">
        <v>0</v>
      </c>
      <c r="X477" s="92" t="s">
        <v>739</v>
      </c>
      <c r="Y477" s="92">
        <v>210825</v>
      </c>
      <c r="Z477" s="92" t="s">
        <v>758</v>
      </c>
      <c r="AA477" s="92" t="s">
        <v>332</v>
      </c>
      <c r="AB477" s="92"/>
      <c r="AC477" s="92"/>
      <c r="AD477" s="99">
        <v>300311029303</v>
      </c>
      <c r="AE477" s="92"/>
    </row>
    <row r="478" spans="1:31" hidden="1">
      <c r="A478" s="95" t="s">
        <v>688</v>
      </c>
      <c r="B478" s="92">
        <v>30031</v>
      </c>
      <c r="C478" s="92" t="s">
        <v>267</v>
      </c>
      <c r="D478" s="92">
        <v>9060601001</v>
      </c>
      <c r="E478" s="68" t="str">
        <f>VLOOKUP(D478,'[20]Plan de Cuentas'!M$3:R$289,6,0)</f>
        <v>COMUNICACIONES</v>
      </c>
      <c r="F478" s="92" t="s">
        <v>55</v>
      </c>
      <c r="G478" s="92">
        <v>100</v>
      </c>
      <c r="H478" s="92" t="s">
        <v>213</v>
      </c>
      <c r="I478" s="92">
        <v>1220</v>
      </c>
      <c r="J478" s="92" t="s">
        <v>225</v>
      </c>
      <c r="K478" s="92" t="s">
        <v>226</v>
      </c>
      <c r="L478" s="92" t="s">
        <v>151</v>
      </c>
      <c r="M478" s="92">
        <v>682</v>
      </c>
      <c r="N478" s="92" t="s">
        <v>328</v>
      </c>
      <c r="O478" s="92" t="s">
        <v>329</v>
      </c>
      <c r="P478" s="92">
        <v>7920255</v>
      </c>
      <c r="Q478" s="92">
        <v>41772</v>
      </c>
      <c r="R478" s="92" t="s">
        <v>747</v>
      </c>
      <c r="S478" s="92" t="s">
        <v>757</v>
      </c>
      <c r="T478" s="92" t="s">
        <v>220</v>
      </c>
      <c r="U478" s="92">
        <v>2470214</v>
      </c>
      <c r="V478" s="92">
        <v>2470214</v>
      </c>
      <c r="W478" s="92">
        <v>0</v>
      </c>
      <c r="X478" s="92" t="s">
        <v>743</v>
      </c>
      <c r="Y478" s="92">
        <v>210825</v>
      </c>
      <c r="Z478" s="92" t="s">
        <v>758</v>
      </c>
      <c r="AA478" s="92" t="s">
        <v>332</v>
      </c>
      <c r="AB478" s="92"/>
      <c r="AC478" s="92"/>
      <c r="AD478" s="99">
        <v>300311029303</v>
      </c>
      <c r="AE478" s="92"/>
    </row>
    <row r="479" spans="1:31" hidden="1">
      <c r="A479" s="95" t="s">
        <v>688</v>
      </c>
      <c r="B479" s="92">
        <v>30031</v>
      </c>
      <c r="C479" s="92" t="s">
        <v>267</v>
      </c>
      <c r="D479" s="92">
        <v>9060601001</v>
      </c>
      <c r="E479" s="68" t="str">
        <f>VLOOKUP(D479,'[20]Plan de Cuentas'!M$3:R$289,6,0)</f>
        <v>COMUNICACIONES</v>
      </c>
      <c r="F479" s="92" t="s">
        <v>55</v>
      </c>
      <c r="G479" s="92">
        <v>100</v>
      </c>
      <c r="H479" s="92" t="s">
        <v>213</v>
      </c>
      <c r="I479" s="92">
        <v>1220</v>
      </c>
      <c r="J479" s="92" t="s">
        <v>225</v>
      </c>
      <c r="K479" s="92" t="s">
        <v>226</v>
      </c>
      <c r="L479" s="92" t="s">
        <v>151</v>
      </c>
      <c r="M479" s="92">
        <v>682</v>
      </c>
      <c r="N479" s="92" t="s">
        <v>328</v>
      </c>
      <c r="O479" s="92" t="s">
        <v>329</v>
      </c>
      <c r="P479" s="92">
        <v>7920255</v>
      </c>
      <c r="Q479" s="92">
        <v>41773</v>
      </c>
      <c r="R479" s="92" t="s">
        <v>747</v>
      </c>
      <c r="S479" s="92" t="s">
        <v>759</v>
      </c>
      <c r="T479" s="92" t="s">
        <v>220</v>
      </c>
      <c r="U479" s="92">
        <v>158031</v>
      </c>
      <c r="V479" s="92">
        <v>158031</v>
      </c>
      <c r="W479" s="92">
        <v>0</v>
      </c>
      <c r="X479" s="92" t="s">
        <v>743</v>
      </c>
      <c r="Y479" s="92">
        <v>215033</v>
      </c>
      <c r="Z479" s="92" t="s">
        <v>760</v>
      </c>
      <c r="AA479" s="92" t="s">
        <v>337</v>
      </c>
      <c r="AB479" s="92"/>
      <c r="AC479" s="92"/>
      <c r="AD479" s="99">
        <v>300311029374</v>
      </c>
      <c r="AE479" s="92"/>
    </row>
    <row r="480" spans="1:31" hidden="1">
      <c r="A480" s="95" t="s">
        <v>688</v>
      </c>
      <c r="B480" s="92">
        <v>30031</v>
      </c>
      <c r="C480" s="92" t="s">
        <v>267</v>
      </c>
      <c r="D480" s="92">
        <v>9060601001</v>
      </c>
      <c r="E480" s="68" t="str">
        <f>VLOOKUP(D480,'[20]Plan de Cuentas'!M$3:R$289,6,0)</f>
        <v>COMUNICACIONES</v>
      </c>
      <c r="F480" s="92" t="s">
        <v>55</v>
      </c>
      <c r="G480" s="92">
        <v>100</v>
      </c>
      <c r="H480" s="92" t="s">
        <v>213</v>
      </c>
      <c r="I480" s="92">
        <v>1220</v>
      </c>
      <c r="J480" s="92" t="s">
        <v>225</v>
      </c>
      <c r="K480" s="92" t="s">
        <v>226</v>
      </c>
      <c r="L480" s="92" t="s">
        <v>151</v>
      </c>
      <c r="M480" s="92">
        <v>682</v>
      </c>
      <c r="N480" s="92" t="s">
        <v>328</v>
      </c>
      <c r="O480" s="92" t="s">
        <v>329</v>
      </c>
      <c r="P480" s="92">
        <v>7920255</v>
      </c>
      <c r="Q480" s="92">
        <v>41773</v>
      </c>
      <c r="R480" s="92" t="s">
        <v>747</v>
      </c>
      <c r="S480" s="92" t="s">
        <v>759</v>
      </c>
      <c r="T480" s="92" t="s">
        <v>220</v>
      </c>
      <c r="U480" s="92">
        <v>132799</v>
      </c>
      <c r="V480" s="92">
        <v>132799</v>
      </c>
      <c r="W480" s="92">
        <v>0</v>
      </c>
      <c r="X480" s="92" t="s">
        <v>739</v>
      </c>
      <c r="Y480" s="92">
        <v>215033</v>
      </c>
      <c r="Z480" s="92" t="s">
        <v>760</v>
      </c>
      <c r="AA480" s="92" t="s">
        <v>337</v>
      </c>
      <c r="AB480" s="92"/>
      <c r="AC480" s="92"/>
      <c r="AD480" s="99">
        <v>300311029374</v>
      </c>
      <c r="AE480" s="92"/>
    </row>
    <row r="481" spans="1:31" hidden="1">
      <c r="A481" s="95" t="s">
        <v>688</v>
      </c>
      <c r="B481" s="92">
        <v>30031</v>
      </c>
      <c r="C481" s="92" t="s">
        <v>267</v>
      </c>
      <c r="D481" s="92">
        <v>9060601001</v>
      </c>
      <c r="E481" s="68" t="str">
        <f>VLOOKUP(D481,'[20]Plan de Cuentas'!M$3:R$289,6,0)</f>
        <v>COMUNICACIONES</v>
      </c>
      <c r="F481" s="92" t="s">
        <v>55</v>
      </c>
      <c r="G481" s="92">
        <v>100</v>
      </c>
      <c r="H481" s="92" t="s">
        <v>213</v>
      </c>
      <c r="I481" s="92">
        <v>1220</v>
      </c>
      <c r="J481" s="92" t="s">
        <v>225</v>
      </c>
      <c r="K481" s="92" t="s">
        <v>226</v>
      </c>
      <c r="L481" s="92" t="s">
        <v>151</v>
      </c>
      <c r="M481" s="92">
        <v>682</v>
      </c>
      <c r="N481" s="92" t="s">
        <v>328</v>
      </c>
      <c r="O481" s="92" t="s">
        <v>329</v>
      </c>
      <c r="P481" s="92">
        <v>7920255</v>
      </c>
      <c r="Q481" s="92">
        <v>41772</v>
      </c>
      <c r="R481" s="92" t="s">
        <v>756</v>
      </c>
      <c r="S481" s="92" t="s">
        <v>759</v>
      </c>
      <c r="T481" s="92" t="s">
        <v>220</v>
      </c>
      <c r="U481" s="92">
        <v>-158031</v>
      </c>
      <c r="V481" s="92">
        <v>0</v>
      </c>
      <c r="W481" s="92">
        <v>158031</v>
      </c>
      <c r="X481" s="92" t="s">
        <v>743</v>
      </c>
      <c r="Y481" s="92"/>
      <c r="Z481" s="92"/>
      <c r="AA481" s="92"/>
      <c r="AB481" s="92"/>
      <c r="AC481" s="92"/>
      <c r="AD481" s="99"/>
      <c r="AE481" s="92"/>
    </row>
    <row r="482" spans="1:31" hidden="1">
      <c r="A482" s="95" t="s">
        <v>688</v>
      </c>
      <c r="B482" s="92">
        <v>30031</v>
      </c>
      <c r="C482" s="92" t="s">
        <v>267</v>
      </c>
      <c r="D482" s="92">
        <v>9060601001</v>
      </c>
      <c r="E482" s="68" t="str">
        <f>VLOOKUP(D482,'[20]Plan de Cuentas'!M$3:R$289,6,0)</f>
        <v>COMUNICACIONES</v>
      </c>
      <c r="F482" s="92" t="s">
        <v>55</v>
      </c>
      <c r="G482" s="92">
        <v>100</v>
      </c>
      <c r="H482" s="92" t="s">
        <v>213</v>
      </c>
      <c r="I482" s="92">
        <v>1220</v>
      </c>
      <c r="J482" s="92" t="s">
        <v>225</v>
      </c>
      <c r="K482" s="92" t="s">
        <v>226</v>
      </c>
      <c r="L482" s="92" t="s">
        <v>151</v>
      </c>
      <c r="M482" s="92">
        <v>682</v>
      </c>
      <c r="N482" s="92" t="s">
        <v>328</v>
      </c>
      <c r="O482" s="92" t="s">
        <v>329</v>
      </c>
      <c r="P482" s="92">
        <v>7920255</v>
      </c>
      <c r="Q482" s="92">
        <v>41772</v>
      </c>
      <c r="R482" s="92" t="s">
        <v>756</v>
      </c>
      <c r="S482" s="92" t="s">
        <v>757</v>
      </c>
      <c r="T482" s="92" t="s">
        <v>220</v>
      </c>
      <c r="U482" s="92">
        <v>-2470214</v>
      </c>
      <c r="V482" s="92">
        <v>0</v>
      </c>
      <c r="W482" s="92">
        <v>2470214</v>
      </c>
      <c r="X482" s="92" t="s">
        <v>743</v>
      </c>
      <c r="Y482" s="92"/>
      <c r="Z482" s="92"/>
      <c r="AA482" s="92"/>
      <c r="AB482" s="92"/>
      <c r="AC482" s="92"/>
      <c r="AD482" s="99"/>
      <c r="AE482" s="92"/>
    </row>
    <row r="483" spans="1:31" hidden="1">
      <c r="A483" s="95" t="s">
        <v>688</v>
      </c>
      <c r="B483" s="92">
        <v>30031</v>
      </c>
      <c r="C483" s="92" t="s">
        <v>267</v>
      </c>
      <c r="D483" s="92">
        <v>9060602001</v>
      </c>
      <c r="E483" s="68" t="str">
        <f>VLOOKUP(D483,'[20]Plan de Cuentas'!M$3:R$289,6,0)</f>
        <v>COMUNICACIONES</v>
      </c>
      <c r="F483" s="92" t="s">
        <v>56</v>
      </c>
      <c r="G483" s="92">
        <v>100</v>
      </c>
      <c r="H483" s="92" t="s">
        <v>213</v>
      </c>
      <c r="I483" s="92">
        <v>1220</v>
      </c>
      <c r="J483" s="92" t="s">
        <v>225</v>
      </c>
      <c r="K483" s="92" t="s">
        <v>226</v>
      </c>
      <c r="L483" s="92" t="s">
        <v>151</v>
      </c>
      <c r="M483" s="92">
        <v>1015</v>
      </c>
      <c r="N483" s="92" t="s">
        <v>268</v>
      </c>
      <c r="O483" s="92" t="s">
        <v>338</v>
      </c>
      <c r="P483" s="92">
        <v>-10931430</v>
      </c>
      <c r="Q483" s="92">
        <v>41790</v>
      </c>
      <c r="R483" s="92" t="s">
        <v>711</v>
      </c>
      <c r="S483" s="92" t="s">
        <v>761</v>
      </c>
      <c r="T483" s="92" t="s">
        <v>220</v>
      </c>
      <c r="U483" s="92">
        <v>-4859885</v>
      </c>
      <c r="V483" s="92">
        <v>0</v>
      </c>
      <c r="W483" s="92">
        <v>4859885</v>
      </c>
      <c r="X483" s="92" t="s">
        <v>692</v>
      </c>
      <c r="Y483" s="92"/>
      <c r="Z483" s="92"/>
      <c r="AA483" s="92"/>
      <c r="AB483" s="92"/>
      <c r="AC483" s="92"/>
      <c r="AD483" s="99"/>
      <c r="AE483" s="92"/>
    </row>
    <row r="484" spans="1:31" hidden="1">
      <c r="A484" s="95" t="s">
        <v>688</v>
      </c>
      <c r="B484" s="92">
        <v>30031</v>
      </c>
      <c r="C484" s="92" t="s">
        <v>267</v>
      </c>
      <c r="D484" s="92">
        <v>9060602001</v>
      </c>
      <c r="E484" s="68" t="str">
        <f>VLOOKUP(D484,'[20]Plan de Cuentas'!M$3:R$289,6,0)</f>
        <v>COMUNICACIONES</v>
      </c>
      <c r="F484" s="92" t="s">
        <v>56</v>
      </c>
      <c r="G484" s="92">
        <v>100</v>
      </c>
      <c r="H484" s="92" t="s">
        <v>213</v>
      </c>
      <c r="I484" s="92">
        <v>1220</v>
      </c>
      <c r="J484" s="92" t="s">
        <v>225</v>
      </c>
      <c r="K484" s="92" t="s">
        <v>226</v>
      </c>
      <c r="L484" s="92" t="s">
        <v>151</v>
      </c>
      <c r="M484" s="92">
        <v>1015</v>
      </c>
      <c r="N484" s="92" t="s">
        <v>268</v>
      </c>
      <c r="O484" s="92" t="s">
        <v>338</v>
      </c>
      <c r="P484" s="92">
        <v>-10931430</v>
      </c>
      <c r="Q484" s="92">
        <v>41772</v>
      </c>
      <c r="R484" s="92" t="s">
        <v>762</v>
      </c>
      <c r="S484" s="92" t="s">
        <v>763</v>
      </c>
      <c r="T484" s="92" t="s">
        <v>220</v>
      </c>
      <c r="U484" s="92">
        <v>-962134</v>
      </c>
      <c r="V484" s="92">
        <v>0</v>
      </c>
      <c r="W484" s="92">
        <v>962134</v>
      </c>
      <c r="X484" s="92" t="s">
        <v>735</v>
      </c>
      <c r="Y484" s="92">
        <v>36824570</v>
      </c>
      <c r="Z484" s="92" t="s">
        <v>764</v>
      </c>
      <c r="AA484" s="92" t="s">
        <v>340</v>
      </c>
      <c r="AB484" s="92"/>
      <c r="AC484" s="92"/>
      <c r="AD484" s="99" t="s">
        <v>765</v>
      </c>
      <c r="AE484" s="92"/>
    </row>
    <row r="485" spans="1:31" hidden="1">
      <c r="A485" s="95" t="s">
        <v>688</v>
      </c>
      <c r="B485" s="92">
        <v>30031</v>
      </c>
      <c r="C485" s="92" t="s">
        <v>267</v>
      </c>
      <c r="D485" s="92">
        <v>9060602001</v>
      </c>
      <c r="E485" s="68" t="str">
        <f>VLOOKUP(D485,'[20]Plan de Cuentas'!M$3:R$289,6,0)</f>
        <v>COMUNICACIONES</v>
      </c>
      <c r="F485" s="92" t="s">
        <v>56</v>
      </c>
      <c r="G485" s="92">
        <v>100</v>
      </c>
      <c r="H485" s="92" t="s">
        <v>213</v>
      </c>
      <c r="I485" s="92">
        <v>1220</v>
      </c>
      <c r="J485" s="92" t="s">
        <v>225</v>
      </c>
      <c r="K485" s="92" t="s">
        <v>226</v>
      </c>
      <c r="L485" s="92" t="s">
        <v>151</v>
      </c>
      <c r="M485" s="92">
        <v>1015</v>
      </c>
      <c r="N485" s="92" t="s">
        <v>268</v>
      </c>
      <c r="O485" s="92" t="s">
        <v>338</v>
      </c>
      <c r="P485" s="92">
        <v>-10931430</v>
      </c>
      <c r="Q485" s="92">
        <v>41772</v>
      </c>
      <c r="R485" s="92" t="s">
        <v>762</v>
      </c>
      <c r="S485" s="92" t="s">
        <v>763</v>
      </c>
      <c r="T485" s="92" t="s">
        <v>220</v>
      </c>
      <c r="U485" s="92">
        <v>962134</v>
      </c>
      <c r="V485" s="92">
        <v>962134</v>
      </c>
      <c r="W485" s="92">
        <v>0</v>
      </c>
      <c r="X485" s="92" t="s">
        <v>735</v>
      </c>
      <c r="Y485" s="92">
        <v>36824570</v>
      </c>
      <c r="Z485" s="92" t="s">
        <v>764</v>
      </c>
      <c r="AA485" s="92" t="s">
        <v>340</v>
      </c>
      <c r="AB485" s="92"/>
      <c r="AC485" s="92"/>
      <c r="AD485" s="99" t="s">
        <v>765</v>
      </c>
      <c r="AE485" s="92"/>
    </row>
    <row r="486" spans="1:31" hidden="1">
      <c r="A486" s="95" t="s">
        <v>688</v>
      </c>
      <c r="B486" s="92">
        <v>30031</v>
      </c>
      <c r="C486" s="92" t="s">
        <v>267</v>
      </c>
      <c r="D486" s="92">
        <v>9060602001</v>
      </c>
      <c r="E486" s="68" t="str">
        <f>VLOOKUP(D486,'[20]Plan de Cuentas'!M$3:R$289,6,0)</f>
        <v>COMUNICACIONES</v>
      </c>
      <c r="F486" s="92" t="s">
        <v>56</v>
      </c>
      <c r="G486" s="92">
        <v>100</v>
      </c>
      <c r="H486" s="92" t="s">
        <v>213</v>
      </c>
      <c r="I486" s="92">
        <v>1220</v>
      </c>
      <c r="J486" s="92" t="s">
        <v>225</v>
      </c>
      <c r="K486" s="92" t="s">
        <v>226</v>
      </c>
      <c r="L486" s="92" t="s">
        <v>151</v>
      </c>
      <c r="M486" s="92">
        <v>1015</v>
      </c>
      <c r="N486" s="92" t="s">
        <v>268</v>
      </c>
      <c r="O486" s="92" t="s">
        <v>338</v>
      </c>
      <c r="P486" s="92">
        <v>-10931430</v>
      </c>
      <c r="Q486" s="92">
        <v>41778</v>
      </c>
      <c r="R486" s="92" t="s">
        <v>762</v>
      </c>
      <c r="S486" s="92" t="s">
        <v>766</v>
      </c>
      <c r="T486" s="92" t="s">
        <v>220</v>
      </c>
      <c r="U486" s="92">
        <v>-4208</v>
      </c>
      <c r="V486" s="92">
        <v>0</v>
      </c>
      <c r="W486" s="92">
        <v>4208</v>
      </c>
      <c r="X486" s="92" t="s">
        <v>735</v>
      </c>
      <c r="Y486" s="92">
        <v>36825684</v>
      </c>
      <c r="Z486" s="92" t="s">
        <v>764</v>
      </c>
      <c r="AA486" s="92" t="s">
        <v>340</v>
      </c>
      <c r="AB486" s="92"/>
      <c r="AC486" s="92"/>
      <c r="AD486" s="99" t="s">
        <v>765</v>
      </c>
      <c r="AE486" s="92"/>
    </row>
    <row r="487" spans="1:31" hidden="1">
      <c r="A487" s="95" t="s">
        <v>688</v>
      </c>
      <c r="B487" s="92">
        <v>30031</v>
      </c>
      <c r="C487" s="92" t="s">
        <v>267</v>
      </c>
      <c r="D487" s="92">
        <v>9060602001</v>
      </c>
      <c r="E487" s="68" t="str">
        <f>VLOOKUP(D487,'[20]Plan de Cuentas'!M$3:R$289,6,0)</f>
        <v>COMUNICACIONES</v>
      </c>
      <c r="F487" s="92" t="s">
        <v>56</v>
      </c>
      <c r="G487" s="92">
        <v>100</v>
      </c>
      <c r="H487" s="92" t="s">
        <v>213</v>
      </c>
      <c r="I487" s="92">
        <v>1220</v>
      </c>
      <c r="J487" s="92" t="s">
        <v>225</v>
      </c>
      <c r="K487" s="92" t="s">
        <v>226</v>
      </c>
      <c r="L487" s="92" t="s">
        <v>151</v>
      </c>
      <c r="M487" s="92">
        <v>1015</v>
      </c>
      <c r="N487" s="92" t="s">
        <v>268</v>
      </c>
      <c r="O487" s="92" t="s">
        <v>338</v>
      </c>
      <c r="P487" s="92">
        <v>-10931430</v>
      </c>
      <c r="Q487" s="92">
        <v>41778</v>
      </c>
      <c r="R487" s="92" t="s">
        <v>762</v>
      </c>
      <c r="S487" s="92" t="s">
        <v>767</v>
      </c>
      <c r="T487" s="92" t="s">
        <v>220</v>
      </c>
      <c r="U487" s="92">
        <v>-3667</v>
      </c>
      <c r="V487" s="92">
        <v>0</v>
      </c>
      <c r="W487" s="92">
        <v>3667</v>
      </c>
      <c r="X487" s="92" t="s">
        <v>735</v>
      </c>
      <c r="Y487" s="92">
        <v>36825684</v>
      </c>
      <c r="Z487" s="92" t="s">
        <v>764</v>
      </c>
      <c r="AA487" s="92" t="s">
        <v>340</v>
      </c>
      <c r="AB487" s="92"/>
      <c r="AC487" s="92"/>
      <c r="AD487" s="99"/>
      <c r="AE487" s="92"/>
    </row>
    <row r="488" spans="1:31" hidden="1">
      <c r="A488" s="95" t="s">
        <v>688</v>
      </c>
      <c r="B488" s="92">
        <v>30031</v>
      </c>
      <c r="C488" s="92" t="s">
        <v>267</v>
      </c>
      <c r="D488" s="92">
        <v>9060602001</v>
      </c>
      <c r="E488" s="68" t="str">
        <f>VLOOKUP(D488,'[20]Plan de Cuentas'!M$3:R$289,6,0)</f>
        <v>COMUNICACIONES</v>
      </c>
      <c r="F488" s="92" t="s">
        <v>56</v>
      </c>
      <c r="G488" s="92">
        <v>100</v>
      </c>
      <c r="H488" s="92" t="s">
        <v>213</v>
      </c>
      <c r="I488" s="92">
        <v>1220</v>
      </c>
      <c r="J488" s="92" t="s">
        <v>225</v>
      </c>
      <c r="K488" s="92" t="s">
        <v>226</v>
      </c>
      <c r="L488" s="92" t="s">
        <v>151</v>
      </c>
      <c r="M488" s="92">
        <v>1015</v>
      </c>
      <c r="N488" s="92" t="s">
        <v>268</v>
      </c>
      <c r="O488" s="92" t="s">
        <v>338</v>
      </c>
      <c r="P488" s="92">
        <v>-10931430</v>
      </c>
      <c r="Q488" s="92">
        <v>41778</v>
      </c>
      <c r="R488" s="92" t="s">
        <v>762</v>
      </c>
      <c r="S488" s="92" t="s">
        <v>766</v>
      </c>
      <c r="T488" s="92" t="s">
        <v>220</v>
      </c>
      <c r="U488" s="92">
        <v>4208</v>
      </c>
      <c r="V488" s="92">
        <v>4208</v>
      </c>
      <c r="W488" s="92">
        <v>0</v>
      </c>
      <c r="X488" s="92" t="s">
        <v>735</v>
      </c>
      <c r="Y488" s="92">
        <v>36825684</v>
      </c>
      <c r="Z488" s="92" t="s">
        <v>764</v>
      </c>
      <c r="AA488" s="92" t="s">
        <v>340</v>
      </c>
      <c r="AB488" s="92"/>
      <c r="AC488" s="92"/>
      <c r="AD488" s="99" t="s">
        <v>765</v>
      </c>
      <c r="AE488" s="92"/>
    </row>
    <row r="489" spans="1:31" hidden="1">
      <c r="A489" s="95" t="s">
        <v>688</v>
      </c>
      <c r="B489" s="92">
        <v>30031</v>
      </c>
      <c r="C489" s="92" t="s">
        <v>267</v>
      </c>
      <c r="D489" s="92">
        <v>9060602001</v>
      </c>
      <c r="E489" s="68" t="str">
        <f>VLOOKUP(D489,'[20]Plan de Cuentas'!M$3:R$289,6,0)</f>
        <v>COMUNICACIONES</v>
      </c>
      <c r="F489" s="92" t="s">
        <v>56</v>
      </c>
      <c r="G489" s="92">
        <v>100</v>
      </c>
      <c r="H489" s="92" t="s">
        <v>213</v>
      </c>
      <c r="I489" s="92">
        <v>1220</v>
      </c>
      <c r="J489" s="92" t="s">
        <v>225</v>
      </c>
      <c r="K489" s="92" t="s">
        <v>226</v>
      </c>
      <c r="L489" s="92" t="s">
        <v>151</v>
      </c>
      <c r="M489" s="92">
        <v>1425</v>
      </c>
      <c r="N489" s="92" t="s">
        <v>227</v>
      </c>
      <c r="O489" s="92" t="s">
        <v>344</v>
      </c>
      <c r="P489" s="92">
        <v>627998</v>
      </c>
      <c r="Q489" s="92">
        <v>41790</v>
      </c>
      <c r="R489" s="92" t="s">
        <v>711</v>
      </c>
      <c r="S489" s="92" t="s">
        <v>761</v>
      </c>
      <c r="T489" s="92" t="s">
        <v>220</v>
      </c>
      <c r="U489" s="92">
        <v>102617</v>
      </c>
      <c r="V489" s="92">
        <v>102617</v>
      </c>
      <c r="W489" s="92">
        <v>0</v>
      </c>
      <c r="X489" s="92" t="s">
        <v>692</v>
      </c>
      <c r="Y489" s="92"/>
      <c r="Z489" s="92"/>
      <c r="AA489" s="92"/>
      <c r="AB489" s="92"/>
      <c r="AC489" s="92"/>
      <c r="AD489" s="99"/>
      <c r="AE489" s="92"/>
    </row>
    <row r="490" spans="1:31" hidden="1">
      <c r="A490" s="95" t="s">
        <v>688</v>
      </c>
      <c r="B490" s="92">
        <v>30031</v>
      </c>
      <c r="C490" s="92" t="s">
        <v>267</v>
      </c>
      <c r="D490" s="92">
        <v>9061003001</v>
      </c>
      <c r="E490" s="68" t="str">
        <f>VLOOKUP(D490,'[20]Plan de Cuentas'!M$3:R$289,6,0)</f>
        <v>GASTOS DE VIAJES POR NEGOCIO</v>
      </c>
      <c r="F490" s="92" t="s">
        <v>70</v>
      </c>
      <c r="G490" s="92">
        <v>100</v>
      </c>
      <c r="H490" s="92" t="s">
        <v>213</v>
      </c>
      <c r="I490" s="92">
        <v>1220</v>
      </c>
      <c r="J490" s="92" t="s">
        <v>214</v>
      </c>
      <c r="K490" s="92" t="s">
        <v>215</v>
      </c>
      <c r="L490" s="92" t="s">
        <v>151</v>
      </c>
      <c r="M490" s="92">
        <v>691</v>
      </c>
      <c r="N490" s="92" t="s">
        <v>216</v>
      </c>
      <c r="O490" s="92" t="s">
        <v>768</v>
      </c>
      <c r="P490" s="92">
        <v>353184</v>
      </c>
      <c r="Q490" s="92">
        <v>41785</v>
      </c>
      <c r="R490" s="92" t="s">
        <v>747</v>
      </c>
      <c r="S490" s="92" t="s">
        <v>769</v>
      </c>
      <c r="T490" s="92" t="s">
        <v>220</v>
      </c>
      <c r="U490" s="92">
        <v>448000</v>
      </c>
      <c r="V490" s="92">
        <v>448000</v>
      </c>
      <c r="W490" s="92">
        <v>0</v>
      </c>
      <c r="X490" s="92" t="s">
        <v>739</v>
      </c>
      <c r="Y490" s="92">
        <v>250333</v>
      </c>
      <c r="Z490" s="92" t="s">
        <v>770</v>
      </c>
      <c r="AA490" s="92" t="s">
        <v>625</v>
      </c>
      <c r="AB490" s="92"/>
      <c r="AC490" s="92"/>
      <c r="AD490" s="99">
        <v>300311029637</v>
      </c>
      <c r="AE490" s="92"/>
    </row>
    <row r="491" spans="1:31" hidden="1">
      <c r="A491" s="95" t="s">
        <v>688</v>
      </c>
      <c r="B491" s="92">
        <v>30031</v>
      </c>
      <c r="C491" s="92" t="s">
        <v>267</v>
      </c>
      <c r="D491" s="92">
        <v>9061003001</v>
      </c>
      <c r="E491" s="68" t="str">
        <f>VLOOKUP(D491,'[20]Plan de Cuentas'!M$3:R$289,6,0)</f>
        <v>GASTOS DE VIAJES POR NEGOCIO</v>
      </c>
      <c r="F491" s="92" t="s">
        <v>70</v>
      </c>
      <c r="G491" s="92">
        <v>100</v>
      </c>
      <c r="H491" s="92" t="s">
        <v>213</v>
      </c>
      <c r="I491" s="92">
        <v>1220</v>
      </c>
      <c r="J491" s="92" t="s">
        <v>214</v>
      </c>
      <c r="K491" s="92" t="s">
        <v>215</v>
      </c>
      <c r="L491" s="92" t="s">
        <v>151</v>
      </c>
      <c r="M491" s="92">
        <v>691</v>
      </c>
      <c r="N491" s="92" t="s">
        <v>216</v>
      </c>
      <c r="O491" s="92" t="s">
        <v>768</v>
      </c>
      <c r="P491" s="92">
        <v>353184</v>
      </c>
      <c r="Q491" s="92">
        <v>41781</v>
      </c>
      <c r="R491" s="92" t="s">
        <v>741</v>
      </c>
      <c r="S491" s="92" t="s">
        <v>769</v>
      </c>
      <c r="T491" s="92" t="s">
        <v>220</v>
      </c>
      <c r="U491" s="92">
        <v>-448000</v>
      </c>
      <c r="V491" s="92">
        <v>0</v>
      </c>
      <c r="W491" s="92">
        <v>448000</v>
      </c>
      <c r="X491" s="92" t="s">
        <v>743</v>
      </c>
      <c r="Y491" s="92"/>
      <c r="Z491" s="92"/>
      <c r="AA491" s="92"/>
      <c r="AB491" s="92"/>
      <c r="AC491" s="92"/>
      <c r="AD491" s="99"/>
      <c r="AE491" s="92"/>
    </row>
    <row r="492" spans="1:31" hidden="1">
      <c r="A492" s="95" t="s">
        <v>688</v>
      </c>
      <c r="B492" s="92">
        <v>30031</v>
      </c>
      <c r="C492" s="92" t="s">
        <v>267</v>
      </c>
      <c r="D492" s="92">
        <v>9061003001</v>
      </c>
      <c r="E492" s="68" t="str">
        <f>VLOOKUP(D492,'[20]Plan de Cuentas'!M$3:R$289,6,0)</f>
        <v>GASTOS DE VIAJES POR NEGOCIO</v>
      </c>
      <c r="F492" s="92" t="s">
        <v>70</v>
      </c>
      <c r="G492" s="92">
        <v>100</v>
      </c>
      <c r="H492" s="92" t="s">
        <v>213</v>
      </c>
      <c r="I492" s="92">
        <v>1220</v>
      </c>
      <c r="J492" s="92" t="s">
        <v>214</v>
      </c>
      <c r="K492" s="92" t="s">
        <v>215</v>
      </c>
      <c r="L492" s="92" t="s">
        <v>151</v>
      </c>
      <c r="M492" s="92">
        <v>691</v>
      </c>
      <c r="N492" s="92" t="s">
        <v>216</v>
      </c>
      <c r="O492" s="92" t="s">
        <v>768</v>
      </c>
      <c r="P492" s="92">
        <v>353184</v>
      </c>
      <c r="Q492" s="92">
        <v>41785</v>
      </c>
      <c r="R492" s="92" t="s">
        <v>747</v>
      </c>
      <c r="S492" s="92" t="s">
        <v>769</v>
      </c>
      <c r="T492" s="92" t="s">
        <v>220</v>
      </c>
      <c r="U492" s="92">
        <v>448000</v>
      </c>
      <c r="V492" s="92">
        <v>448000</v>
      </c>
      <c r="W492" s="92">
        <v>0</v>
      </c>
      <c r="X492" s="92" t="s">
        <v>743</v>
      </c>
      <c r="Y492" s="92">
        <v>250333</v>
      </c>
      <c r="Z492" s="92" t="s">
        <v>770</v>
      </c>
      <c r="AA492" s="92" t="s">
        <v>625</v>
      </c>
      <c r="AB492" s="92"/>
      <c r="AC492" s="92"/>
      <c r="AD492" s="99">
        <v>300311029637</v>
      </c>
      <c r="AE492" s="92"/>
    </row>
    <row r="493" spans="1:31" hidden="1">
      <c r="A493" s="95" t="s">
        <v>688</v>
      </c>
      <c r="B493" s="92">
        <v>30031</v>
      </c>
      <c r="C493" s="92" t="s">
        <v>267</v>
      </c>
      <c r="D493" s="92">
        <v>9061004001</v>
      </c>
      <c r="E493" s="68" t="str">
        <f>VLOOKUP(D493,'[20]Plan de Cuentas'!M$3:R$289,6,0)</f>
        <v>GASTOS DE VIAJES POR NEGOCIO</v>
      </c>
      <c r="F493" s="92" t="s">
        <v>71</v>
      </c>
      <c r="G493" s="92">
        <v>100</v>
      </c>
      <c r="H493" s="92" t="s">
        <v>213</v>
      </c>
      <c r="I493" s="92">
        <v>1220</v>
      </c>
      <c r="J493" s="92" t="s">
        <v>214</v>
      </c>
      <c r="K493" s="92" t="s">
        <v>215</v>
      </c>
      <c r="L493" s="92" t="s">
        <v>151</v>
      </c>
      <c r="M493" s="92">
        <v>691</v>
      </c>
      <c r="N493" s="92" t="s">
        <v>216</v>
      </c>
      <c r="O493" s="92" t="s">
        <v>628</v>
      </c>
      <c r="P493" s="92">
        <v>5042</v>
      </c>
      <c r="Q493" s="92">
        <v>41775</v>
      </c>
      <c r="R493" s="92" t="s">
        <v>747</v>
      </c>
      <c r="S493" s="92" t="s">
        <v>771</v>
      </c>
      <c r="T493" s="92" t="s">
        <v>220</v>
      </c>
      <c r="U493" s="92">
        <v>16200</v>
      </c>
      <c r="V493" s="92">
        <v>16200</v>
      </c>
      <c r="W493" s="92">
        <v>0</v>
      </c>
      <c r="X493" s="92" t="s">
        <v>739</v>
      </c>
      <c r="Y493" s="92">
        <v>220770</v>
      </c>
      <c r="Z493" s="92" t="s">
        <v>772</v>
      </c>
      <c r="AA493" s="92" t="s">
        <v>773</v>
      </c>
      <c r="AB493" s="92"/>
      <c r="AC493" s="92"/>
      <c r="AD493" s="99">
        <v>300311029498</v>
      </c>
      <c r="AE493" s="92"/>
    </row>
    <row r="494" spans="1:31" hidden="1">
      <c r="A494" s="95" t="s">
        <v>688</v>
      </c>
      <c r="B494" s="92">
        <v>30031</v>
      </c>
      <c r="C494" s="92" t="s">
        <v>267</v>
      </c>
      <c r="D494" s="92">
        <v>9061004001</v>
      </c>
      <c r="E494" s="68" t="str">
        <f>VLOOKUP(D494,'[20]Plan de Cuentas'!M$3:R$289,6,0)</f>
        <v>GASTOS DE VIAJES POR NEGOCIO</v>
      </c>
      <c r="F494" s="92" t="s">
        <v>71</v>
      </c>
      <c r="G494" s="92">
        <v>100</v>
      </c>
      <c r="H494" s="92" t="s">
        <v>213</v>
      </c>
      <c r="I494" s="92">
        <v>1220</v>
      </c>
      <c r="J494" s="92" t="s">
        <v>214</v>
      </c>
      <c r="K494" s="92" t="s">
        <v>215</v>
      </c>
      <c r="L494" s="92" t="s">
        <v>151</v>
      </c>
      <c r="M494" s="92">
        <v>691</v>
      </c>
      <c r="N494" s="92" t="s">
        <v>216</v>
      </c>
      <c r="O494" s="92" t="s">
        <v>628</v>
      </c>
      <c r="P494" s="92">
        <v>5042</v>
      </c>
      <c r="Q494" s="92">
        <v>41772</v>
      </c>
      <c r="R494" s="92" t="s">
        <v>756</v>
      </c>
      <c r="S494" s="92" t="s">
        <v>771</v>
      </c>
      <c r="T494" s="92" t="s">
        <v>220</v>
      </c>
      <c r="U494" s="92">
        <v>-19278</v>
      </c>
      <c r="V494" s="92">
        <v>0</v>
      </c>
      <c r="W494" s="92">
        <v>19278</v>
      </c>
      <c r="X494" s="92" t="s">
        <v>743</v>
      </c>
      <c r="Y494" s="92"/>
      <c r="Z494" s="92"/>
      <c r="AA494" s="92"/>
      <c r="AB494" s="92"/>
      <c r="AC494" s="92"/>
      <c r="AD494" s="99"/>
      <c r="AE494" s="92"/>
    </row>
    <row r="495" spans="1:31" hidden="1">
      <c r="A495" s="95" t="s">
        <v>688</v>
      </c>
      <c r="B495" s="92">
        <v>30031</v>
      </c>
      <c r="C495" s="92" t="s">
        <v>267</v>
      </c>
      <c r="D495" s="92">
        <v>9061004001</v>
      </c>
      <c r="E495" s="68" t="str">
        <f>VLOOKUP(D495,'[20]Plan de Cuentas'!M$3:R$289,6,0)</f>
        <v>GASTOS DE VIAJES POR NEGOCIO</v>
      </c>
      <c r="F495" s="92" t="s">
        <v>71</v>
      </c>
      <c r="G495" s="92">
        <v>100</v>
      </c>
      <c r="H495" s="92" t="s">
        <v>213</v>
      </c>
      <c r="I495" s="92">
        <v>1220</v>
      </c>
      <c r="J495" s="92" t="s">
        <v>214</v>
      </c>
      <c r="K495" s="92" t="s">
        <v>215</v>
      </c>
      <c r="L495" s="92" t="s">
        <v>151</v>
      </c>
      <c r="M495" s="92">
        <v>691</v>
      </c>
      <c r="N495" s="92" t="s">
        <v>216</v>
      </c>
      <c r="O495" s="92" t="s">
        <v>628</v>
      </c>
      <c r="P495" s="92">
        <v>5042</v>
      </c>
      <c r="Q495" s="92">
        <v>41775</v>
      </c>
      <c r="R495" s="92" t="s">
        <v>747</v>
      </c>
      <c r="S495" s="92" t="s">
        <v>771</v>
      </c>
      <c r="T495" s="92" t="s">
        <v>220</v>
      </c>
      <c r="U495" s="92">
        <v>19278</v>
      </c>
      <c r="V495" s="92">
        <v>19278</v>
      </c>
      <c r="W495" s="92">
        <v>0</v>
      </c>
      <c r="X495" s="92" t="s">
        <v>743</v>
      </c>
      <c r="Y495" s="92">
        <v>220770</v>
      </c>
      <c r="Z495" s="92" t="s">
        <v>772</v>
      </c>
      <c r="AA495" s="92" t="s">
        <v>773</v>
      </c>
      <c r="AB495" s="92"/>
      <c r="AC495" s="92"/>
      <c r="AD495" s="99">
        <v>300311029498</v>
      </c>
      <c r="AE495" s="92"/>
    </row>
    <row r="496" spans="1:31" hidden="1">
      <c r="A496" s="100" t="s">
        <v>865</v>
      </c>
      <c r="B496" s="101">
        <v>30031</v>
      </c>
      <c r="C496" s="101" t="s">
        <v>211</v>
      </c>
      <c r="D496" s="101">
        <v>9050110002</v>
      </c>
      <c r="E496" s="68" t="str">
        <f>VLOOKUP(D496,'[20]Plan de Cuentas'!M$3:R$289,6,0)</f>
        <v>Depreciación / Amortización</v>
      </c>
      <c r="F496" s="101" t="s">
        <v>212</v>
      </c>
      <c r="G496" s="101">
        <v>100</v>
      </c>
      <c r="H496" s="101" t="s">
        <v>213</v>
      </c>
      <c r="I496" s="101">
        <v>1220</v>
      </c>
      <c r="J496" s="101" t="s">
        <v>214</v>
      </c>
      <c r="K496" s="101" t="s">
        <v>215</v>
      </c>
      <c r="L496" s="101" t="s">
        <v>151</v>
      </c>
      <c r="M496" s="101">
        <v>691</v>
      </c>
      <c r="N496" s="101" t="s">
        <v>216</v>
      </c>
      <c r="O496" s="101" t="s">
        <v>217</v>
      </c>
      <c r="P496" s="101">
        <v>430435</v>
      </c>
      <c r="Q496" s="101">
        <v>41820</v>
      </c>
      <c r="R496" s="101" t="s">
        <v>867</v>
      </c>
      <c r="S496" s="101" t="s">
        <v>868</v>
      </c>
      <c r="T496" s="101" t="s">
        <v>220</v>
      </c>
      <c r="U496" s="102">
        <v>86087</v>
      </c>
      <c r="V496" s="102">
        <v>86087</v>
      </c>
      <c r="W496" s="102">
        <v>0</v>
      </c>
      <c r="X496" s="101" t="s">
        <v>690</v>
      </c>
      <c r="Y496" s="101"/>
      <c r="Z496" s="101"/>
      <c r="AA496" s="101"/>
      <c r="AB496" s="101"/>
      <c r="AC496" s="101"/>
      <c r="AD496" s="101"/>
      <c r="AE496" s="101"/>
    </row>
    <row r="497" spans="1:31" hidden="1">
      <c r="A497" s="100" t="s">
        <v>865</v>
      </c>
      <c r="B497" s="101">
        <v>30031</v>
      </c>
      <c r="C497" s="101" t="s">
        <v>211</v>
      </c>
      <c r="D497" s="101">
        <v>9050110004</v>
      </c>
      <c r="E497" s="68" t="str">
        <f>VLOOKUP(D497,'[20]Plan de Cuentas'!M$3:R$289,6,0)</f>
        <v>Depreciación / Amortización</v>
      </c>
      <c r="F497" s="101" t="s">
        <v>221</v>
      </c>
      <c r="G497" s="101">
        <v>100</v>
      </c>
      <c r="H497" s="101" t="s">
        <v>213</v>
      </c>
      <c r="I497" s="101">
        <v>1220</v>
      </c>
      <c r="J497" s="101" t="s">
        <v>214</v>
      </c>
      <c r="K497" s="101" t="s">
        <v>215</v>
      </c>
      <c r="L497" s="101" t="s">
        <v>151</v>
      </c>
      <c r="M497" s="101">
        <v>691</v>
      </c>
      <c r="N497" s="101" t="s">
        <v>216</v>
      </c>
      <c r="O497" s="101" t="s">
        <v>222</v>
      </c>
      <c r="P497" s="101">
        <v>806855</v>
      </c>
      <c r="Q497" s="101">
        <v>41820</v>
      </c>
      <c r="R497" s="101" t="s">
        <v>867</v>
      </c>
      <c r="S497" s="101" t="s">
        <v>868</v>
      </c>
      <c r="T497" s="101" t="s">
        <v>220</v>
      </c>
      <c r="U497" s="102">
        <v>7060</v>
      </c>
      <c r="V497" s="102">
        <v>7060</v>
      </c>
      <c r="W497" s="102">
        <v>0</v>
      </c>
      <c r="X497" s="101" t="s">
        <v>690</v>
      </c>
      <c r="Y497" s="101"/>
      <c r="Z497" s="101"/>
      <c r="AA497" s="101"/>
      <c r="AB497" s="101"/>
      <c r="AC497" s="101"/>
      <c r="AD497" s="101"/>
      <c r="AE497" s="101"/>
    </row>
    <row r="498" spans="1:31" hidden="1">
      <c r="A498" s="100" t="s">
        <v>865</v>
      </c>
      <c r="B498" s="101">
        <v>30031</v>
      </c>
      <c r="C498" s="101" t="s">
        <v>211</v>
      </c>
      <c r="D498" s="101">
        <v>9050110004</v>
      </c>
      <c r="E498" s="68" t="str">
        <f>VLOOKUP(D498,'[20]Plan de Cuentas'!M$3:R$289,6,0)</f>
        <v>Depreciación / Amortización</v>
      </c>
      <c r="F498" s="101" t="s">
        <v>221</v>
      </c>
      <c r="G498" s="101">
        <v>100</v>
      </c>
      <c r="H498" s="101" t="s">
        <v>213</v>
      </c>
      <c r="I498" s="101">
        <v>1220</v>
      </c>
      <c r="J498" s="101" t="s">
        <v>214</v>
      </c>
      <c r="K498" s="101" t="s">
        <v>215</v>
      </c>
      <c r="L498" s="101" t="s">
        <v>151</v>
      </c>
      <c r="M498" s="101">
        <v>691</v>
      </c>
      <c r="N498" s="101" t="s">
        <v>216</v>
      </c>
      <c r="O498" s="101" t="s">
        <v>222</v>
      </c>
      <c r="P498" s="101">
        <v>806855</v>
      </c>
      <c r="Q498" s="101">
        <v>41820</v>
      </c>
      <c r="R498" s="101" t="s">
        <v>867</v>
      </c>
      <c r="S498" s="101" t="s">
        <v>868</v>
      </c>
      <c r="T498" s="101" t="s">
        <v>220</v>
      </c>
      <c r="U498" s="102">
        <v>154104</v>
      </c>
      <c r="V498" s="102">
        <v>154104</v>
      </c>
      <c r="W498" s="102">
        <v>0</v>
      </c>
      <c r="X498" s="101" t="s">
        <v>690</v>
      </c>
      <c r="Y498" s="101"/>
      <c r="Z498" s="101"/>
      <c r="AA498" s="101"/>
      <c r="AB498" s="101"/>
      <c r="AC498" s="101"/>
      <c r="AD498" s="101"/>
      <c r="AE498" s="101"/>
    </row>
    <row r="499" spans="1:31" hidden="1">
      <c r="A499" s="100" t="s">
        <v>865</v>
      </c>
      <c r="B499" s="101">
        <v>30031</v>
      </c>
      <c r="C499" s="101" t="s">
        <v>211</v>
      </c>
      <c r="D499" s="101">
        <v>9050110004</v>
      </c>
      <c r="E499" s="68" t="str">
        <f>VLOOKUP(D499,'[20]Plan de Cuentas'!M$3:R$289,6,0)</f>
        <v>Depreciación / Amortización</v>
      </c>
      <c r="F499" s="101" t="s">
        <v>221</v>
      </c>
      <c r="G499" s="101">
        <v>100</v>
      </c>
      <c r="H499" s="101" t="s">
        <v>213</v>
      </c>
      <c r="I499" s="101">
        <v>1220</v>
      </c>
      <c r="J499" s="101" t="s">
        <v>214</v>
      </c>
      <c r="K499" s="101" t="s">
        <v>215</v>
      </c>
      <c r="L499" s="101" t="s">
        <v>151</v>
      </c>
      <c r="M499" s="101">
        <v>692</v>
      </c>
      <c r="N499" s="101" t="s">
        <v>223</v>
      </c>
      <c r="O499" s="101" t="s">
        <v>224</v>
      </c>
      <c r="P499" s="101">
        <v>483775</v>
      </c>
      <c r="Q499" s="101">
        <v>41820</v>
      </c>
      <c r="R499" s="101" t="s">
        <v>867</v>
      </c>
      <c r="S499" s="101" t="s">
        <v>868</v>
      </c>
      <c r="T499" s="101" t="s">
        <v>220</v>
      </c>
      <c r="U499" s="102">
        <v>96755</v>
      </c>
      <c r="V499" s="102">
        <v>96755</v>
      </c>
      <c r="W499" s="102">
        <v>0</v>
      </c>
      <c r="X499" s="101" t="s">
        <v>690</v>
      </c>
      <c r="Y499" s="101"/>
      <c r="Z499" s="101"/>
      <c r="AA499" s="101"/>
      <c r="AB499" s="101"/>
      <c r="AC499" s="101"/>
      <c r="AD499" s="101"/>
      <c r="AE499" s="101"/>
    </row>
    <row r="500" spans="1:31" hidden="1">
      <c r="A500" s="100" t="s">
        <v>865</v>
      </c>
      <c r="B500" s="101">
        <v>30031</v>
      </c>
      <c r="C500" s="101" t="s">
        <v>211</v>
      </c>
      <c r="D500" s="101">
        <v>9050110004</v>
      </c>
      <c r="E500" s="68" t="str">
        <f>VLOOKUP(D500,'[20]Plan de Cuentas'!M$3:R$289,6,0)</f>
        <v>Depreciación / Amortización</v>
      </c>
      <c r="F500" s="101" t="s">
        <v>221</v>
      </c>
      <c r="G500" s="101">
        <v>100</v>
      </c>
      <c r="H500" s="101" t="s">
        <v>213</v>
      </c>
      <c r="I500" s="101">
        <v>1220</v>
      </c>
      <c r="J500" s="101" t="s">
        <v>225</v>
      </c>
      <c r="K500" s="101" t="s">
        <v>226</v>
      </c>
      <c r="L500" s="101" t="s">
        <v>151</v>
      </c>
      <c r="M500" s="101">
        <v>1425</v>
      </c>
      <c r="N500" s="101" t="s">
        <v>227</v>
      </c>
      <c r="O500" s="101" t="s">
        <v>228</v>
      </c>
      <c r="P500" s="101">
        <v>676260</v>
      </c>
      <c r="Q500" s="101">
        <v>41820</v>
      </c>
      <c r="R500" s="101" t="s">
        <v>867</v>
      </c>
      <c r="S500" s="101" t="s">
        <v>868</v>
      </c>
      <c r="T500" s="101" t="s">
        <v>220</v>
      </c>
      <c r="U500" s="102">
        <v>135252</v>
      </c>
      <c r="V500" s="102">
        <v>135252</v>
      </c>
      <c r="W500" s="102">
        <v>0</v>
      </c>
      <c r="X500" s="101" t="s">
        <v>690</v>
      </c>
      <c r="Y500" s="101"/>
      <c r="Z500" s="101"/>
      <c r="AA500" s="101"/>
      <c r="AB500" s="101"/>
      <c r="AC500" s="101"/>
      <c r="AD500" s="101"/>
      <c r="AE500" s="101"/>
    </row>
    <row r="501" spans="1:31" hidden="1">
      <c r="A501" s="100" t="s">
        <v>865</v>
      </c>
      <c r="B501" s="101">
        <v>30031</v>
      </c>
      <c r="C501" s="101" t="s">
        <v>211</v>
      </c>
      <c r="D501" s="101">
        <v>9050110006</v>
      </c>
      <c r="E501" s="68" t="str">
        <f>VLOOKUP(D501,'[20]Plan de Cuentas'!M$3:R$289,6,0)</f>
        <v>Depreciación / Amortización</v>
      </c>
      <c r="F501" s="101" t="s">
        <v>229</v>
      </c>
      <c r="G501" s="101">
        <v>100</v>
      </c>
      <c r="H501" s="101" t="s">
        <v>213</v>
      </c>
      <c r="I501" s="101">
        <v>1220</v>
      </c>
      <c r="J501" s="101" t="s">
        <v>214</v>
      </c>
      <c r="K501" s="101" t="s">
        <v>215</v>
      </c>
      <c r="L501" s="101" t="s">
        <v>151</v>
      </c>
      <c r="M501" s="101">
        <v>692</v>
      </c>
      <c r="N501" s="101" t="s">
        <v>223</v>
      </c>
      <c r="O501" s="101" t="s">
        <v>230</v>
      </c>
      <c r="P501" s="101">
        <v>28250</v>
      </c>
      <c r="Q501" s="101">
        <v>41820</v>
      </c>
      <c r="R501" s="101" t="s">
        <v>867</v>
      </c>
      <c r="S501" s="101" t="s">
        <v>868</v>
      </c>
      <c r="T501" s="101" t="s">
        <v>220</v>
      </c>
      <c r="U501" s="102">
        <v>5650</v>
      </c>
      <c r="V501" s="102">
        <v>5650</v>
      </c>
      <c r="W501" s="102">
        <v>0</v>
      </c>
      <c r="X501" s="101" t="s">
        <v>690</v>
      </c>
      <c r="Y501" s="101"/>
      <c r="Z501" s="101"/>
      <c r="AA501" s="101"/>
      <c r="AB501" s="101"/>
      <c r="AC501" s="101"/>
      <c r="AD501" s="101"/>
      <c r="AE501" s="101"/>
    </row>
    <row r="502" spans="1:31" hidden="1">
      <c r="A502" s="100" t="s">
        <v>865</v>
      </c>
      <c r="B502" s="101">
        <v>30031</v>
      </c>
      <c r="C502" s="101" t="s">
        <v>211</v>
      </c>
      <c r="D502" s="101">
        <v>9051120001</v>
      </c>
      <c r="E502" s="68" t="str">
        <f>VLOOKUP(D502,'[20]Plan de Cuentas'!M$3:R$289,6,0)</f>
        <v>Depreciación / Amortización</v>
      </c>
      <c r="F502" s="101" t="s">
        <v>231</v>
      </c>
      <c r="G502" s="101">
        <v>100</v>
      </c>
      <c r="H502" s="101" t="s">
        <v>213</v>
      </c>
      <c r="I502" s="101">
        <v>1220</v>
      </c>
      <c r="J502" s="101" t="s">
        <v>214</v>
      </c>
      <c r="K502" s="101" t="s">
        <v>215</v>
      </c>
      <c r="L502" s="101" t="s">
        <v>151</v>
      </c>
      <c r="M502" s="101">
        <v>691</v>
      </c>
      <c r="N502" s="101" t="s">
        <v>216</v>
      </c>
      <c r="O502" s="101" t="s">
        <v>232</v>
      </c>
      <c r="P502" s="101">
        <v>4712455</v>
      </c>
      <c r="Q502" s="101">
        <v>41820</v>
      </c>
      <c r="R502" s="101" t="s">
        <v>867</v>
      </c>
      <c r="S502" s="101" t="s">
        <v>868</v>
      </c>
      <c r="T502" s="101" t="s">
        <v>220</v>
      </c>
      <c r="U502" s="102">
        <v>307555</v>
      </c>
      <c r="V502" s="102">
        <v>307555</v>
      </c>
      <c r="W502" s="102">
        <v>0</v>
      </c>
      <c r="X502" s="101" t="s">
        <v>690</v>
      </c>
      <c r="Y502" s="101"/>
      <c r="Z502" s="101"/>
      <c r="AA502" s="101"/>
      <c r="AB502" s="101"/>
      <c r="AC502" s="101"/>
      <c r="AD502" s="101"/>
      <c r="AE502" s="101"/>
    </row>
    <row r="503" spans="1:31" hidden="1">
      <c r="A503" s="100" t="s">
        <v>865</v>
      </c>
      <c r="B503" s="101">
        <v>30031</v>
      </c>
      <c r="C503" s="101" t="s">
        <v>211</v>
      </c>
      <c r="D503" s="101">
        <v>9051120001</v>
      </c>
      <c r="E503" s="68" t="str">
        <f>VLOOKUP(D503,'[20]Plan de Cuentas'!M$3:R$289,6,0)</f>
        <v>Depreciación / Amortización</v>
      </c>
      <c r="F503" s="101" t="s">
        <v>231</v>
      </c>
      <c r="G503" s="101">
        <v>100</v>
      </c>
      <c r="H503" s="101" t="s">
        <v>213</v>
      </c>
      <c r="I503" s="101">
        <v>1220</v>
      </c>
      <c r="J503" s="101" t="s">
        <v>214</v>
      </c>
      <c r="K503" s="101" t="s">
        <v>215</v>
      </c>
      <c r="L503" s="101" t="s">
        <v>151</v>
      </c>
      <c r="M503" s="101">
        <v>691</v>
      </c>
      <c r="N503" s="101" t="s">
        <v>216</v>
      </c>
      <c r="O503" s="101" t="s">
        <v>232</v>
      </c>
      <c r="P503" s="101">
        <v>4712455</v>
      </c>
      <c r="Q503" s="101">
        <v>41820</v>
      </c>
      <c r="R503" s="101" t="s">
        <v>867</v>
      </c>
      <c r="S503" s="101" t="s">
        <v>868</v>
      </c>
      <c r="T503" s="101" t="s">
        <v>220</v>
      </c>
      <c r="U503" s="102">
        <v>634936</v>
      </c>
      <c r="V503" s="102">
        <v>634936</v>
      </c>
      <c r="W503" s="102">
        <v>0</v>
      </c>
      <c r="X503" s="101" t="s">
        <v>690</v>
      </c>
      <c r="Y503" s="101"/>
      <c r="Z503" s="101"/>
      <c r="AA503" s="101"/>
      <c r="AB503" s="101"/>
      <c r="AC503" s="101"/>
      <c r="AD503" s="101"/>
      <c r="AE503" s="101"/>
    </row>
    <row r="504" spans="1:31" hidden="1">
      <c r="A504" s="100" t="s">
        <v>865</v>
      </c>
      <c r="B504" s="101">
        <v>30031</v>
      </c>
      <c r="C504" s="101" t="s">
        <v>211</v>
      </c>
      <c r="D504" s="101">
        <v>9051120001</v>
      </c>
      <c r="E504" s="68" t="str">
        <f>VLOOKUP(D504,'[20]Plan de Cuentas'!M$3:R$289,6,0)</f>
        <v>Depreciación / Amortización</v>
      </c>
      <c r="F504" s="101" t="s">
        <v>231</v>
      </c>
      <c r="G504" s="101">
        <v>100</v>
      </c>
      <c r="H504" s="101" t="s">
        <v>213</v>
      </c>
      <c r="I504" s="101">
        <v>1220</v>
      </c>
      <c r="J504" s="101" t="s">
        <v>214</v>
      </c>
      <c r="K504" s="101" t="s">
        <v>215</v>
      </c>
      <c r="L504" s="101" t="s">
        <v>151</v>
      </c>
      <c r="M504" s="101">
        <v>692</v>
      </c>
      <c r="N504" s="101" t="s">
        <v>223</v>
      </c>
      <c r="O504" s="101" t="s">
        <v>233</v>
      </c>
      <c r="P504" s="101">
        <v>12644490</v>
      </c>
      <c r="Q504" s="101">
        <v>41820</v>
      </c>
      <c r="R504" s="101" t="s">
        <v>867</v>
      </c>
      <c r="S504" s="101" t="s">
        <v>868</v>
      </c>
      <c r="T504" s="101" t="s">
        <v>220</v>
      </c>
      <c r="U504" s="102">
        <v>2528898</v>
      </c>
      <c r="V504" s="102">
        <v>2528898</v>
      </c>
      <c r="W504" s="102">
        <v>0</v>
      </c>
      <c r="X504" s="101" t="s">
        <v>690</v>
      </c>
      <c r="Y504" s="101"/>
      <c r="Z504" s="101"/>
      <c r="AA504" s="101"/>
      <c r="AB504" s="101"/>
      <c r="AC504" s="101"/>
      <c r="AD504" s="101"/>
      <c r="AE504" s="101"/>
    </row>
    <row r="505" spans="1:31" hidden="1">
      <c r="A505" s="100" t="s">
        <v>865</v>
      </c>
      <c r="B505" s="101">
        <v>30031</v>
      </c>
      <c r="C505" s="101" t="s">
        <v>234</v>
      </c>
      <c r="D505" s="101">
        <v>9060101001</v>
      </c>
      <c r="E505" s="68" t="str">
        <f>VLOOKUP(D505,'[20]Plan de Cuentas'!M$3:R$289,6,0)</f>
        <v>COSTO DE PERSONAL</v>
      </c>
      <c r="F505" s="101" t="s">
        <v>235</v>
      </c>
      <c r="G505" s="101">
        <v>100</v>
      </c>
      <c r="H505" s="101" t="s">
        <v>213</v>
      </c>
      <c r="I505" s="101">
        <v>1220</v>
      </c>
      <c r="J505" s="101" t="s">
        <v>236</v>
      </c>
      <c r="K505" s="101" t="s">
        <v>179</v>
      </c>
      <c r="L505" s="101" t="s">
        <v>151</v>
      </c>
      <c r="M505" s="101">
        <v>910</v>
      </c>
      <c r="N505" s="101" t="s">
        <v>179</v>
      </c>
      <c r="O505" s="101" t="s">
        <v>237</v>
      </c>
      <c r="P505" s="101">
        <v>17254383</v>
      </c>
      <c r="Q505" s="101">
        <v>41820</v>
      </c>
      <c r="R505" s="101" t="s">
        <v>774</v>
      </c>
      <c r="S505" s="101" t="s">
        <v>235</v>
      </c>
      <c r="T505" s="101" t="s">
        <v>220</v>
      </c>
      <c r="U505" s="102">
        <v>1088197</v>
      </c>
      <c r="V505" s="102">
        <v>1088197</v>
      </c>
      <c r="W505" s="102">
        <v>0</v>
      </c>
      <c r="X505" s="101" t="s">
        <v>692</v>
      </c>
      <c r="Y505" s="101"/>
      <c r="Z505" s="101"/>
      <c r="AA505" s="101"/>
      <c r="AB505" s="101"/>
      <c r="AC505" s="101"/>
      <c r="AD505" s="101"/>
      <c r="AE505" s="101"/>
    </row>
    <row r="506" spans="1:31" hidden="1">
      <c r="A506" s="100" t="s">
        <v>865</v>
      </c>
      <c r="B506" s="101">
        <v>30031</v>
      </c>
      <c r="C506" s="101" t="s">
        <v>234</v>
      </c>
      <c r="D506" s="101">
        <v>9060101001</v>
      </c>
      <c r="E506" s="68" t="str">
        <f>VLOOKUP(D506,'[20]Plan de Cuentas'!M$3:R$289,6,0)</f>
        <v>COSTO DE PERSONAL</v>
      </c>
      <c r="F506" s="101" t="s">
        <v>235</v>
      </c>
      <c r="G506" s="101">
        <v>100</v>
      </c>
      <c r="H506" s="101" t="s">
        <v>213</v>
      </c>
      <c r="I506" s="101">
        <v>1220</v>
      </c>
      <c r="J506" s="101" t="s">
        <v>236</v>
      </c>
      <c r="K506" s="101" t="s">
        <v>179</v>
      </c>
      <c r="L506" s="101" t="s">
        <v>151</v>
      </c>
      <c r="M506" s="101">
        <v>910</v>
      </c>
      <c r="N506" s="101" t="s">
        <v>179</v>
      </c>
      <c r="O506" s="101" t="s">
        <v>237</v>
      </c>
      <c r="P506" s="101">
        <v>17254383</v>
      </c>
      <c r="Q506" s="101">
        <v>41820</v>
      </c>
      <c r="R506" s="101" t="s">
        <v>774</v>
      </c>
      <c r="S506" s="101" t="s">
        <v>235</v>
      </c>
      <c r="T506" s="101" t="s">
        <v>220</v>
      </c>
      <c r="U506" s="102">
        <v>2176394</v>
      </c>
      <c r="V506" s="102">
        <v>2176394</v>
      </c>
      <c r="W506" s="102">
        <v>0</v>
      </c>
      <c r="X506" s="101" t="s">
        <v>692</v>
      </c>
      <c r="Y506" s="101"/>
      <c r="Z506" s="101"/>
      <c r="AA506" s="101"/>
      <c r="AB506" s="101"/>
      <c r="AC506" s="101"/>
      <c r="AD506" s="101"/>
      <c r="AE506" s="101"/>
    </row>
    <row r="507" spans="1:31" hidden="1">
      <c r="A507" s="100" t="s">
        <v>865</v>
      </c>
      <c r="B507" s="101">
        <v>30031</v>
      </c>
      <c r="C507" s="101" t="s">
        <v>234</v>
      </c>
      <c r="D507" s="101">
        <v>9060104003</v>
      </c>
      <c r="E507" s="68" t="str">
        <f>VLOOKUP(D507,'[20]Plan de Cuentas'!M$3:R$289,6,0)</f>
        <v>COSTO DE PERSONAL</v>
      </c>
      <c r="F507" s="101" t="s">
        <v>240</v>
      </c>
      <c r="G507" s="101">
        <v>100</v>
      </c>
      <c r="H507" s="101" t="s">
        <v>213</v>
      </c>
      <c r="I507" s="101">
        <v>1220</v>
      </c>
      <c r="J507" s="101" t="s">
        <v>236</v>
      </c>
      <c r="K507" s="101" t="s">
        <v>179</v>
      </c>
      <c r="L507" s="101" t="s">
        <v>151</v>
      </c>
      <c r="M507" s="101">
        <v>910</v>
      </c>
      <c r="N507" s="101" t="s">
        <v>179</v>
      </c>
      <c r="O507" s="101" t="s">
        <v>241</v>
      </c>
      <c r="P507" s="101">
        <v>1313282</v>
      </c>
      <c r="Q507" s="101">
        <v>41820</v>
      </c>
      <c r="R507" s="101" t="s">
        <v>774</v>
      </c>
      <c r="S507" s="101" t="s">
        <v>240</v>
      </c>
      <c r="T507" s="101" t="s">
        <v>220</v>
      </c>
      <c r="U507" s="102">
        <v>126806</v>
      </c>
      <c r="V507" s="102">
        <v>126806</v>
      </c>
      <c r="W507" s="102">
        <v>0</v>
      </c>
      <c r="X507" s="101" t="s">
        <v>692</v>
      </c>
      <c r="Y507" s="101"/>
      <c r="Z507" s="101"/>
      <c r="AA507" s="101"/>
      <c r="AB507" s="101"/>
      <c r="AC507" s="101"/>
      <c r="AD507" s="101"/>
      <c r="AE507" s="101"/>
    </row>
    <row r="508" spans="1:31" hidden="1">
      <c r="A508" s="100" t="s">
        <v>865</v>
      </c>
      <c r="B508" s="101">
        <v>30031</v>
      </c>
      <c r="C508" s="101" t="s">
        <v>234</v>
      </c>
      <c r="D508" s="101">
        <v>9060104003</v>
      </c>
      <c r="E508" s="68" t="str">
        <f>VLOOKUP(D508,'[20]Plan de Cuentas'!M$3:R$289,6,0)</f>
        <v>COSTO DE PERSONAL</v>
      </c>
      <c r="F508" s="101" t="s">
        <v>240</v>
      </c>
      <c r="G508" s="101">
        <v>100</v>
      </c>
      <c r="H508" s="101" t="s">
        <v>213</v>
      </c>
      <c r="I508" s="101">
        <v>1220</v>
      </c>
      <c r="J508" s="101" t="s">
        <v>236</v>
      </c>
      <c r="K508" s="101" t="s">
        <v>179</v>
      </c>
      <c r="L508" s="101" t="s">
        <v>151</v>
      </c>
      <c r="M508" s="101">
        <v>910</v>
      </c>
      <c r="N508" s="101" t="s">
        <v>179</v>
      </c>
      <c r="O508" s="101" t="s">
        <v>241</v>
      </c>
      <c r="P508" s="101">
        <v>1313282</v>
      </c>
      <c r="Q508" s="101">
        <v>41820</v>
      </c>
      <c r="R508" s="101" t="s">
        <v>775</v>
      </c>
      <c r="S508" s="101" t="s">
        <v>778</v>
      </c>
      <c r="T508" s="101" t="s">
        <v>220</v>
      </c>
      <c r="U508" s="102">
        <v>79914</v>
      </c>
      <c r="V508" s="102">
        <v>79914</v>
      </c>
      <c r="W508" s="102">
        <v>0</v>
      </c>
      <c r="X508" s="101" t="s">
        <v>692</v>
      </c>
      <c r="Y508" s="101"/>
      <c r="Z508" s="101"/>
      <c r="AA508" s="101"/>
      <c r="AB508" s="101"/>
      <c r="AC508" s="101"/>
      <c r="AD508" s="101"/>
      <c r="AE508" s="101"/>
    </row>
    <row r="509" spans="1:31" hidden="1">
      <c r="A509" s="100" t="s">
        <v>865</v>
      </c>
      <c r="B509" s="101">
        <v>30031</v>
      </c>
      <c r="C509" s="101" t="s">
        <v>234</v>
      </c>
      <c r="D509" s="101">
        <v>9060104003</v>
      </c>
      <c r="E509" s="68" t="str">
        <f>VLOOKUP(D509,'[20]Plan de Cuentas'!M$3:R$289,6,0)</f>
        <v>COSTO DE PERSONAL</v>
      </c>
      <c r="F509" s="101" t="s">
        <v>240</v>
      </c>
      <c r="G509" s="101">
        <v>100</v>
      </c>
      <c r="H509" s="101" t="s">
        <v>213</v>
      </c>
      <c r="I509" s="101">
        <v>1220</v>
      </c>
      <c r="J509" s="101" t="s">
        <v>236</v>
      </c>
      <c r="K509" s="101" t="s">
        <v>179</v>
      </c>
      <c r="L509" s="101" t="s">
        <v>151</v>
      </c>
      <c r="M509" s="101">
        <v>910</v>
      </c>
      <c r="N509" s="101" t="s">
        <v>179</v>
      </c>
      <c r="O509" s="101" t="s">
        <v>241</v>
      </c>
      <c r="P509" s="101">
        <v>1313282</v>
      </c>
      <c r="Q509" s="101">
        <v>41820</v>
      </c>
      <c r="R509" s="101" t="s">
        <v>775</v>
      </c>
      <c r="S509" s="101" t="s">
        <v>777</v>
      </c>
      <c r="T509" s="101" t="s">
        <v>220</v>
      </c>
      <c r="U509" s="102">
        <v>23607</v>
      </c>
      <c r="V509" s="102">
        <v>23607</v>
      </c>
      <c r="W509" s="102">
        <v>0</v>
      </c>
      <c r="X509" s="101" t="s">
        <v>692</v>
      </c>
      <c r="Y509" s="101"/>
      <c r="Z509" s="101"/>
      <c r="AA509" s="101"/>
      <c r="AB509" s="101"/>
      <c r="AC509" s="101"/>
      <c r="AD509" s="101"/>
      <c r="AE509" s="101"/>
    </row>
    <row r="510" spans="1:31" hidden="1">
      <c r="A510" s="100" t="s">
        <v>865</v>
      </c>
      <c r="B510" s="101">
        <v>30031</v>
      </c>
      <c r="C510" s="101" t="s">
        <v>234</v>
      </c>
      <c r="D510" s="101">
        <v>9060104003</v>
      </c>
      <c r="E510" s="68" t="str">
        <f>VLOOKUP(D510,'[20]Plan de Cuentas'!M$3:R$289,6,0)</f>
        <v>COSTO DE PERSONAL</v>
      </c>
      <c r="F510" s="101" t="s">
        <v>240</v>
      </c>
      <c r="G510" s="101">
        <v>100</v>
      </c>
      <c r="H510" s="101" t="s">
        <v>213</v>
      </c>
      <c r="I510" s="101">
        <v>1220</v>
      </c>
      <c r="J510" s="101" t="s">
        <v>236</v>
      </c>
      <c r="K510" s="101" t="s">
        <v>179</v>
      </c>
      <c r="L510" s="101" t="s">
        <v>151</v>
      </c>
      <c r="M510" s="101">
        <v>910</v>
      </c>
      <c r="N510" s="101" t="s">
        <v>179</v>
      </c>
      <c r="O510" s="101" t="s">
        <v>241</v>
      </c>
      <c r="P510" s="101">
        <v>1313282</v>
      </c>
      <c r="Q510" s="101">
        <v>41820</v>
      </c>
      <c r="R510" s="101" t="s">
        <v>775</v>
      </c>
      <c r="S510" s="101" t="s">
        <v>776</v>
      </c>
      <c r="T510" s="101" t="s">
        <v>220</v>
      </c>
      <c r="U510" s="102">
        <v>66620</v>
      </c>
      <c r="V510" s="102">
        <v>66620</v>
      </c>
      <c r="W510" s="102">
        <v>0</v>
      </c>
      <c r="X510" s="101" t="s">
        <v>692</v>
      </c>
      <c r="Y510" s="101"/>
      <c r="Z510" s="101"/>
      <c r="AA510" s="101"/>
      <c r="AB510" s="101"/>
      <c r="AC510" s="101"/>
      <c r="AD510" s="101"/>
      <c r="AE510" s="101"/>
    </row>
    <row r="511" spans="1:31" hidden="1">
      <c r="A511" s="100" t="s">
        <v>865</v>
      </c>
      <c r="B511" s="101">
        <v>30031</v>
      </c>
      <c r="C511" s="101" t="s">
        <v>234</v>
      </c>
      <c r="D511" s="101">
        <v>9060104005</v>
      </c>
      <c r="E511" s="68" t="str">
        <f>VLOOKUP(D511,'[20]Plan de Cuentas'!M$3:R$289,6,0)</f>
        <v>COSTO DE PERSONAL</v>
      </c>
      <c r="F511" s="101" t="s">
        <v>247</v>
      </c>
      <c r="G511" s="101">
        <v>100</v>
      </c>
      <c r="H511" s="101" t="s">
        <v>213</v>
      </c>
      <c r="I511" s="101">
        <v>1220</v>
      </c>
      <c r="J511" s="101" t="s">
        <v>236</v>
      </c>
      <c r="K511" s="101" t="s">
        <v>179</v>
      </c>
      <c r="L511" s="101" t="s">
        <v>151</v>
      </c>
      <c r="M511" s="101">
        <v>910</v>
      </c>
      <c r="N511" s="101" t="s">
        <v>179</v>
      </c>
      <c r="O511" s="101" t="s">
        <v>248</v>
      </c>
      <c r="P511" s="101">
        <v>3290366</v>
      </c>
      <c r="Q511" s="101">
        <v>41820</v>
      </c>
      <c r="R511" s="101" t="s">
        <v>775</v>
      </c>
      <c r="S511" s="101" t="s">
        <v>779</v>
      </c>
      <c r="T511" s="101" t="s">
        <v>220</v>
      </c>
      <c r="U511" s="102">
        <v>819690</v>
      </c>
      <c r="V511" s="102">
        <v>819690</v>
      </c>
      <c r="W511" s="102">
        <v>0</v>
      </c>
      <c r="X511" s="101" t="s">
        <v>692</v>
      </c>
      <c r="Y511" s="101"/>
      <c r="Z511" s="101"/>
      <c r="AA511" s="101"/>
      <c r="AB511" s="101"/>
      <c r="AC511" s="101"/>
      <c r="AD511" s="101"/>
      <c r="AE511" s="101"/>
    </row>
    <row r="512" spans="1:31" hidden="1">
      <c r="A512" s="100" t="s">
        <v>865</v>
      </c>
      <c r="B512" s="101">
        <v>30031</v>
      </c>
      <c r="C512" s="101" t="s">
        <v>234</v>
      </c>
      <c r="D512" s="101">
        <v>9060104010</v>
      </c>
      <c r="E512" s="68" t="str">
        <f>VLOOKUP(D512,'[20]Plan de Cuentas'!M$3:R$289,6,0)</f>
        <v>COSTO DE PERSONAL</v>
      </c>
      <c r="F512" s="101" t="s">
        <v>250</v>
      </c>
      <c r="G512" s="101">
        <v>100</v>
      </c>
      <c r="H512" s="101" t="s">
        <v>213</v>
      </c>
      <c r="I512" s="101">
        <v>1220</v>
      </c>
      <c r="J512" s="101" t="s">
        <v>236</v>
      </c>
      <c r="K512" s="101" t="s">
        <v>179</v>
      </c>
      <c r="L512" s="101" t="s">
        <v>151</v>
      </c>
      <c r="M512" s="101">
        <v>910</v>
      </c>
      <c r="N512" s="101" t="s">
        <v>179</v>
      </c>
      <c r="O512" s="101" t="s">
        <v>251</v>
      </c>
      <c r="P512" s="101">
        <v>1017698</v>
      </c>
      <c r="Q512" s="101">
        <v>41820</v>
      </c>
      <c r="R512" s="101" t="s">
        <v>774</v>
      </c>
      <c r="S512" s="101" t="s">
        <v>250</v>
      </c>
      <c r="T512" s="101" t="s">
        <v>220</v>
      </c>
      <c r="U512" s="102">
        <v>162977</v>
      </c>
      <c r="V512" s="102">
        <v>162977</v>
      </c>
      <c r="W512" s="102">
        <v>0</v>
      </c>
      <c r="X512" s="101" t="s">
        <v>692</v>
      </c>
      <c r="Y512" s="101"/>
      <c r="Z512" s="101"/>
      <c r="AA512" s="101"/>
      <c r="AB512" s="101"/>
      <c r="AC512" s="101"/>
      <c r="AD512" s="101"/>
      <c r="AE512" s="101"/>
    </row>
    <row r="513" spans="1:31" hidden="1">
      <c r="A513" s="100" t="s">
        <v>865</v>
      </c>
      <c r="B513" s="101">
        <v>30031</v>
      </c>
      <c r="C513" s="101" t="s">
        <v>234</v>
      </c>
      <c r="D513" s="101">
        <v>9060105005</v>
      </c>
      <c r="E513" s="68" t="str">
        <f>VLOOKUP(D513,'[20]Plan de Cuentas'!M$3:R$289,6,0)</f>
        <v>COSTO DE PERSONAL</v>
      </c>
      <c r="F513" s="101" t="s">
        <v>252</v>
      </c>
      <c r="G513" s="101">
        <v>100</v>
      </c>
      <c r="H513" s="101" t="s">
        <v>213</v>
      </c>
      <c r="I513" s="101">
        <v>1220</v>
      </c>
      <c r="J513" s="101" t="s">
        <v>236</v>
      </c>
      <c r="K513" s="101" t="s">
        <v>179</v>
      </c>
      <c r="L513" s="101" t="s">
        <v>151</v>
      </c>
      <c r="M513" s="101">
        <v>910</v>
      </c>
      <c r="N513" s="101" t="s">
        <v>179</v>
      </c>
      <c r="O513" s="101" t="s">
        <v>253</v>
      </c>
      <c r="P513" s="101">
        <v>581530</v>
      </c>
      <c r="Q513" s="101">
        <v>41820</v>
      </c>
      <c r="R513" s="101" t="s">
        <v>774</v>
      </c>
      <c r="S513" s="101" t="s">
        <v>252</v>
      </c>
      <c r="T513" s="101" t="s">
        <v>220</v>
      </c>
      <c r="U513" s="102">
        <v>93128</v>
      </c>
      <c r="V513" s="102">
        <v>93128</v>
      </c>
      <c r="W513" s="102">
        <v>0</v>
      </c>
      <c r="X513" s="101" t="s">
        <v>692</v>
      </c>
      <c r="Y513" s="101"/>
      <c r="Z513" s="101"/>
      <c r="AA513" s="101"/>
      <c r="AB513" s="101"/>
      <c r="AC513" s="101"/>
      <c r="AD513" s="101"/>
      <c r="AE513" s="101"/>
    </row>
    <row r="514" spans="1:31" hidden="1">
      <c r="A514" s="100" t="s">
        <v>865</v>
      </c>
      <c r="B514" s="101">
        <v>30031</v>
      </c>
      <c r="C514" s="101" t="s">
        <v>234</v>
      </c>
      <c r="D514" s="101">
        <v>9060108003</v>
      </c>
      <c r="E514" s="68" t="str">
        <f>VLOOKUP(D514,'[20]Plan de Cuentas'!M$3:R$289,6,0)</f>
        <v>COSTO DE PERSONAL</v>
      </c>
      <c r="F514" s="101" t="s">
        <v>474</v>
      </c>
      <c r="G514" s="101">
        <v>100</v>
      </c>
      <c r="H514" s="101" t="s">
        <v>213</v>
      </c>
      <c r="I514" s="101">
        <v>1220</v>
      </c>
      <c r="J514" s="101" t="s">
        <v>236</v>
      </c>
      <c r="K514" s="101" t="s">
        <v>179</v>
      </c>
      <c r="L514" s="101" t="s">
        <v>151</v>
      </c>
      <c r="M514" s="101">
        <v>910</v>
      </c>
      <c r="N514" s="101" t="s">
        <v>179</v>
      </c>
      <c r="O514" s="101" t="s">
        <v>475</v>
      </c>
      <c r="P514" s="101">
        <v>1367817</v>
      </c>
      <c r="Q514" s="101">
        <v>41820</v>
      </c>
      <c r="R514" s="101" t="s">
        <v>775</v>
      </c>
      <c r="S514" s="101" t="s">
        <v>780</v>
      </c>
      <c r="T514" s="101" t="s">
        <v>220</v>
      </c>
      <c r="U514" s="102">
        <v>241411</v>
      </c>
      <c r="V514" s="102">
        <v>241411</v>
      </c>
      <c r="W514" s="102">
        <v>0</v>
      </c>
      <c r="X514" s="101" t="s">
        <v>692</v>
      </c>
      <c r="Y514" s="101"/>
      <c r="Z514" s="101"/>
      <c r="AA514" s="101"/>
      <c r="AB514" s="101"/>
      <c r="AC514" s="101"/>
      <c r="AD514" s="101"/>
      <c r="AE514" s="101"/>
    </row>
    <row r="515" spans="1:31" hidden="1">
      <c r="A515" s="100" t="s">
        <v>865</v>
      </c>
      <c r="B515" s="101">
        <v>30031</v>
      </c>
      <c r="C515" s="101" t="s">
        <v>234</v>
      </c>
      <c r="D515" s="101">
        <v>9060111002</v>
      </c>
      <c r="E515" s="68" t="str">
        <f>VLOOKUP(D515,'[20]Plan de Cuentas'!M$3:R$289,6,0)</f>
        <v>COSTO DE PERSONAL</v>
      </c>
      <c r="F515" s="101" t="s">
        <v>257</v>
      </c>
      <c r="G515" s="101">
        <v>100</v>
      </c>
      <c r="H515" s="101" t="s">
        <v>213</v>
      </c>
      <c r="I515" s="101">
        <v>1220</v>
      </c>
      <c r="J515" s="101" t="s">
        <v>236</v>
      </c>
      <c r="K515" s="101" t="s">
        <v>179</v>
      </c>
      <c r="L515" s="101" t="s">
        <v>151</v>
      </c>
      <c r="M515" s="101">
        <v>910</v>
      </c>
      <c r="N515" s="101" t="s">
        <v>179</v>
      </c>
      <c r="O515" s="101" t="s">
        <v>258</v>
      </c>
      <c r="P515" s="101">
        <v>413569</v>
      </c>
      <c r="Q515" s="101">
        <v>41820</v>
      </c>
      <c r="R515" s="101" t="s">
        <v>774</v>
      </c>
      <c r="S515" s="101" t="s">
        <v>257</v>
      </c>
      <c r="T515" s="101" t="s">
        <v>220</v>
      </c>
      <c r="U515" s="102">
        <v>-75895</v>
      </c>
      <c r="V515" s="102">
        <v>0</v>
      </c>
      <c r="W515" s="102">
        <v>75895</v>
      </c>
      <c r="X515" s="101" t="s">
        <v>692</v>
      </c>
      <c r="Y515" s="101"/>
      <c r="Z515" s="101"/>
      <c r="AA515" s="101"/>
      <c r="AB515" s="101"/>
      <c r="AC515" s="101"/>
      <c r="AD515" s="101"/>
      <c r="AE515" s="101"/>
    </row>
    <row r="516" spans="1:31" hidden="1">
      <c r="A516" s="100" t="s">
        <v>865</v>
      </c>
      <c r="B516" s="101">
        <v>30031</v>
      </c>
      <c r="C516" s="101" t="s">
        <v>234</v>
      </c>
      <c r="D516" s="101">
        <v>9060111002</v>
      </c>
      <c r="E516" s="68" t="str">
        <f>VLOOKUP(D516,'[20]Plan de Cuentas'!M$3:R$289,6,0)</f>
        <v>COSTO DE PERSONAL</v>
      </c>
      <c r="F516" s="101" t="s">
        <v>257</v>
      </c>
      <c r="G516" s="101">
        <v>100</v>
      </c>
      <c r="H516" s="101" t="s">
        <v>213</v>
      </c>
      <c r="I516" s="101">
        <v>1220</v>
      </c>
      <c r="J516" s="101" t="s">
        <v>236</v>
      </c>
      <c r="K516" s="101" t="s">
        <v>179</v>
      </c>
      <c r="L516" s="101" t="s">
        <v>151</v>
      </c>
      <c r="M516" s="101">
        <v>910</v>
      </c>
      <c r="N516" s="101" t="s">
        <v>179</v>
      </c>
      <c r="O516" s="101" t="s">
        <v>258</v>
      </c>
      <c r="P516" s="101">
        <v>413569</v>
      </c>
      <c r="Q516" s="101">
        <v>41820</v>
      </c>
      <c r="R516" s="101" t="s">
        <v>774</v>
      </c>
      <c r="S516" s="101" t="s">
        <v>257</v>
      </c>
      <c r="T516" s="101" t="s">
        <v>220</v>
      </c>
      <c r="U516" s="102">
        <v>86491</v>
      </c>
      <c r="V516" s="102">
        <v>86491</v>
      </c>
      <c r="W516" s="102">
        <v>0</v>
      </c>
      <c r="X516" s="101" t="s">
        <v>692</v>
      </c>
      <c r="Y516" s="101"/>
      <c r="Z516" s="101"/>
      <c r="AA516" s="101"/>
      <c r="AB516" s="101"/>
      <c r="AC516" s="101"/>
      <c r="AD516" s="101"/>
      <c r="AE516" s="101"/>
    </row>
    <row r="517" spans="1:31" hidden="1">
      <c r="A517" s="100" t="s">
        <v>865</v>
      </c>
      <c r="B517" s="101">
        <v>30031</v>
      </c>
      <c r="C517" s="101" t="s">
        <v>234</v>
      </c>
      <c r="D517" s="101">
        <v>9060111003</v>
      </c>
      <c r="E517" s="68" t="str">
        <f>VLOOKUP(D517,'[20]Plan de Cuentas'!M$3:R$289,6,0)</f>
        <v>COSTO DE PERSONAL</v>
      </c>
      <c r="F517" s="101" t="s">
        <v>265</v>
      </c>
      <c r="G517" s="101">
        <v>100</v>
      </c>
      <c r="H517" s="101" t="s">
        <v>213</v>
      </c>
      <c r="I517" s="101">
        <v>1220</v>
      </c>
      <c r="J517" s="101" t="s">
        <v>236</v>
      </c>
      <c r="K517" s="101" t="s">
        <v>179</v>
      </c>
      <c r="L517" s="101" t="s">
        <v>151</v>
      </c>
      <c r="M517" s="101">
        <v>910</v>
      </c>
      <c r="N517" s="101" t="s">
        <v>179</v>
      </c>
      <c r="O517" s="101" t="s">
        <v>266</v>
      </c>
      <c r="P517" s="101">
        <v>670611</v>
      </c>
      <c r="Q517" s="101">
        <v>41820</v>
      </c>
      <c r="R517" s="101" t="s">
        <v>774</v>
      </c>
      <c r="S517" s="101" t="s">
        <v>781</v>
      </c>
      <c r="T517" s="101" t="s">
        <v>220</v>
      </c>
      <c r="U517" s="102">
        <v>62590</v>
      </c>
      <c r="V517" s="102">
        <v>62590</v>
      </c>
      <c r="W517" s="102">
        <v>0</v>
      </c>
      <c r="X517" s="101" t="s">
        <v>692</v>
      </c>
      <c r="Y517" s="101"/>
      <c r="Z517" s="101"/>
      <c r="AA517" s="101"/>
      <c r="AB517" s="101"/>
      <c r="AC517" s="101"/>
      <c r="AD517" s="101"/>
      <c r="AE517" s="101"/>
    </row>
    <row r="518" spans="1:31" hidden="1">
      <c r="A518" s="100" t="s">
        <v>865</v>
      </c>
      <c r="B518" s="101">
        <v>30031</v>
      </c>
      <c r="C518" s="101" t="s">
        <v>234</v>
      </c>
      <c r="D518" s="101">
        <v>9060111003</v>
      </c>
      <c r="E518" s="68" t="str">
        <f>VLOOKUP(D518,'[20]Plan de Cuentas'!M$3:R$289,6,0)</f>
        <v>COSTO DE PERSONAL</v>
      </c>
      <c r="F518" s="101" t="s">
        <v>265</v>
      </c>
      <c r="G518" s="101">
        <v>100</v>
      </c>
      <c r="H518" s="101" t="s">
        <v>213</v>
      </c>
      <c r="I518" s="101">
        <v>1220</v>
      </c>
      <c r="J518" s="101" t="s">
        <v>236</v>
      </c>
      <c r="K518" s="101" t="s">
        <v>179</v>
      </c>
      <c r="L518" s="101" t="s">
        <v>151</v>
      </c>
      <c r="M518" s="101">
        <v>910</v>
      </c>
      <c r="N518" s="101" t="s">
        <v>179</v>
      </c>
      <c r="O518" s="101" t="s">
        <v>266</v>
      </c>
      <c r="P518" s="101">
        <v>670611</v>
      </c>
      <c r="Q518" s="101">
        <v>41820</v>
      </c>
      <c r="R518" s="101" t="s">
        <v>774</v>
      </c>
      <c r="S518" s="101" t="s">
        <v>781</v>
      </c>
      <c r="T518" s="101" t="s">
        <v>220</v>
      </c>
      <c r="U518" s="102">
        <v>38332</v>
      </c>
      <c r="V518" s="102">
        <v>38332</v>
      </c>
      <c r="W518" s="102">
        <v>0</v>
      </c>
      <c r="X518" s="101" t="s">
        <v>692</v>
      </c>
      <c r="Y518" s="101"/>
      <c r="Z518" s="101"/>
      <c r="AA518" s="101"/>
      <c r="AB518" s="101"/>
      <c r="AC518" s="101"/>
      <c r="AD518" s="101"/>
      <c r="AE518" s="101"/>
    </row>
    <row r="519" spans="1:31" hidden="1">
      <c r="A519" s="100" t="s">
        <v>865</v>
      </c>
      <c r="B519" s="101">
        <v>30031</v>
      </c>
      <c r="C519" s="101" t="s">
        <v>234</v>
      </c>
      <c r="D519" s="101">
        <v>9060111003</v>
      </c>
      <c r="E519" s="68" t="str">
        <f>VLOOKUP(D519,'[20]Plan de Cuentas'!M$3:R$289,6,0)</f>
        <v>COSTO DE PERSONAL</v>
      </c>
      <c r="F519" s="101" t="s">
        <v>265</v>
      </c>
      <c r="G519" s="101">
        <v>100</v>
      </c>
      <c r="H519" s="101" t="s">
        <v>213</v>
      </c>
      <c r="I519" s="101">
        <v>1220</v>
      </c>
      <c r="J519" s="101" t="s">
        <v>236</v>
      </c>
      <c r="K519" s="101" t="s">
        <v>179</v>
      </c>
      <c r="L519" s="101" t="s">
        <v>151</v>
      </c>
      <c r="M519" s="101">
        <v>910</v>
      </c>
      <c r="N519" s="101" t="s">
        <v>179</v>
      </c>
      <c r="O519" s="101" t="s">
        <v>266</v>
      </c>
      <c r="P519" s="101">
        <v>670611</v>
      </c>
      <c r="Q519" s="101">
        <v>41820</v>
      </c>
      <c r="R519" s="101" t="s">
        <v>774</v>
      </c>
      <c r="S519" s="101" t="s">
        <v>781</v>
      </c>
      <c r="T519" s="101" t="s">
        <v>220</v>
      </c>
      <c r="U519" s="102">
        <v>31337</v>
      </c>
      <c r="V519" s="102">
        <v>31337</v>
      </c>
      <c r="W519" s="102">
        <v>0</v>
      </c>
      <c r="X519" s="101" t="s">
        <v>692</v>
      </c>
      <c r="Y519" s="101"/>
      <c r="Z519" s="101"/>
      <c r="AA519" s="101"/>
      <c r="AB519" s="101"/>
      <c r="AC519" s="101"/>
      <c r="AD519" s="101"/>
      <c r="AE519" s="101"/>
    </row>
    <row r="520" spans="1:31" hidden="1">
      <c r="A520" s="100" t="s">
        <v>865</v>
      </c>
      <c r="B520" s="101">
        <v>30031</v>
      </c>
      <c r="C520" s="101" t="s">
        <v>234</v>
      </c>
      <c r="D520" s="101">
        <v>9060111003</v>
      </c>
      <c r="E520" s="68" t="str">
        <f>VLOOKUP(D520,'[20]Plan de Cuentas'!M$3:R$289,6,0)</f>
        <v>COSTO DE PERSONAL</v>
      </c>
      <c r="F520" s="101" t="s">
        <v>265</v>
      </c>
      <c r="G520" s="101">
        <v>100</v>
      </c>
      <c r="H520" s="101" t="s">
        <v>213</v>
      </c>
      <c r="I520" s="101">
        <v>1220</v>
      </c>
      <c r="J520" s="101" t="s">
        <v>236</v>
      </c>
      <c r="K520" s="101" t="s">
        <v>179</v>
      </c>
      <c r="L520" s="101" t="s">
        <v>151</v>
      </c>
      <c r="M520" s="101">
        <v>910</v>
      </c>
      <c r="N520" s="101" t="s">
        <v>179</v>
      </c>
      <c r="O520" s="101" t="s">
        <v>266</v>
      </c>
      <c r="P520" s="101">
        <v>670611</v>
      </c>
      <c r="Q520" s="101">
        <v>41820</v>
      </c>
      <c r="R520" s="101" t="s">
        <v>774</v>
      </c>
      <c r="S520" s="101" t="s">
        <v>781</v>
      </c>
      <c r="T520" s="101" t="s">
        <v>220</v>
      </c>
      <c r="U520" s="102">
        <v>31295</v>
      </c>
      <c r="V520" s="102">
        <v>31295</v>
      </c>
      <c r="W520" s="102">
        <v>0</v>
      </c>
      <c r="X520" s="101" t="s">
        <v>692</v>
      </c>
      <c r="Y520" s="101"/>
      <c r="Z520" s="101"/>
      <c r="AA520" s="101"/>
      <c r="AB520" s="101"/>
      <c r="AC520" s="101"/>
      <c r="AD520" s="101"/>
      <c r="AE520" s="101"/>
    </row>
    <row r="521" spans="1:31" hidden="1">
      <c r="A521" s="100" t="s">
        <v>865</v>
      </c>
      <c r="B521" s="101">
        <v>30031</v>
      </c>
      <c r="C521" s="101" t="s">
        <v>234</v>
      </c>
      <c r="D521" s="101">
        <v>9060117002</v>
      </c>
      <c r="E521" s="68" t="str">
        <f>VLOOKUP(D521,'[20]Plan de Cuentas'!M$3:R$289,6,0)</f>
        <v>COSTO DE PERSONAL</v>
      </c>
      <c r="F521" s="101" t="s">
        <v>478</v>
      </c>
      <c r="G521" s="101">
        <v>100</v>
      </c>
      <c r="H521" s="101" t="s">
        <v>213</v>
      </c>
      <c r="I521" s="101">
        <v>1220</v>
      </c>
      <c r="J521" s="101" t="s">
        <v>236</v>
      </c>
      <c r="K521" s="101" t="s">
        <v>179</v>
      </c>
      <c r="L521" s="101" t="s">
        <v>151</v>
      </c>
      <c r="M521" s="101">
        <v>910</v>
      </c>
      <c r="N521" s="101" t="s">
        <v>179</v>
      </c>
      <c r="O521" s="101" t="s">
        <v>479</v>
      </c>
      <c r="P521" s="101">
        <v>210795</v>
      </c>
      <c r="Q521" s="101">
        <v>41820</v>
      </c>
      <c r="R521" s="101" t="s">
        <v>782</v>
      </c>
      <c r="S521" s="101" t="s">
        <v>783</v>
      </c>
      <c r="T521" s="101" t="s">
        <v>220</v>
      </c>
      <c r="U521" s="102">
        <v>26855</v>
      </c>
      <c r="V521" s="102">
        <v>26855</v>
      </c>
      <c r="W521" s="102">
        <v>0</v>
      </c>
      <c r="X521" s="101" t="s">
        <v>692</v>
      </c>
      <c r="Y521" s="101"/>
      <c r="Z521" s="101"/>
      <c r="AA521" s="101"/>
      <c r="AB521" s="101"/>
      <c r="AC521" s="101"/>
      <c r="AD521" s="101"/>
      <c r="AE521" s="101"/>
    </row>
    <row r="522" spans="1:31" hidden="1">
      <c r="A522" s="100" t="s">
        <v>865</v>
      </c>
      <c r="B522" s="101">
        <v>30031</v>
      </c>
      <c r="C522" s="101" t="s">
        <v>267</v>
      </c>
      <c r="D522" s="101">
        <v>9060302001</v>
      </c>
      <c r="E522" s="68" t="str">
        <f>VLOOKUP(D522,'[20]Plan de Cuentas'!M$3:R$289,6,0)</f>
        <v>COSTO DE OFICINA</v>
      </c>
      <c r="F522" s="101" t="s">
        <v>24</v>
      </c>
      <c r="G522" s="101">
        <v>100</v>
      </c>
      <c r="H522" s="101" t="s">
        <v>213</v>
      </c>
      <c r="I522" s="101">
        <v>1220</v>
      </c>
      <c r="J522" s="101" t="s">
        <v>225</v>
      </c>
      <c r="K522" s="101" t="s">
        <v>226</v>
      </c>
      <c r="L522" s="101" t="s">
        <v>151</v>
      </c>
      <c r="M522" s="101">
        <v>1015</v>
      </c>
      <c r="N522" s="101" t="s">
        <v>268</v>
      </c>
      <c r="O522" s="101" t="s">
        <v>485</v>
      </c>
      <c r="P522" s="101">
        <v>95000</v>
      </c>
      <c r="Q522" s="101">
        <v>41820</v>
      </c>
      <c r="R522" s="101" t="s">
        <v>787</v>
      </c>
      <c r="S522" s="101" t="s">
        <v>788</v>
      </c>
      <c r="T522" s="101" t="s">
        <v>220</v>
      </c>
      <c r="U522" s="102">
        <v>95000</v>
      </c>
      <c r="V522" s="102">
        <v>95000</v>
      </c>
      <c r="W522" s="102">
        <v>0</v>
      </c>
      <c r="X522" s="101" t="s">
        <v>692</v>
      </c>
      <c r="Y522" s="101"/>
      <c r="Z522" s="101"/>
      <c r="AA522" s="101"/>
      <c r="AB522" s="101"/>
      <c r="AC522" s="101"/>
      <c r="AD522" s="101"/>
      <c r="AE522" s="101"/>
    </row>
    <row r="523" spans="1:31" hidden="1">
      <c r="A523" s="100" t="s">
        <v>865</v>
      </c>
      <c r="B523" s="101">
        <v>30031</v>
      </c>
      <c r="C523" s="101" t="s">
        <v>267</v>
      </c>
      <c r="D523" s="101">
        <v>9060302001</v>
      </c>
      <c r="E523" s="68" t="str">
        <f>VLOOKUP(D523,'[20]Plan de Cuentas'!M$3:R$289,6,0)</f>
        <v>COSTO DE OFICINA</v>
      </c>
      <c r="F523" s="101" t="s">
        <v>24</v>
      </c>
      <c r="G523" s="101">
        <v>100</v>
      </c>
      <c r="H523" s="101" t="s">
        <v>213</v>
      </c>
      <c r="I523" s="101">
        <v>1220</v>
      </c>
      <c r="J523" s="101" t="s">
        <v>225</v>
      </c>
      <c r="K523" s="101" t="s">
        <v>226</v>
      </c>
      <c r="L523" s="101" t="s">
        <v>151</v>
      </c>
      <c r="M523" s="101">
        <v>1015</v>
      </c>
      <c r="N523" s="101" t="s">
        <v>268</v>
      </c>
      <c r="O523" s="101" t="s">
        <v>485</v>
      </c>
      <c r="P523" s="101">
        <v>95000</v>
      </c>
      <c r="Q523" s="101">
        <v>41820</v>
      </c>
      <c r="R523" s="101" t="s">
        <v>787</v>
      </c>
      <c r="S523" s="101" t="s">
        <v>788</v>
      </c>
      <c r="T523" s="101" t="s">
        <v>220</v>
      </c>
      <c r="U523" s="102">
        <v>95000</v>
      </c>
      <c r="V523" s="102">
        <v>95000</v>
      </c>
      <c r="W523" s="102">
        <v>0</v>
      </c>
      <c r="X523" s="101" t="s">
        <v>692</v>
      </c>
      <c r="Y523" s="101"/>
      <c r="Z523" s="101"/>
      <c r="AA523" s="101"/>
      <c r="AB523" s="101"/>
      <c r="AC523" s="101"/>
      <c r="AD523" s="101"/>
      <c r="AE523" s="101"/>
    </row>
    <row r="524" spans="1:31" hidden="1">
      <c r="A524" s="100" t="s">
        <v>865</v>
      </c>
      <c r="B524" s="101">
        <v>30031</v>
      </c>
      <c r="C524" s="101" t="s">
        <v>267</v>
      </c>
      <c r="D524" s="101">
        <v>9060302001</v>
      </c>
      <c r="E524" s="68" t="str">
        <f>VLOOKUP(D524,'[20]Plan de Cuentas'!M$3:R$289,6,0)</f>
        <v>COSTO DE OFICINA</v>
      </c>
      <c r="F524" s="101" t="s">
        <v>24</v>
      </c>
      <c r="G524" s="101">
        <v>100</v>
      </c>
      <c r="H524" s="101" t="s">
        <v>213</v>
      </c>
      <c r="I524" s="101">
        <v>1220</v>
      </c>
      <c r="J524" s="101" t="s">
        <v>225</v>
      </c>
      <c r="K524" s="101" t="s">
        <v>226</v>
      </c>
      <c r="L524" s="101" t="s">
        <v>151</v>
      </c>
      <c r="M524" s="101">
        <v>1015</v>
      </c>
      <c r="N524" s="101" t="s">
        <v>268</v>
      </c>
      <c r="O524" s="101" t="s">
        <v>485</v>
      </c>
      <c r="P524" s="101">
        <v>95000</v>
      </c>
      <c r="Q524" s="101">
        <v>41820</v>
      </c>
      <c r="R524" s="101" t="s">
        <v>784</v>
      </c>
      <c r="S524" s="101" t="s">
        <v>786</v>
      </c>
      <c r="T524" s="101" t="s">
        <v>220</v>
      </c>
      <c r="U524" s="102">
        <v>-95000</v>
      </c>
      <c r="V524" s="102">
        <v>0</v>
      </c>
      <c r="W524" s="102">
        <v>95000</v>
      </c>
      <c r="X524" s="101" t="s">
        <v>692</v>
      </c>
      <c r="Y524" s="101"/>
      <c r="Z524" s="101"/>
      <c r="AA524" s="101"/>
      <c r="AB524" s="101"/>
      <c r="AC524" s="101"/>
      <c r="AD524" s="101"/>
      <c r="AE524" s="101"/>
    </row>
    <row r="525" spans="1:31" hidden="1">
      <c r="A525" s="100" t="s">
        <v>865</v>
      </c>
      <c r="B525" s="101">
        <v>30031</v>
      </c>
      <c r="C525" s="101" t="s">
        <v>267</v>
      </c>
      <c r="D525" s="101">
        <v>9060302001</v>
      </c>
      <c r="E525" s="68" t="str">
        <f>VLOOKUP(D525,'[20]Plan de Cuentas'!M$3:R$289,6,0)</f>
        <v>COSTO DE OFICINA</v>
      </c>
      <c r="F525" s="101" t="s">
        <v>24</v>
      </c>
      <c r="G525" s="101">
        <v>100</v>
      </c>
      <c r="H525" s="101" t="s">
        <v>213</v>
      </c>
      <c r="I525" s="101">
        <v>1220</v>
      </c>
      <c r="J525" s="101" t="s">
        <v>225</v>
      </c>
      <c r="K525" s="101" t="s">
        <v>226</v>
      </c>
      <c r="L525" s="101" t="s">
        <v>151</v>
      </c>
      <c r="M525" s="101">
        <v>1015</v>
      </c>
      <c r="N525" s="101" t="s">
        <v>268</v>
      </c>
      <c r="O525" s="101" t="s">
        <v>485</v>
      </c>
      <c r="P525" s="101">
        <v>95000</v>
      </c>
      <c r="Q525" s="101">
        <v>41820</v>
      </c>
      <c r="R525" s="101" t="s">
        <v>784</v>
      </c>
      <c r="S525" s="101" t="s">
        <v>785</v>
      </c>
      <c r="T525" s="101" t="s">
        <v>220</v>
      </c>
      <c r="U525" s="102">
        <v>95000</v>
      </c>
      <c r="V525" s="102">
        <v>95000</v>
      </c>
      <c r="W525" s="102">
        <v>0</v>
      </c>
      <c r="X525" s="101" t="s">
        <v>692</v>
      </c>
      <c r="Y525" s="101"/>
      <c r="Z525" s="101"/>
      <c r="AA525" s="101"/>
      <c r="AB525" s="101"/>
      <c r="AC525" s="101"/>
      <c r="AD525" s="101"/>
      <c r="AE525" s="101"/>
    </row>
    <row r="526" spans="1:31" hidden="1">
      <c r="A526" s="100" t="s">
        <v>865</v>
      </c>
      <c r="B526" s="101">
        <v>30031</v>
      </c>
      <c r="C526" s="101" t="s">
        <v>267</v>
      </c>
      <c r="D526" s="101">
        <v>9060302001</v>
      </c>
      <c r="E526" s="68" t="str">
        <f>VLOOKUP(D526,'[20]Plan de Cuentas'!M$3:R$289,6,0)</f>
        <v>COSTO DE OFICINA</v>
      </c>
      <c r="F526" s="101" t="s">
        <v>24</v>
      </c>
      <c r="G526" s="101">
        <v>100</v>
      </c>
      <c r="H526" s="101" t="s">
        <v>213</v>
      </c>
      <c r="I526" s="101">
        <v>1220</v>
      </c>
      <c r="J526" s="101" t="s">
        <v>225</v>
      </c>
      <c r="K526" s="101" t="s">
        <v>226</v>
      </c>
      <c r="L526" s="101" t="s">
        <v>151</v>
      </c>
      <c r="M526" s="101">
        <v>1015</v>
      </c>
      <c r="N526" s="101" t="s">
        <v>268</v>
      </c>
      <c r="O526" s="101" t="s">
        <v>485</v>
      </c>
      <c r="P526" s="101">
        <v>95000</v>
      </c>
      <c r="Q526" s="101">
        <v>41820</v>
      </c>
      <c r="R526" s="101" t="s">
        <v>784</v>
      </c>
      <c r="S526" s="101" t="s">
        <v>707</v>
      </c>
      <c r="T526" s="101" t="s">
        <v>220</v>
      </c>
      <c r="U526" s="102">
        <v>95000</v>
      </c>
      <c r="V526" s="102">
        <v>95000</v>
      </c>
      <c r="W526" s="102">
        <v>0</v>
      </c>
      <c r="X526" s="101" t="s">
        <v>692</v>
      </c>
      <c r="Y526" s="101"/>
      <c r="Z526" s="101"/>
      <c r="AA526" s="101"/>
      <c r="AB526" s="101"/>
      <c r="AC526" s="101"/>
      <c r="AD526" s="101"/>
      <c r="AE526" s="101"/>
    </row>
    <row r="527" spans="1:31" hidden="1">
      <c r="A527" s="100" t="s">
        <v>865</v>
      </c>
      <c r="B527" s="101">
        <v>30031</v>
      </c>
      <c r="C527" s="101" t="s">
        <v>267</v>
      </c>
      <c r="D527" s="101">
        <v>9060304001</v>
      </c>
      <c r="E527" s="68" t="str">
        <f>VLOOKUP(D527,'[20]Plan de Cuentas'!M$3:R$289,6,0)</f>
        <v>COSTO DE OFICINA</v>
      </c>
      <c r="F527" s="101" t="s">
        <v>25</v>
      </c>
      <c r="G527" s="101">
        <v>100</v>
      </c>
      <c r="H527" s="101" t="s">
        <v>213</v>
      </c>
      <c r="I527" s="101">
        <v>1220</v>
      </c>
      <c r="J527" s="101" t="s">
        <v>225</v>
      </c>
      <c r="K527" s="101" t="s">
        <v>226</v>
      </c>
      <c r="L527" s="101" t="s">
        <v>151</v>
      </c>
      <c r="M527" s="101">
        <v>1015</v>
      </c>
      <c r="N527" s="101" t="s">
        <v>268</v>
      </c>
      <c r="O527" s="101" t="s">
        <v>409</v>
      </c>
      <c r="P527" s="101">
        <v>414072</v>
      </c>
      <c r="Q527" s="101">
        <v>41820</v>
      </c>
      <c r="R527" s="101" t="s">
        <v>784</v>
      </c>
      <c r="S527" s="101" t="s">
        <v>794</v>
      </c>
      <c r="T527" s="101" t="s">
        <v>220</v>
      </c>
      <c r="U527" s="102">
        <v>48839</v>
      </c>
      <c r="V527" s="102">
        <v>48839</v>
      </c>
      <c r="W527" s="102">
        <v>0</v>
      </c>
      <c r="X527" s="101" t="s">
        <v>692</v>
      </c>
      <c r="Y527" s="101"/>
      <c r="Z527" s="101"/>
      <c r="AA527" s="101"/>
      <c r="AB527" s="101"/>
      <c r="AC527" s="101"/>
      <c r="AD527" s="101"/>
      <c r="AE527" s="101"/>
    </row>
    <row r="528" spans="1:31" hidden="1">
      <c r="A528" s="100" t="s">
        <v>865</v>
      </c>
      <c r="B528" s="101">
        <v>30031</v>
      </c>
      <c r="C528" s="101" t="s">
        <v>267</v>
      </c>
      <c r="D528" s="101">
        <v>9060304001</v>
      </c>
      <c r="E528" s="68" t="str">
        <f>VLOOKUP(D528,'[20]Plan de Cuentas'!M$3:R$289,6,0)</f>
        <v>COSTO DE OFICINA</v>
      </c>
      <c r="F528" s="101" t="s">
        <v>25</v>
      </c>
      <c r="G528" s="101">
        <v>100</v>
      </c>
      <c r="H528" s="101" t="s">
        <v>213</v>
      </c>
      <c r="I528" s="101">
        <v>1220</v>
      </c>
      <c r="J528" s="101" t="s">
        <v>225</v>
      </c>
      <c r="K528" s="101" t="s">
        <v>226</v>
      </c>
      <c r="L528" s="101" t="s">
        <v>151</v>
      </c>
      <c r="M528" s="101">
        <v>1015</v>
      </c>
      <c r="N528" s="101" t="s">
        <v>268</v>
      </c>
      <c r="O528" s="101" t="s">
        <v>409</v>
      </c>
      <c r="P528" s="101">
        <v>414072</v>
      </c>
      <c r="Q528" s="101">
        <v>41820</v>
      </c>
      <c r="R528" s="101" t="s">
        <v>784</v>
      </c>
      <c r="S528" s="101" t="s">
        <v>795</v>
      </c>
      <c r="T528" s="101" t="s">
        <v>220</v>
      </c>
      <c r="U528" s="102">
        <v>20257</v>
      </c>
      <c r="V528" s="102">
        <v>20257</v>
      </c>
      <c r="W528" s="102">
        <v>0</v>
      </c>
      <c r="X528" s="101" t="s">
        <v>692</v>
      </c>
      <c r="Y528" s="101"/>
      <c r="Z528" s="101"/>
      <c r="AA528" s="101"/>
      <c r="AB528" s="101"/>
      <c r="AC528" s="101"/>
      <c r="AD528" s="101"/>
      <c r="AE528" s="101"/>
    </row>
    <row r="529" spans="1:31" hidden="1">
      <c r="A529" s="100" t="s">
        <v>865</v>
      </c>
      <c r="B529" s="101">
        <v>30031</v>
      </c>
      <c r="C529" s="101" t="s">
        <v>267</v>
      </c>
      <c r="D529" s="101">
        <v>9060304001</v>
      </c>
      <c r="E529" s="68" t="str">
        <f>VLOOKUP(D529,'[20]Plan de Cuentas'!M$3:R$289,6,0)</f>
        <v>COSTO DE OFICINA</v>
      </c>
      <c r="F529" s="101" t="s">
        <v>25</v>
      </c>
      <c r="G529" s="101">
        <v>100</v>
      </c>
      <c r="H529" s="101" t="s">
        <v>213</v>
      </c>
      <c r="I529" s="101">
        <v>1220</v>
      </c>
      <c r="J529" s="101" t="s">
        <v>225</v>
      </c>
      <c r="K529" s="101" t="s">
        <v>226</v>
      </c>
      <c r="L529" s="101" t="s">
        <v>151</v>
      </c>
      <c r="M529" s="101">
        <v>1015</v>
      </c>
      <c r="N529" s="101" t="s">
        <v>268</v>
      </c>
      <c r="O529" s="101" t="s">
        <v>409</v>
      </c>
      <c r="P529" s="101">
        <v>414072</v>
      </c>
      <c r="Q529" s="101">
        <v>41820</v>
      </c>
      <c r="R529" s="101" t="s">
        <v>784</v>
      </c>
      <c r="S529" s="101" t="s">
        <v>793</v>
      </c>
      <c r="T529" s="101" t="s">
        <v>220</v>
      </c>
      <c r="U529" s="102">
        <v>50382</v>
      </c>
      <c r="V529" s="102">
        <v>50382</v>
      </c>
      <c r="W529" s="102">
        <v>0</v>
      </c>
      <c r="X529" s="101" t="s">
        <v>692</v>
      </c>
      <c r="Y529" s="101"/>
      <c r="Z529" s="101"/>
      <c r="AA529" s="101"/>
      <c r="AB529" s="101"/>
      <c r="AC529" s="101"/>
      <c r="AD529" s="101"/>
      <c r="AE529" s="101"/>
    </row>
    <row r="530" spans="1:31" hidden="1">
      <c r="A530" s="100" t="s">
        <v>865</v>
      </c>
      <c r="B530" s="101">
        <v>30031</v>
      </c>
      <c r="C530" s="101" t="s">
        <v>267</v>
      </c>
      <c r="D530" s="101">
        <v>9060304001</v>
      </c>
      <c r="E530" s="68" t="str">
        <f>VLOOKUP(D530,'[20]Plan de Cuentas'!M$3:R$289,6,0)</f>
        <v>COSTO DE OFICINA</v>
      </c>
      <c r="F530" s="101" t="s">
        <v>25</v>
      </c>
      <c r="G530" s="101">
        <v>100</v>
      </c>
      <c r="H530" s="101" t="s">
        <v>213</v>
      </c>
      <c r="I530" s="101">
        <v>1220</v>
      </c>
      <c r="J530" s="101" t="s">
        <v>225</v>
      </c>
      <c r="K530" s="101" t="s">
        <v>226</v>
      </c>
      <c r="L530" s="101" t="s">
        <v>151</v>
      </c>
      <c r="M530" s="101">
        <v>1015</v>
      </c>
      <c r="N530" s="101" t="s">
        <v>268</v>
      </c>
      <c r="O530" s="101" t="s">
        <v>409</v>
      </c>
      <c r="P530" s="101">
        <v>414072</v>
      </c>
      <c r="Q530" s="101">
        <v>41820</v>
      </c>
      <c r="R530" s="101" t="s">
        <v>787</v>
      </c>
      <c r="S530" s="101" t="s">
        <v>792</v>
      </c>
      <c r="T530" s="101" t="s">
        <v>220</v>
      </c>
      <c r="U530" s="102">
        <v>42056</v>
      </c>
      <c r="V530" s="102">
        <v>42056</v>
      </c>
      <c r="W530" s="102">
        <v>0</v>
      </c>
      <c r="X530" s="101" t="s">
        <v>692</v>
      </c>
      <c r="Y530" s="101"/>
      <c r="Z530" s="101"/>
      <c r="AA530" s="101"/>
      <c r="AB530" s="101"/>
      <c r="AC530" s="101"/>
      <c r="AD530" s="101"/>
      <c r="AE530" s="101"/>
    </row>
    <row r="531" spans="1:31" hidden="1">
      <c r="A531" s="100" t="s">
        <v>865</v>
      </c>
      <c r="B531" s="101">
        <v>30031</v>
      </c>
      <c r="C531" s="101" t="s">
        <v>267</v>
      </c>
      <c r="D531" s="101">
        <v>9060304001</v>
      </c>
      <c r="E531" s="68" t="str">
        <f>VLOOKUP(D531,'[20]Plan de Cuentas'!M$3:R$289,6,0)</f>
        <v>COSTO DE OFICINA</v>
      </c>
      <c r="F531" s="101" t="s">
        <v>25</v>
      </c>
      <c r="G531" s="101">
        <v>100</v>
      </c>
      <c r="H531" s="101" t="s">
        <v>213</v>
      </c>
      <c r="I531" s="101">
        <v>1220</v>
      </c>
      <c r="J531" s="101" t="s">
        <v>225</v>
      </c>
      <c r="K531" s="101" t="s">
        <v>226</v>
      </c>
      <c r="L531" s="101" t="s">
        <v>151</v>
      </c>
      <c r="M531" s="101">
        <v>1015</v>
      </c>
      <c r="N531" s="101" t="s">
        <v>268</v>
      </c>
      <c r="O531" s="101" t="s">
        <v>409</v>
      </c>
      <c r="P531" s="101">
        <v>414072</v>
      </c>
      <c r="Q531" s="101">
        <v>41820</v>
      </c>
      <c r="R531" s="101" t="s">
        <v>787</v>
      </c>
      <c r="S531" s="101" t="s">
        <v>790</v>
      </c>
      <c r="T531" s="101" t="s">
        <v>220</v>
      </c>
      <c r="U531" s="102">
        <v>102839</v>
      </c>
      <c r="V531" s="102">
        <v>102839</v>
      </c>
      <c r="W531" s="102">
        <v>0</v>
      </c>
      <c r="X531" s="101" t="s">
        <v>692</v>
      </c>
      <c r="Y531" s="101"/>
      <c r="Z531" s="101"/>
      <c r="AA531" s="101"/>
      <c r="AB531" s="101"/>
      <c r="AC531" s="101"/>
      <c r="AD531" s="101"/>
      <c r="AE531" s="101"/>
    </row>
    <row r="532" spans="1:31" hidden="1">
      <c r="A532" s="100" t="s">
        <v>865</v>
      </c>
      <c r="B532" s="101">
        <v>30031</v>
      </c>
      <c r="C532" s="101" t="s">
        <v>267</v>
      </c>
      <c r="D532" s="101">
        <v>9060304001</v>
      </c>
      <c r="E532" s="68" t="str">
        <f>VLOOKUP(D532,'[20]Plan de Cuentas'!M$3:R$289,6,0)</f>
        <v>COSTO DE OFICINA</v>
      </c>
      <c r="F532" s="101" t="s">
        <v>25</v>
      </c>
      <c r="G532" s="101">
        <v>100</v>
      </c>
      <c r="H532" s="101" t="s">
        <v>213</v>
      </c>
      <c r="I532" s="101">
        <v>1220</v>
      </c>
      <c r="J532" s="101" t="s">
        <v>225</v>
      </c>
      <c r="K532" s="101" t="s">
        <v>226</v>
      </c>
      <c r="L532" s="101" t="s">
        <v>151</v>
      </c>
      <c r="M532" s="101">
        <v>1015</v>
      </c>
      <c r="N532" s="101" t="s">
        <v>268</v>
      </c>
      <c r="O532" s="101" t="s">
        <v>409</v>
      </c>
      <c r="P532" s="101">
        <v>414072</v>
      </c>
      <c r="Q532" s="101">
        <v>41820</v>
      </c>
      <c r="R532" s="101" t="s">
        <v>784</v>
      </c>
      <c r="S532" s="101" t="s">
        <v>791</v>
      </c>
      <c r="T532" s="101" t="s">
        <v>220</v>
      </c>
      <c r="U532" s="102">
        <v>270766</v>
      </c>
      <c r="V532" s="102">
        <v>270766</v>
      </c>
      <c r="W532" s="102">
        <v>0</v>
      </c>
      <c r="X532" s="101" t="s">
        <v>692</v>
      </c>
      <c r="Y532" s="101"/>
      <c r="Z532" s="101"/>
      <c r="AA532" s="101"/>
      <c r="AB532" s="101"/>
      <c r="AC532" s="101"/>
      <c r="AD532" s="101"/>
      <c r="AE532" s="101"/>
    </row>
    <row r="533" spans="1:31" hidden="1">
      <c r="A533" s="100" t="s">
        <v>865</v>
      </c>
      <c r="B533" s="101">
        <v>30031</v>
      </c>
      <c r="C533" s="101" t="s">
        <v>267</v>
      </c>
      <c r="D533" s="101">
        <v>9060304001</v>
      </c>
      <c r="E533" s="68" t="str">
        <f>VLOOKUP(D533,'[20]Plan de Cuentas'!M$3:R$289,6,0)</f>
        <v>COSTO DE OFICINA</v>
      </c>
      <c r="F533" s="101" t="s">
        <v>25</v>
      </c>
      <c r="G533" s="101">
        <v>100</v>
      </c>
      <c r="H533" s="101" t="s">
        <v>213</v>
      </c>
      <c r="I533" s="101">
        <v>1220</v>
      </c>
      <c r="J533" s="101" t="s">
        <v>225</v>
      </c>
      <c r="K533" s="101" t="s">
        <v>226</v>
      </c>
      <c r="L533" s="101" t="s">
        <v>151</v>
      </c>
      <c r="M533" s="101">
        <v>1015</v>
      </c>
      <c r="N533" s="101" t="s">
        <v>268</v>
      </c>
      <c r="O533" s="101" t="s">
        <v>409</v>
      </c>
      <c r="P533" s="101">
        <v>414072</v>
      </c>
      <c r="Q533" s="101">
        <v>41820</v>
      </c>
      <c r="R533" s="101" t="s">
        <v>784</v>
      </c>
      <c r="S533" s="101" t="s">
        <v>789</v>
      </c>
      <c r="T533" s="101" t="s">
        <v>220</v>
      </c>
      <c r="U533" s="102">
        <v>48839</v>
      </c>
      <c r="V533" s="102">
        <v>48839</v>
      </c>
      <c r="W533" s="102">
        <v>0</v>
      </c>
      <c r="X533" s="101" t="s">
        <v>692</v>
      </c>
      <c r="Y533" s="101"/>
      <c r="Z533" s="101"/>
      <c r="AA533" s="101"/>
      <c r="AB533" s="101"/>
      <c r="AC533" s="101"/>
      <c r="AD533" s="101"/>
      <c r="AE533" s="101"/>
    </row>
    <row r="534" spans="1:31" hidden="1">
      <c r="A534" s="100" t="s">
        <v>865</v>
      </c>
      <c r="B534" s="101">
        <v>30031</v>
      </c>
      <c r="C534" s="101" t="s">
        <v>267</v>
      </c>
      <c r="D534" s="101">
        <v>9060304002</v>
      </c>
      <c r="E534" s="68" t="str">
        <f>VLOOKUP(D534,'[20]Plan de Cuentas'!M$3:R$289,6,0)</f>
        <v>COSTO DE OFICINA</v>
      </c>
      <c r="F534" s="101" t="s">
        <v>26</v>
      </c>
      <c r="G534" s="101">
        <v>100</v>
      </c>
      <c r="H534" s="101" t="s">
        <v>213</v>
      </c>
      <c r="I534" s="101">
        <v>1220</v>
      </c>
      <c r="J534" s="101" t="s">
        <v>225</v>
      </c>
      <c r="K534" s="101" t="s">
        <v>226</v>
      </c>
      <c r="L534" s="101" t="s">
        <v>151</v>
      </c>
      <c r="M534" s="101">
        <v>1015</v>
      </c>
      <c r="N534" s="101" t="s">
        <v>268</v>
      </c>
      <c r="O534" s="101" t="s">
        <v>269</v>
      </c>
      <c r="P534" s="101">
        <v>88559</v>
      </c>
      <c r="Q534" s="101">
        <v>41820</v>
      </c>
      <c r="R534" s="101" t="s">
        <v>784</v>
      </c>
      <c r="S534" s="101" t="s">
        <v>796</v>
      </c>
      <c r="T534" s="101" t="s">
        <v>220</v>
      </c>
      <c r="U534" s="102">
        <v>66432</v>
      </c>
      <c r="V534" s="102">
        <v>66432</v>
      </c>
      <c r="W534" s="102">
        <v>0</v>
      </c>
      <c r="X534" s="101" t="s">
        <v>692</v>
      </c>
      <c r="Y534" s="101"/>
      <c r="Z534" s="101"/>
      <c r="AA534" s="101"/>
      <c r="AB534" s="101"/>
      <c r="AC534" s="101"/>
      <c r="AD534" s="101"/>
      <c r="AE534" s="101"/>
    </row>
    <row r="535" spans="1:31" hidden="1">
      <c r="A535" s="100" t="s">
        <v>865</v>
      </c>
      <c r="B535" s="101">
        <v>30031</v>
      </c>
      <c r="C535" s="101" t="s">
        <v>267</v>
      </c>
      <c r="D535" s="101">
        <v>9060304002</v>
      </c>
      <c r="E535" s="68" t="str">
        <f>VLOOKUP(D535,'[20]Plan de Cuentas'!M$3:R$289,6,0)</f>
        <v>COSTO DE OFICINA</v>
      </c>
      <c r="F535" s="101" t="s">
        <v>26</v>
      </c>
      <c r="G535" s="101">
        <v>100</v>
      </c>
      <c r="H535" s="101" t="s">
        <v>213</v>
      </c>
      <c r="I535" s="101">
        <v>1220</v>
      </c>
      <c r="J535" s="101" t="s">
        <v>225</v>
      </c>
      <c r="K535" s="101" t="s">
        <v>226</v>
      </c>
      <c r="L535" s="101" t="s">
        <v>151</v>
      </c>
      <c r="M535" s="101">
        <v>1015</v>
      </c>
      <c r="N535" s="101" t="s">
        <v>268</v>
      </c>
      <c r="O535" s="101" t="s">
        <v>269</v>
      </c>
      <c r="P535" s="101">
        <v>88559</v>
      </c>
      <c r="Q535" s="101">
        <v>41820</v>
      </c>
      <c r="R535" s="101" t="s">
        <v>797</v>
      </c>
      <c r="S535" s="101" t="s">
        <v>798</v>
      </c>
      <c r="T535" s="101" t="s">
        <v>220</v>
      </c>
      <c r="U535" s="102">
        <v>64648</v>
      </c>
      <c r="V535" s="102">
        <v>64648</v>
      </c>
      <c r="W535" s="102">
        <v>0</v>
      </c>
      <c r="X535" s="101" t="s">
        <v>692</v>
      </c>
      <c r="Y535" s="101"/>
      <c r="Z535" s="101"/>
      <c r="AA535" s="101"/>
      <c r="AB535" s="101"/>
      <c r="AC535" s="101"/>
      <c r="AD535" s="101"/>
      <c r="AE535" s="101"/>
    </row>
    <row r="536" spans="1:31" hidden="1">
      <c r="A536" s="100" t="s">
        <v>865</v>
      </c>
      <c r="B536" s="101">
        <v>30031</v>
      </c>
      <c r="C536" s="101" t="s">
        <v>267</v>
      </c>
      <c r="D536" s="101">
        <v>9060305001</v>
      </c>
      <c r="E536" s="68" t="str">
        <f>VLOOKUP(D536,'[20]Plan de Cuentas'!M$3:R$289,6,0)</f>
        <v>COSTO DE OFICINA</v>
      </c>
      <c r="F536" s="101" t="s">
        <v>27</v>
      </c>
      <c r="G536" s="101">
        <v>100</v>
      </c>
      <c r="H536" s="101" t="s">
        <v>213</v>
      </c>
      <c r="I536" s="101">
        <v>1220</v>
      </c>
      <c r="J536" s="101" t="s">
        <v>225</v>
      </c>
      <c r="K536" s="101" t="s">
        <v>226</v>
      </c>
      <c r="L536" s="101" t="s">
        <v>151</v>
      </c>
      <c r="M536" s="101">
        <v>1015</v>
      </c>
      <c r="N536" s="101" t="s">
        <v>268</v>
      </c>
      <c r="O536" s="101" t="s">
        <v>271</v>
      </c>
      <c r="P536" s="101">
        <v>1803008</v>
      </c>
      <c r="Q536" s="101">
        <v>41820</v>
      </c>
      <c r="R536" s="101" t="s">
        <v>784</v>
      </c>
      <c r="S536" s="101" t="s">
        <v>799</v>
      </c>
      <c r="T536" s="101" t="s">
        <v>220</v>
      </c>
      <c r="U536" s="102">
        <v>104027</v>
      </c>
      <c r="V536" s="102">
        <v>104027</v>
      </c>
      <c r="W536" s="102">
        <v>0</v>
      </c>
      <c r="X536" s="101" t="s">
        <v>692</v>
      </c>
      <c r="Y536" s="101"/>
      <c r="Z536" s="101"/>
      <c r="AA536" s="101"/>
      <c r="AB536" s="101"/>
      <c r="AC536" s="101"/>
      <c r="AD536" s="101"/>
      <c r="AE536" s="101"/>
    </row>
    <row r="537" spans="1:31" hidden="1">
      <c r="A537" s="100" t="s">
        <v>865</v>
      </c>
      <c r="B537" s="101">
        <v>30031</v>
      </c>
      <c r="C537" s="101" t="s">
        <v>267</v>
      </c>
      <c r="D537" s="101">
        <v>9060305001</v>
      </c>
      <c r="E537" s="68" t="str">
        <f>VLOOKUP(D537,'[20]Plan de Cuentas'!M$3:R$289,6,0)</f>
        <v>COSTO DE OFICINA</v>
      </c>
      <c r="F537" s="101" t="s">
        <v>27</v>
      </c>
      <c r="G537" s="101">
        <v>100</v>
      </c>
      <c r="H537" s="101" t="s">
        <v>213</v>
      </c>
      <c r="I537" s="101">
        <v>1220</v>
      </c>
      <c r="J537" s="101" t="s">
        <v>225</v>
      </c>
      <c r="K537" s="101" t="s">
        <v>226</v>
      </c>
      <c r="L537" s="101" t="s">
        <v>151</v>
      </c>
      <c r="M537" s="101">
        <v>1015</v>
      </c>
      <c r="N537" s="101" t="s">
        <v>268</v>
      </c>
      <c r="O537" s="101" t="s">
        <v>271</v>
      </c>
      <c r="P537" s="101">
        <v>1803008</v>
      </c>
      <c r="Q537" s="101">
        <v>41820</v>
      </c>
      <c r="R537" s="101" t="s">
        <v>784</v>
      </c>
      <c r="S537" s="101" t="s">
        <v>803</v>
      </c>
      <c r="T537" s="101" t="s">
        <v>220</v>
      </c>
      <c r="U537" s="102">
        <v>334479</v>
      </c>
      <c r="V537" s="102">
        <v>334479</v>
      </c>
      <c r="W537" s="102">
        <v>0</v>
      </c>
      <c r="X537" s="101" t="s">
        <v>692</v>
      </c>
      <c r="Y537" s="101"/>
      <c r="Z537" s="101"/>
      <c r="AA537" s="101"/>
      <c r="AB537" s="101"/>
      <c r="AC537" s="101"/>
      <c r="AD537" s="101"/>
      <c r="AE537" s="101"/>
    </row>
    <row r="538" spans="1:31" hidden="1">
      <c r="A538" s="100" t="s">
        <v>865</v>
      </c>
      <c r="B538" s="101">
        <v>30031</v>
      </c>
      <c r="C538" s="101" t="s">
        <v>267</v>
      </c>
      <c r="D538" s="101">
        <v>9060305001</v>
      </c>
      <c r="E538" s="68" t="str">
        <f>VLOOKUP(D538,'[20]Plan de Cuentas'!M$3:R$289,6,0)</f>
        <v>COSTO DE OFICINA</v>
      </c>
      <c r="F538" s="101" t="s">
        <v>27</v>
      </c>
      <c r="G538" s="101">
        <v>100</v>
      </c>
      <c r="H538" s="101" t="s">
        <v>213</v>
      </c>
      <c r="I538" s="101">
        <v>1220</v>
      </c>
      <c r="J538" s="101" t="s">
        <v>225</v>
      </c>
      <c r="K538" s="101" t="s">
        <v>226</v>
      </c>
      <c r="L538" s="101" t="s">
        <v>151</v>
      </c>
      <c r="M538" s="101">
        <v>1015</v>
      </c>
      <c r="N538" s="101" t="s">
        <v>268</v>
      </c>
      <c r="O538" s="101" t="s">
        <v>271</v>
      </c>
      <c r="P538" s="101">
        <v>1803008</v>
      </c>
      <c r="Q538" s="101">
        <v>41820</v>
      </c>
      <c r="R538" s="101" t="s">
        <v>801</v>
      </c>
      <c r="S538" s="101" t="s">
        <v>802</v>
      </c>
      <c r="T538" s="101" t="s">
        <v>220</v>
      </c>
      <c r="U538" s="102">
        <v>-104509</v>
      </c>
      <c r="V538" s="102">
        <v>0</v>
      </c>
      <c r="W538" s="102">
        <v>104509</v>
      </c>
      <c r="X538" s="101" t="s">
        <v>692</v>
      </c>
      <c r="Y538" s="101"/>
      <c r="Z538" s="101"/>
      <c r="AA538" s="101"/>
      <c r="AB538" s="101"/>
      <c r="AC538" s="101"/>
      <c r="AD538" s="101"/>
      <c r="AE538" s="101"/>
    </row>
    <row r="539" spans="1:31" hidden="1">
      <c r="A539" s="100" t="s">
        <v>865</v>
      </c>
      <c r="B539" s="101">
        <v>30031</v>
      </c>
      <c r="C539" s="101" t="s">
        <v>267</v>
      </c>
      <c r="D539" s="101">
        <v>9060305001</v>
      </c>
      <c r="E539" s="68" t="str">
        <f>VLOOKUP(D539,'[20]Plan de Cuentas'!M$3:R$289,6,0)</f>
        <v>COSTO DE OFICINA</v>
      </c>
      <c r="F539" s="101" t="s">
        <v>27</v>
      </c>
      <c r="G539" s="101">
        <v>100</v>
      </c>
      <c r="H539" s="101" t="s">
        <v>213</v>
      </c>
      <c r="I539" s="101">
        <v>1220</v>
      </c>
      <c r="J539" s="101" t="s">
        <v>225</v>
      </c>
      <c r="K539" s="101" t="s">
        <v>226</v>
      </c>
      <c r="L539" s="101" t="s">
        <v>151</v>
      </c>
      <c r="M539" s="101">
        <v>1015</v>
      </c>
      <c r="N539" s="101" t="s">
        <v>268</v>
      </c>
      <c r="O539" s="101" t="s">
        <v>271</v>
      </c>
      <c r="P539" s="101">
        <v>1803008</v>
      </c>
      <c r="Q539" s="101">
        <v>41820</v>
      </c>
      <c r="R539" s="101" t="s">
        <v>801</v>
      </c>
      <c r="S539" s="101" t="s">
        <v>799</v>
      </c>
      <c r="T539" s="101" t="s">
        <v>220</v>
      </c>
      <c r="U539" s="102">
        <v>-104027</v>
      </c>
      <c r="V539" s="102">
        <v>0</v>
      </c>
      <c r="W539" s="102">
        <v>104027</v>
      </c>
      <c r="X539" s="101" t="s">
        <v>692</v>
      </c>
      <c r="Y539" s="101"/>
      <c r="Z539" s="101"/>
      <c r="AA539" s="101"/>
      <c r="AB539" s="101"/>
      <c r="AC539" s="101"/>
      <c r="AD539" s="101"/>
      <c r="AE539" s="101"/>
    </row>
    <row r="540" spans="1:31" hidden="1">
      <c r="A540" s="100" t="s">
        <v>865</v>
      </c>
      <c r="B540" s="101">
        <v>30031</v>
      </c>
      <c r="C540" s="101" t="s">
        <v>267</v>
      </c>
      <c r="D540" s="101">
        <v>9060305001</v>
      </c>
      <c r="E540" s="68" t="str">
        <f>VLOOKUP(D540,'[20]Plan de Cuentas'!M$3:R$289,6,0)</f>
        <v>COSTO DE OFICINA</v>
      </c>
      <c r="F540" s="101" t="s">
        <v>27</v>
      </c>
      <c r="G540" s="101">
        <v>100</v>
      </c>
      <c r="H540" s="101" t="s">
        <v>213</v>
      </c>
      <c r="I540" s="101">
        <v>1220</v>
      </c>
      <c r="J540" s="101" t="s">
        <v>225</v>
      </c>
      <c r="K540" s="101" t="s">
        <v>226</v>
      </c>
      <c r="L540" s="101" t="s">
        <v>151</v>
      </c>
      <c r="M540" s="101">
        <v>1015</v>
      </c>
      <c r="N540" s="101" t="s">
        <v>268</v>
      </c>
      <c r="O540" s="101" t="s">
        <v>271</v>
      </c>
      <c r="P540" s="101">
        <v>1803008</v>
      </c>
      <c r="Q540" s="101">
        <v>41820</v>
      </c>
      <c r="R540" s="101" t="s">
        <v>801</v>
      </c>
      <c r="S540" s="101" t="s">
        <v>799</v>
      </c>
      <c r="T540" s="101" t="s">
        <v>220</v>
      </c>
      <c r="U540" s="102">
        <v>-104027</v>
      </c>
      <c r="V540" s="102">
        <v>0</v>
      </c>
      <c r="W540" s="102">
        <v>104027</v>
      </c>
      <c r="X540" s="101" t="s">
        <v>692</v>
      </c>
      <c r="Y540" s="101"/>
      <c r="Z540" s="101"/>
      <c r="AA540" s="101"/>
      <c r="AB540" s="101"/>
      <c r="AC540" s="101"/>
      <c r="AD540" s="101"/>
      <c r="AE540" s="101"/>
    </row>
    <row r="541" spans="1:31" hidden="1">
      <c r="A541" s="100" t="s">
        <v>865</v>
      </c>
      <c r="B541" s="101">
        <v>30031</v>
      </c>
      <c r="C541" s="101" t="s">
        <v>267</v>
      </c>
      <c r="D541" s="101">
        <v>9060305001</v>
      </c>
      <c r="E541" s="68" t="str">
        <f>VLOOKUP(D541,'[20]Plan de Cuentas'!M$3:R$289,6,0)</f>
        <v>COSTO DE OFICINA</v>
      </c>
      <c r="F541" s="101" t="s">
        <v>27</v>
      </c>
      <c r="G541" s="101">
        <v>100</v>
      </c>
      <c r="H541" s="101" t="s">
        <v>213</v>
      </c>
      <c r="I541" s="101">
        <v>1220</v>
      </c>
      <c r="J541" s="101" t="s">
        <v>225</v>
      </c>
      <c r="K541" s="101" t="s">
        <v>226</v>
      </c>
      <c r="L541" s="101" t="s">
        <v>151</v>
      </c>
      <c r="M541" s="101">
        <v>1015</v>
      </c>
      <c r="N541" s="101" t="s">
        <v>268</v>
      </c>
      <c r="O541" s="101" t="s">
        <v>271</v>
      </c>
      <c r="P541" s="101">
        <v>1803008</v>
      </c>
      <c r="Q541" s="101">
        <v>41820</v>
      </c>
      <c r="R541" s="101" t="s">
        <v>801</v>
      </c>
      <c r="S541" s="101" t="s">
        <v>802</v>
      </c>
      <c r="T541" s="101" t="s">
        <v>220</v>
      </c>
      <c r="U541" s="102">
        <v>-104509</v>
      </c>
      <c r="V541" s="102">
        <v>0</v>
      </c>
      <c r="W541" s="102">
        <v>104509</v>
      </c>
      <c r="X541" s="101" t="s">
        <v>692</v>
      </c>
      <c r="Y541" s="101"/>
      <c r="Z541" s="101"/>
      <c r="AA541" s="101"/>
      <c r="AB541" s="101"/>
      <c r="AC541" s="101"/>
      <c r="AD541" s="101"/>
      <c r="AE541" s="101"/>
    </row>
    <row r="542" spans="1:31" hidden="1">
      <c r="A542" s="100" t="s">
        <v>865</v>
      </c>
      <c r="B542" s="101">
        <v>30031</v>
      </c>
      <c r="C542" s="101" t="s">
        <v>267</v>
      </c>
      <c r="D542" s="101">
        <v>9060305001</v>
      </c>
      <c r="E542" s="68" t="str">
        <f>VLOOKUP(D542,'[20]Plan de Cuentas'!M$3:R$289,6,0)</f>
        <v>COSTO DE OFICINA</v>
      </c>
      <c r="F542" s="101" t="s">
        <v>27</v>
      </c>
      <c r="G542" s="101">
        <v>100</v>
      </c>
      <c r="H542" s="101" t="s">
        <v>213</v>
      </c>
      <c r="I542" s="101">
        <v>1220</v>
      </c>
      <c r="J542" s="101" t="s">
        <v>225</v>
      </c>
      <c r="K542" s="101" t="s">
        <v>226</v>
      </c>
      <c r="L542" s="101" t="s">
        <v>151</v>
      </c>
      <c r="M542" s="101">
        <v>1015</v>
      </c>
      <c r="N542" s="101" t="s">
        <v>268</v>
      </c>
      <c r="O542" s="101" t="s">
        <v>271</v>
      </c>
      <c r="P542" s="101">
        <v>1803008</v>
      </c>
      <c r="Q542" s="101">
        <v>41820</v>
      </c>
      <c r="R542" s="101" t="s">
        <v>784</v>
      </c>
      <c r="S542" s="101" t="s">
        <v>802</v>
      </c>
      <c r="T542" s="101" t="s">
        <v>220</v>
      </c>
      <c r="U542" s="102">
        <v>104509</v>
      </c>
      <c r="V542" s="102">
        <v>104509</v>
      </c>
      <c r="W542" s="102">
        <v>0</v>
      </c>
      <c r="X542" s="101" t="s">
        <v>692</v>
      </c>
      <c r="Y542" s="101"/>
      <c r="Z542" s="101"/>
      <c r="AA542" s="101"/>
      <c r="AB542" s="101"/>
      <c r="AC542" s="101"/>
      <c r="AD542" s="101"/>
      <c r="AE542" s="101"/>
    </row>
    <row r="543" spans="1:31" hidden="1">
      <c r="A543" s="100" t="s">
        <v>865</v>
      </c>
      <c r="B543" s="101">
        <v>30031</v>
      </c>
      <c r="C543" s="101" t="s">
        <v>267</v>
      </c>
      <c r="D543" s="101">
        <v>9060305001</v>
      </c>
      <c r="E543" s="68" t="str">
        <f>VLOOKUP(D543,'[20]Plan de Cuentas'!M$3:R$289,6,0)</f>
        <v>COSTO DE OFICINA</v>
      </c>
      <c r="F543" s="101" t="s">
        <v>27</v>
      </c>
      <c r="G543" s="101">
        <v>100</v>
      </c>
      <c r="H543" s="101" t="s">
        <v>213</v>
      </c>
      <c r="I543" s="101">
        <v>1220</v>
      </c>
      <c r="J543" s="101" t="s">
        <v>225</v>
      </c>
      <c r="K543" s="101" t="s">
        <v>226</v>
      </c>
      <c r="L543" s="101" t="s">
        <v>151</v>
      </c>
      <c r="M543" s="101">
        <v>1015</v>
      </c>
      <c r="N543" s="101" t="s">
        <v>268</v>
      </c>
      <c r="O543" s="101" t="s">
        <v>271</v>
      </c>
      <c r="P543" s="101">
        <v>1803008</v>
      </c>
      <c r="Q543" s="101">
        <v>41820</v>
      </c>
      <c r="R543" s="101" t="s">
        <v>784</v>
      </c>
      <c r="S543" s="101" t="s">
        <v>800</v>
      </c>
      <c r="T543" s="101" t="s">
        <v>220</v>
      </c>
      <c r="U543" s="102">
        <v>216323</v>
      </c>
      <c r="V543" s="102">
        <v>216323</v>
      </c>
      <c r="W543" s="102">
        <v>0</v>
      </c>
      <c r="X543" s="101" t="s">
        <v>692</v>
      </c>
      <c r="Y543" s="101"/>
      <c r="Z543" s="101"/>
      <c r="AA543" s="101"/>
      <c r="AB543" s="101"/>
      <c r="AC543" s="101"/>
      <c r="AD543" s="101"/>
      <c r="AE543" s="101"/>
    </row>
    <row r="544" spans="1:31" hidden="1">
      <c r="A544" s="100" t="s">
        <v>865</v>
      </c>
      <c r="B544" s="101">
        <v>30031</v>
      </c>
      <c r="C544" s="101" t="s">
        <v>267</v>
      </c>
      <c r="D544" s="101">
        <v>9060308001</v>
      </c>
      <c r="E544" s="68" t="str">
        <f>VLOOKUP(D544,'[20]Plan de Cuentas'!M$3:R$289,6,0)</f>
        <v>COSTO DE OFICINA</v>
      </c>
      <c r="F544" s="101" t="s">
        <v>29</v>
      </c>
      <c r="G544" s="101">
        <v>100</v>
      </c>
      <c r="H544" s="101" t="s">
        <v>213</v>
      </c>
      <c r="I544" s="101">
        <v>1220</v>
      </c>
      <c r="J544" s="101" t="s">
        <v>225</v>
      </c>
      <c r="K544" s="101" t="s">
        <v>226</v>
      </c>
      <c r="L544" s="101" t="s">
        <v>151</v>
      </c>
      <c r="M544" s="101">
        <v>1015</v>
      </c>
      <c r="N544" s="101" t="s">
        <v>268</v>
      </c>
      <c r="O544" s="101" t="s">
        <v>280</v>
      </c>
      <c r="P544" s="101">
        <v>244571</v>
      </c>
      <c r="Q544" s="101">
        <v>41820</v>
      </c>
      <c r="R544" s="101" t="s">
        <v>797</v>
      </c>
      <c r="S544" s="101" t="s">
        <v>804</v>
      </c>
      <c r="T544" s="101" t="s">
        <v>220</v>
      </c>
      <c r="U544" s="102">
        <v>42159</v>
      </c>
      <c r="V544" s="102">
        <v>42159</v>
      </c>
      <c r="W544" s="102">
        <v>0</v>
      </c>
      <c r="X544" s="101" t="s">
        <v>692</v>
      </c>
      <c r="Y544" s="101"/>
      <c r="Z544" s="101"/>
      <c r="AA544" s="101"/>
      <c r="AB544" s="101"/>
      <c r="AC544" s="101"/>
      <c r="AD544" s="101"/>
      <c r="AE544" s="101"/>
    </row>
    <row r="545" spans="1:31" hidden="1">
      <c r="A545" s="100" t="s">
        <v>865</v>
      </c>
      <c r="B545" s="101">
        <v>30031</v>
      </c>
      <c r="C545" s="101" t="s">
        <v>267</v>
      </c>
      <c r="D545" s="101">
        <v>9060308001</v>
      </c>
      <c r="E545" s="68" t="str">
        <f>VLOOKUP(D545,'[20]Plan de Cuentas'!M$3:R$289,6,0)</f>
        <v>COSTO DE OFICINA</v>
      </c>
      <c r="F545" s="101" t="s">
        <v>29</v>
      </c>
      <c r="G545" s="101">
        <v>100</v>
      </c>
      <c r="H545" s="101" t="s">
        <v>213</v>
      </c>
      <c r="I545" s="101">
        <v>1220</v>
      </c>
      <c r="J545" s="101" t="s">
        <v>225</v>
      </c>
      <c r="K545" s="101" t="s">
        <v>226</v>
      </c>
      <c r="L545" s="101" t="s">
        <v>151</v>
      </c>
      <c r="M545" s="101">
        <v>1015</v>
      </c>
      <c r="N545" s="101" t="s">
        <v>268</v>
      </c>
      <c r="O545" s="101" t="s">
        <v>280</v>
      </c>
      <c r="P545" s="101">
        <v>244571</v>
      </c>
      <c r="Q545" s="101">
        <v>41820</v>
      </c>
      <c r="R545" s="101" t="s">
        <v>784</v>
      </c>
      <c r="S545" s="101" t="s">
        <v>806</v>
      </c>
      <c r="T545" s="101" t="s">
        <v>220</v>
      </c>
      <c r="U545" s="102">
        <v>49504</v>
      </c>
      <c r="V545" s="102">
        <v>49504</v>
      </c>
      <c r="W545" s="102">
        <v>0</v>
      </c>
      <c r="X545" s="101" t="s">
        <v>692</v>
      </c>
      <c r="Y545" s="101"/>
      <c r="Z545" s="101"/>
      <c r="AA545" s="101"/>
      <c r="AB545" s="101"/>
      <c r="AC545" s="101"/>
      <c r="AD545" s="101"/>
      <c r="AE545" s="101"/>
    </row>
    <row r="546" spans="1:31" hidden="1">
      <c r="A546" s="100" t="s">
        <v>865</v>
      </c>
      <c r="B546" s="101">
        <v>30031</v>
      </c>
      <c r="C546" s="101" t="s">
        <v>267</v>
      </c>
      <c r="D546" s="101">
        <v>9060308001</v>
      </c>
      <c r="E546" s="68" t="str">
        <f>VLOOKUP(D546,'[20]Plan de Cuentas'!M$3:R$289,6,0)</f>
        <v>COSTO DE OFICINA</v>
      </c>
      <c r="F546" s="101" t="s">
        <v>29</v>
      </c>
      <c r="G546" s="101">
        <v>100</v>
      </c>
      <c r="H546" s="101" t="s">
        <v>213</v>
      </c>
      <c r="I546" s="101">
        <v>1220</v>
      </c>
      <c r="J546" s="101" t="s">
        <v>225</v>
      </c>
      <c r="K546" s="101" t="s">
        <v>226</v>
      </c>
      <c r="L546" s="101" t="s">
        <v>151</v>
      </c>
      <c r="M546" s="101">
        <v>1015</v>
      </c>
      <c r="N546" s="101" t="s">
        <v>268</v>
      </c>
      <c r="O546" s="101" t="s">
        <v>280</v>
      </c>
      <c r="P546" s="101">
        <v>244571</v>
      </c>
      <c r="Q546" s="101">
        <v>41820</v>
      </c>
      <c r="R546" s="101" t="s">
        <v>797</v>
      </c>
      <c r="S546" s="101" t="s">
        <v>805</v>
      </c>
      <c r="T546" s="101" t="s">
        <v>220</v>
      </c>
      <c r="U546" s="102">
        <v>-42159</v>
      </c>
      <c r="V546" s="102">
        <v>0</v>
      </c>
      <c r="W546" s="102">
        <v>42159</v>
      </c>
      <c r="X546" s="101" t="s">
        <v>692</v>
      </c>
      <c r="Y546" s="101"/>
      <c r="Z546" s="101"/>
      <c r="AA546" s="101"/>
      <c r="AB546" s="101"/>
      <c r="AC546" s="101"/>
      <c r="AD546" s="101"/>
      <c r="AE546" s="101"/>
    </row>
    <row r="547" spans="1:31" hidden="1">
      <c r="A547" s="100" t="s">
        <v>865</v>
      </c>
      <c r="B547" s="101">
        <v>30031</v>
      </c>
      <c r="C547" s="101" t="s">
        <v>267</v>
      </c>
      <c r="D547" s="101">
        <v>9060309001</v>
      </c>
      <c r="E547" s="68" t="str">
        <f>VLOOKUP(D547,'[20]Plan de Cuentas'!M$3:R$289,6,0)</f>
        <v>COSTO DE OFICINA</v>
      </c>
      <c r="F547" s="101" t="s">
        <v>30</v>
      </c>
      <c r="G547" s="101">
        <v>100</v>
      </c>
      <c r="H547" s="101" t="s">
        <v>213</v>
      </c>
      <c r="I547" s="101">
        <v>1220</v>
      </c>
      <c r="J547" s="101" t="s">
        <v>225</v>
      </c>
      <c r="K547" s="101" t="s">
        <v>226</v>
      </c>
      <c r="L547" s="101" t="s">
        <v>151</v>
      </c>
      <c r="M547" s="101">
        <v>1015</v>
      </c>
      <c r="N547" s="101" t="s">
        <v>268</v>
      </c>
      <c r="O547" s="101" t="s">
        <v>283</v>
      </c>
      <c r="P547" s="101">
        <v>19853</v>
      </c>
      <c r="Q547" s="101">
        <v>41820</v>
      </c>
      <c r="R547" s="101" t="s">
        <v>797</v>
      </c>
      <c r="S547" s="101" t="s">
        <v>805</v>
      </c>
      <c r="T547" s="101" t="s">
        <v>220</v>
      </c>
      <c r="U547" s="102">
        <v>-3605</v>
      </c>
      <c r="V547" s="102">
        <v>0</v>
      </c>
      <c r="W547" s="102">
        <v>3605</v>
      </c>
      <c r="X547" s="101" t="s">
        <v>692</v>
      </c>
      <c r="Y547" s="101"/>
      <c r="Z547" s="101"/>
      <c r="AA547" s="101"/>
      <c r="AB547" s="101"/>
      <c r="AC547" s="101"/>
      <c r="AD547" s="101"/>
      <c r="AE547" s="101"/>
    </row>
    <row r="548" spans="1:31" hidden="1">
      <c r="A548" s="100" t="s">
        <v>865</v>
      </c>
      <c r="B548" s="101">
        <v>30031</v>
      </c>
      <c r="C548" s="101" t="s">
        <v>267</v>
      </c>
      <c r="D548" s="101">
        <v>9060309001</v>
      </c>
      <c r="E548" s="68" t="str">
        <f>VLOOKUP(D548,'[20]Plan de Cuentas'!M$3:R$289,6,0)</f>
        <v>COSTO DE OFICINA</v>
      </c>
      <c r="F548" s="101" t="s">
        <v>30</v>
      </c>
      <c r="G548" s="101">
        <v>100</v>
      </c>
      <c r="H548" s="101" t="s">
        <v>213</v>
      </c>
      <c r="I548" s="101">
        <v>1220</v>
      </c>
      <c r="J548" s="101" t="s">
        <v>225</v>
      </c>
      <c r="K548" s="101" t="s">
        <v>226</v>
      </c>
      <c r="L548" s="101" t="s">
        <v>151</v>
      </c>
      <c r="M548" s="101">
        <v>1015</v>
      </c>
      <c r="N548" s="101" t="s">
        <v>268</v>
      </c>
      <c r="O548" s="101" t="s">
        <v>283</v>
      </c>
      <c r="P548" s="101">
        <v>19853</v>
      </c>
      <c r="Q548" s="101">
        <v>41820</v>
      </c>
      <c r="R548" s="101" t="s">
        <v>797</v>
      </c>
      <c r="S548" s="101" t="s">
        <v>807</v>
      </c>
      <c r="T548" s="101" t="s">
        <v>220</v>
      </c>
      <c r="U548" s="102">
        <v>4483</v>
      </c>
      <c r="V548" s="102">
        <v>4483</v>
      </c>
      <c r="W548" s="102">
        <v>0</v>
      </c>
      <c r="X548" s="101" t="s">
        <v>692</v>
      </c>
      <c r="Y548" s="101"/>
      <c r="Z548" s="101"/>
      <c r="AA548" s="101"/>
      <c r="AB548" s="101"/>
      <c r="AC548" s="101"/>
      <c r="AD548" s="101"/>
      <c r="AE548" s="101"/>
    </row>
    <row r="549" spans="1:31" hidden="1">
      <c r="A549" s="100" t="s">
        <v>865</v>
      </c>
      <c r="B549" s="101">
        <v>30031</v>
      </c>
      <c r="C549" s="101" t="s">
        <v>267</v>
      </c>
      <c r="D549" s="101">
        <v>9060309001</v>
      </c>
      <c r="E549" s="68" t="str">
        <f>VLOOKUP(D549,'[20]Plan de Cuentas'!M$3:R$289,6,0)</f>
        <v>COSTO DE OFICINA</v>
      </c>
      <c r="F549" s="101" t="s">
        <v>30</v>
      </c>
      <c r="G549" s="101">
        <v>100</v>
      </c>
      <c r="H549" s="101" t="s">
        <v>213</v>
      </c>
      <c r="I549" s="101">
        <v>1220</v>
      </c>
      <c r="J549" s="101" t="s">
        <v>225</v>
      </c>
      <c r="K549" s="101" t="s">
        <v>226</v>
      </c>
      <c r="L549" s="101" t="s">
        <v>151</v>
      </c>
      <c r="M549" s="101">
        <v>1015</v>
      </c>
      <c r="N549" s="101" t="s">
        <v>268</v>
      </c>
      <c r="O549" s="101" t="s">
        <v>283</v>
      </c>
      <c r="P549" s="101">
        <v>19853</v>
      </c>
      <c r="Q549" s="101">
        <v>41820</v>
      </c>
      <c r="R549" s="101" t="s">
        <v>784</v>
      </c>
      <c r="S549" s="101" t="s">
        <v>808</v>
      </c>
      <c r="T549" s="101" t="s">
        <v>220</v>
      </c>
      <c r="U549" s="102">
        <v>4134</v>
      </c>
      <c r="V549" s="102">
        <v>4134</v>
      </c>
      <c r="W549" s="102">
        <v>0</v>
      </c>
      <c r="X549" s="101" t="s">
        <v>692</v>
      </c>
      <c r="Y549" s="101"/>
      <c r="Z549" s="101"/>
      <c r="AA549" s="101"/>
      <c r="AB549" s="101"/>
      <c r="AC549" s="101"/>
      <c r="AD549" s="101"/>
      <c r="AE549" s="101"/>
    </row>
    <row r="550" spans="1:31" hidden="1">
      <c r="A550" s="100" t="s">
        <v>865</v>
      </c>
      <c r="B550" s="101">
        <v>30031</v>
      </c>
      <c r="C550" s="101" t="s">
        <v>267</v>
      </c>
      <c r="D550" s="101">
        <v>9060309001</v>
      </c>
      <c r="E550" s="68" t="str">
        <f>VLOOKUP(D550,'[20]Plan de Cuentas'!M$3:R$289,6,0)</f>
        <v>COSTO DE OFICINA</v>
      </c>
      <c r="F550" s="101" t="s">
        <v>30</v>
      </c>
      <c r="G550" s="101">
        <v>100</v>
      </c>
      <c r="H550" s="101" t="s">
        <v>213</v>
      </c>
      <c r="I550" s="101">
        <v>1220</v>
      </c>
      <c r="J550" s="101" t="s">
        <v>225</v>
      </c>
      <c r="K550" s="101" t="s">
        <v>226</v>
      </c>
      <c r="L550" s="101" t="s">
        <v>151</v>
      </c>
      <c r="M550" s="101">
        <v>1015</v>
      </c>
      <c r="N550" s="101" t="s">
        <v>268</v>
      </c>
      <c r="O550" s="101" t="s">
        <v>283</v>
      </c>
      <c r="P550" s="101">
        <v>19853</v>
      </c>
      <c r="Q550" s="101">
        <v>41820</v>
      </c>
      <c r="R550" s="101" t="s">
        <v>797</v>
      </c>
      <c r="S550" s="101" t="s">
        <v>807</v>
      </c>
      <c r="T550" s="101" t="s">
        <v>220</v>
      </c>
      <c r="U550" s="102">
        <v>3605</v>
      </c>
      <c r="V550" s="102">
        <v>3605</v>
      </c>
      <c r="W550" s="102">
        <v>0</v>
      </c>
      <c r="X550" s="101" t="s">
        <v>692</v>
      </c>
      <c r="Y550" s="101"/>
      <c r="Z550" s="101"/>
      <c r="AA550" s="101"/>
      <c r="AB550" s="101"/>
      <c r="AC550" s="101"/>
      <c r="AD550" s="101"/>
      <c r="AE550" s="101"/>
    </row>
    <row r="551" spans="1:31" hidden="1">
      <c r="A551" s="100" t="s">
        <v>865</v>
      </c>
      <c r="B551" s="101">
        <v>30031</v>
      </c>
      <c r="C551" s="101" t="s">
        <v>267</v>
      </c>
      <c r="D551" s="101">
        <v>9060309001</v>
      </c>
      <c r="E551" s="68" t="str">
        <f>VLOOKUP(D551,'[20]Plan de Cuentas'!M$3:R$289,6,0)</f>
        <v>COSTO DE OFICINA</v>
      </c>
      <c r="F551" s="101" t="s">
        <v>30</v>
      </c>
      <c r="G551" s="101">
        <v>100</v>
      </c>
      <c r="H551" s="101" t="s">
        <v>213</v>
      </c>
      <c r="I551" s="101">
        <v>1220</v>
      </c>
      <c r="J551" s="101" t="s">
        <v>225</v>
      </c>
      <c r="K551" s="101" t="s">
        <v>226</v>
      </c>
      <c r="L551" s="101" t="s">
        <v>151</v>
      </c>
      <c r="M551" s="101">
        <v>1015</v>
      </c>
      <c r="N551" s="101" t="s">
        <v>268</v>
      </c>
      <c r="O551" s="101" t="s">
        <v>283</v>
      </c>
      <c r="P551" s="101">
        <v>19853</v>
      </c>
      <c r="Q551" s="101">
        <v>41820</v>
      </c>
      <c r="R551" s="101" t="s">
        <v>797</v>
      </c>
      <c r="S551" s="101" t="s">
        <v>805</v>
      </c>
      <c r="T551" s="101" t="s">
        <v>220</v>
      </c>
      <c r="U551" s="102">
        <v>-5335</v>
      </c>
      <c r="V551" s="102">
        <v>0</v>
      </c>
      <c r="W551" s="102">
        <v>5335</v>
      </c>
      <c r="X551" s="101" t="s">
        <v>692</v>
      </c>
      <c r="Y551" s="101"/>
      <c r="Z551" s="101"/>
      <c r="AA551" s="101"/>
      <c r="AB551" s="101"/>
      <c r="AC551" s="101"/>
      <c r="AD551" s="101"/>
      <c r="AE551" s="101"/>
    </row>
    <row r="552" spans="1:31" hidden="1">
      <c r="A552" s="100" t="s">
        <v>865</v>
      </c>
      <c r="B552" s="101">
        <v>30031</v>
      </c>
      <c r="C552" s="101" t="s">
        <v>267</v>
      </c>
      <c r="D552" s="101">
        <v>9060312001</v>
      </c>
      <c r="E552" s="68" t="str">
        <f>VLOOKUP(D552,'[20]Plan de Cuentas'!M$3:R$289,6,0)</f>
        <v>COSTO DE OFICINA</v>
      </c>
      <c r="F552" s="101" t="s">
        <v>37</v>
      </c>
      <c r="G552" s="101">
        <v>100</v>
      </c>
      <c r="H552" s="101" t="s">
        <v>213</v>
      </c>
      <c r="I552" s="101">
        <v>1220</v>
      </c>
      <c r="J552" s="101" t="s">
        <v>225</v>
      </c>
      <c r="K552" s="101" t="s">
        <v>226</v>
      </c>
      <c r="L552" s="101" t="s">
        <v>151</v>
      </c>
      <c r="M552" s="101">
        <v>1015</v>
      </c>
      <c r="N552" s="101" t="s">
        <v>268</v>
      </c>
      <c r="O552" s="101" t="s">
        <v>678</v>
      </c>
      <c r="P552" s="101">
        <v>49157</v>
      </c>
      <c r="Q552" s="101">
        <v>41820</v>
      </c>
      <c r="R552" s="101" t="s">
        <v>787</v>
      </c>
      <c r="S552" s="101" t="s">
        <v>811</v>
      </c>
      <c r="T552" s="101" t="s">
        <v>220</v>
      </c>
      <c r="U552" s="102">
        <v>29944</v>
      </c>
      <c r="V552" s="102">
        <v>29944</v>
      </c>
      <c r="W552" s="102">
        <v>0</v>
      </c>
      <c r="X552" s="101" t="s">
        <v>692</v>
      </c>
      <c r="Y552" s="101"/>
      <c r="Z552" s="101"/>
      <c r="AA552" s="101"/>
      <c r="AB552" s="101"/>
      <c r="AC552" s="101"/>
      <c r="AD552" s="101"/>
      <c r="AE552" s="101"/>
    </row>
    <row r="553" spans="1:31" hidden="1">
      <c r="A553" s="100" t="s">
        <v>865</v>
      </c>
      <c r="B553" s="101">
        <v>30031</v>
      </c>
      <c r="C553" s="101" t="s">
        <v>267</v>
      </c>
      <c r="D553" s="101">
        <v>9060312001</v>
      </c>
      <c r="E553" s="68" t="str">
        <f>VLOOKUP(D553,'[20]Plan de Cuentas'!M$3:R$289,6,0)</f>
        <v>COSTO DE OFICINA</v>
      </c>
      <c r="F553" s="101" t="s">
        <v>37</v>
      </c>
      <c r="G553" s="101">
        <v>100</v>
      </c>
      <c r="H553" s="101" t="s">
        <v>213</v>
      </c>
      <c r="I553" s="101">
        <v>1220</v>
      </c>
      <c r="J553" s="101" t="s">
        <v>225</v>
      </c>
      <c r="K553" s="101" t="s">
        <v>226</v>
      </c>
      <c r="L553" s="101" t="s">
        <v>151</v>
      </c>
      <c r="M553" s="101">
        <v>1015</v>
      </c>
      <c r="N553" s="101" t="s">
        <v>268</v>
      </c>
      <c r="O553" s="101" t="s">
        <v>678</v>
      </c>
      <c r="P553" s="101">
        <v>49157</v>
      </c>
      <c r="Q553" s="101">
        <v>41820</v>
      </c>
      <c r="R553" s="101" t="s">
        <v>787</v>
      </c>
      <c r="S553" s="101" t="s">
        <v>809</v>
      </c>
      <c r="T553" s="101" t="s">
        <v>220</v>
      </c>
      <c r="U553" s="102">
        <v>-9227</v>
      </c>
      <c r="V553" s="102">
        <v>0</v>
      </c>
      <c r="W553" s="102">
        <v>9227</v>
      </c>
      <c r="X553" s="101" t="s">
        <v>692</v>
      </c>
      <c r="Y553" s="101"/>
      <c r="Z553" s="101"/>
      <c r="AA553" s="101"/>
      <c r="AB553" s="101"/>
      <c r="AC553" s="101"/>
      <c r="AD553" s="101"/>
      <c r="AE553" s="101"/>
    </row>
    <row r="554" spans="1:31" hidden="1">
      <c r="A554" s="100" t="s">
        <v>865</v>
      </c>
      <c r="B554" s="101">
        <v>30031</v>
      </c>
      <c r="C554" s="101" t="s">
        <v>267</v>
      </c>
      <c r="D554" s="101">
        <v>9060312001</v>
      </c>
      <c r="E554" s="68" t="str">
        <f>VLOOKUP(D554,'[20]Plan de Cuentas'!M$3:R$289,6,0)</f>
        <v>COSTO DE OFICINA</v>
      </c>
      <c r="F554" s="101" t="s">
        <v>37</v>
      </c>
      <c r="G554" s="101">
        <v>100</v>
      </c>
      <c r="H554" s="101" t="s">
        <v>213</v>
      </c>
      <c r="I554" s="101">
        <v>1220</v>
      </c>
      <c r="J554" s="101" t="s">
        <v>225</v>
      </c>
      <c r="K554" s="101" t="s">
        <v>226</v>
      </c>
      <c r="L554" s="101" t="s">
        <v>151</v>
      </c>
      <c r="M554" s="101">
        <v>1015</v>
      </c>
      <c r="N554" s="101" t="s">
        <v>268</v>
      </c>
      <c r="O554" s="101" t="s">
        <v>678</v>
      </c>
      <c r="P554" s="101">
        <v>49157</v>
      </c>
      <c r="Q554" s="101">
        <v>41820</v>
      </c>
      <c r="R554" s="101" t="s">
        <v>787</v>
      </c>
      <c r="S554" s="101" t="s">
        <v>810</v>
      </c>
      <c r="T554" s="101" t="s">
        <v>220</v>
      </c>
      <c r="U554" s="102">
        <v>-18455</v>
      </c>
      <c r="V554" s="102">
        <v>0</v>
      </c>
      <c r="W554" s="102">
        <v>18455</v>
      </c>
      <c r="X554" s="101" t="s">
        <v>692</v>
      </c>
      <c r="Y554" s="101"/>
      <c r="Z554" s="101"/>
      <c r="AA554" s="101"/>
      <c r="AB554" s="101"/>
      <c r="AC554" s="101"/>
      <c r="AD554" s="101"/>
      <c r="AE554" s="101"/>
    </row>
    <row r="555" spans="1:31" hidden="1">
      <c r="A555" s="100" t="s">
        <v>865</v>
      </c>
      <c r="B555" s="101">
        <v>30031</v>
      </c>
      <c r="C555" s="101" t="s">
        <v>267</v>
      </c>
      <c r="D555" s="101">
        <v>9060312001</v>
      </c>
      <c r="E555" s="68" t="str">
        <f>VLOOKUP(D555,'[20]Plan de Cuentas'!M$3:R$289,6,0)</f>
        <v>COSTO DE OFICINA</v>
      </c>
      <c r="F555" s="101" t="s">
        <v>37</v>
      </c>
      <c r="G555" s="101">
        <v>100</v>
      </c>
      <c r="H555" s="101" t="s">
        <v>213</v>
      </c>
      <c r="I555" s="101">
        <v>1220</v>
      </c>
      <c r="J555" s="101" t="s">
        <v>225</v>
      </c>
      <c r="K555" s="101" t="s">
        <v>226</v>
      </c>
      <c r="L555" s="101" t="s">
        <v>151</v>
      </c>
      <c r="M555" s="101">
        <v>1015</v>
      </c>
      <c r="N555" s="101" t="s">
        <v>268</v>
      </c>
      <c r="O555" s="101" t="s">
        <v>678</v>
      </c>
      <c r="P555" s="101">
        <v>49157</v>
      </c>
      <c r="Q555" s="101">
        <v>41820</v>
      </c>
      <c r="R555" s="101" t="s">
        <v>784</v>
      </c>
      <c r="S555" s="101" t="s">
        <v>812</v>
      </c>
      <c r="T555" s="101" t="s">
        <v>220</v>
      </c>
      <c r="U555" s="102">
        <v>12248</v>
      </c>
      <c r="V555" s="102">
        <v>12248</v>
      </c>
      <c r="W555" s="102">
        <v>0</v>
      </c>
      <c r="X555" s="101" t="s">
        <v>692</v>
      </c>
      <c r="Y555" s="101"/>
      <c r="Z555" s="101"/>
      <c r="AA555" s="101"/>
      <c r="AB555" s="101"/>
      <c r="AC555" s="101"/>
      <c r="AD555" s="101"/>
      <c r="AE555" s="101"/>
    </row>
    <row r="556" spans="1:31" hidden="1">
      <c r="A556" s="100" t="s">
        <v>865</v>
      </c>
      <c r="B556" s="101">
        <v>30031</v>
      </c>
      <c r="C556" s="101" t="s">
        <v>267</v>
      </c>
      <c r="D556" s="101">
        <v>9060313003</v>
      </c>
      <c r="E556" s="68" t="str">
        <f>VLOOKUP(D556,'[20]Plan de Cuentas'!M$3:R$289,6,0)</f>
        <v>COSTO DE OFICINA</v>
      </c>
      <c r="F556" s="101" t="s">
        <v>40</v>
      </c>
      <c r="G556" s="101">
        <v>100</v>
      </c>
      <c r="H556" s="101" t="s">
        <v>213</v>
      </c>
      <c r="I556" s="101">
        <v>1220</v>
      </c>
      <c r="J556" s="101" t="s">
        <v>225</v>
      </c>
      <c r="K556" s="101" t="s">
        <v>226</v>
      </c>
      <c r="L556" s="101" t="s">
        <v>151</v>
      </c>
      <c r="M556" s="101">
        <v>1015</v>
      </c>
      <c r="N556" s="101" t="s">
        <v>268</v>
      </c>
      <c r="O556" s="101" t="s">
        <v>813</v>
      </c>
      <c r="P556" s="101">
        <v>0</v>
      </c>
      <c r="Q556" s="101">
        <v>41820</v>
      </c>
      <c r="R556" s="101" t="s">
        <v>787</v>
      </c>
      <c r="S556" s="101" t="s">
        <v>814</v>
      </c>
      <c r="T556" s="101" t="s">
        <v>220</v>
      </c>
      <c r="U556" s="102">
        <v>84440</v>
      </c>
      <c r="V556" s="102">
        <v>84440</v>
      </c>
      <c r="W556" s="102">
        <v>0</v>
      </c>
      <c r="X556" s="101" t="s">
        <v>692</v>
      </c>
      <c r="Y556" s="101"/>
      <c r="Z556" s="101"/>
      <c r="AA556" s="101"/>
      <c r="AB556" s="101"/>
      <c r="AC556" s="101"/>
      <c r="AD556" s="101"/>
      <c r="AE556" s="101"/>
    </row>
    <row r="557" spans="1:31" hidden="1">
      <c r="A557" s="100" t="s">
        <v>865</v>
      </c>
      <c r="B557" s="101">
        <v>30031</v>
      </c>
      <c r="C557" s="101" t="s">
        <v>267</v>
      </c>
      <c r="D557" s="101">
        <v>9060314001</v>
      </c>
      <c r="E557" s="68" t="str">
        <f>VLOOKUP(D557,'[20]Plan de Cuentas'!M$3:R$289,6,0)</f>
        <v>COSTO DE OFICINA</v>
      </c>
      <c r="F557" s="101" t="s">
        <v>41</v>
      </c>
      <c r="G557" s="101">
        <v>100</v>
      </c>
      <c r="H557" s="101" t="s">
        <v>213</v>
      </c>
      <c r="I557" s="101">
        <v>1220</v>
      </c>
      <c r="J557" s="101" t="s">
        <v>225</v>
      </c>
      <c r="K557" s="101" t="s">
        <v>226</v>
      </c>
      <c r="L557" s="101" t="s">
        <v>151</v>
      </c>
      <c r="M557" s="101">
        <v>1015</v>
      </c>
      <c r="N557" s="101" t="s">
        <v>268</v>
      </c>
      <c r="O557" s="101" t="s">
        <v>682</v>
      </c>
      <c r="P557" s="101">
        <v>60354</v>
      </c>
      <c r="Q557" s="101">
        <v>41820</v>
      </c>
      <c r="R557" s="101" t="s">
        <v>787</v>
      </c>
      <c r="S557" s="101" t="s">
        <v>815</v>
      </c>
      <c r="T557" s="101" t="s">
        <v>220</v>
      </c>
      <c r="U557" s="102">
        <v>42319</v>
      </c>
      <c r="V557" s="102">
        <v>42319</v>
      </c>
      <c r="W557" s="102">
        <v>0</v>
      </c>
      <c r="X557" s="101" t="s">
        <v>692</v>
      </c>
      <c r="Y557" s="101"/>
      <c r="Z557" s="101"/>
      <c r="AA557" s="101"/>
      <c r="AB557" s="101"/>
      <c r="AC557" s="101"/>
      <c r="AD557" s="101"/>
      <c r="AE557" s="101"/>
    </row>
    <row r="558" spans="1:31" hidden="1">
      <c r="A558" s="100" t="s">
        <v>865</v>
      </c>
      <c r="B558" s="101">
        <v>30031</v>
      </c>
      <c r="C558" s="101" t="s">
        <v>267</v>
      </c>
      <c r="D558" s="101">
        <v>9060314001</v>
      </c>
      <c r="E558" s="68" t="str">
        <f>VLOOKUP(D558,'[20]Plan de Cuentas'!M$3:R$289,6,0)</f>
        <v>COSTO DE OFICINA</v>
      </c>
      <c r="F558" s="101" t="s">
        <v>41</v>
      </c>
      <c r="G558" s="101">
        <v>100</v>
      </c>
      <c r="H558" s="101" t="s">
        <v>213</v>
      </c>
      <c r="I558" s="101">
        <v>1220</v>
      </c>
      <c r="J558" s="101" t="s">
        <v>225</v>
      </c>
      <c r="K558" s="101" t="s">
        <v>226</v>
      </c>
      <c r="L558" s="101" t="s">
        <v>151</v>
      </c>
      <c r="M558" s="101">
        <v>1015</v>
      </c>
      <c r="N558" s="101" t="s">
        <v>268</v>
      </c>
      <c r="O558" s="101" t="s">
        <v>682</v>
      </c>
      <c r="P558" s="101">
        <v>60354</v>
      </c>
      <c r="Q558" s="101">
        <v>41820</v>
      </c>
      <c r="R558" s="101" t="s">
        <v>784</v>
      </c>
      <c r="S558" s="101" t="s">
        <v>816</v>
      </c>
      <c r="T558" s="101" t="s">
        <v>220</v>
      </c>
      <c r="U558" s="102">
        <v>8268</v>
      </c>
      <c r="V558" s="102">
        <v>8268</v>
      </c>
      <c r="W558" s="102">
        <v>0</v>
      </c>
      <c r="X558" s="101" t="s">
        <v>692</v>
      </c>
      <c r="Y558" s="101"/>
      <c r="Z558" s="101"/>
      <c r="AA558" s="101"/>
      <c r="AB558" s="101"/>
      <c r="AC558" s="101"/>
      <c r="AD558" s="101"/>
      <c r="AE558" s="101"/>
    </row>
    <row r="559" spans="1:31" hidden="1">
      <c r="A559" s="100" t="s">
        <v>865</v>
      </c>
      <c r="B559" s="101">
        <v>30031</v>
      </c>
      <c r="C559" s="101" t="s">
        <v>267</v>
      </c>
      <c r="D559" s="101">
        <v>9060316001</v>
      </c>
      <c r="E559" s="68" t="str">
        <f>VLOOKUP(D559,'[20]Plan de Cuentas'!M$3:R$289,6,0)</f>
        <v>COSTO DE OFICINA</v>
      </c>
      <c r="F559" s="101" t="s">
        <v>44</v>
      </c>
      <c r="G559" s="101">
        <v>100</v>
      </c>
      <c r="H559" s="101" t="s">
        <v>213</v>
      </c>
      <c r="I559" s="101">
        <v>1220</v>
      </c>
      <c r="J559" s="101" t="s">
        <v>225</v>
      </c>
      <c r="K559" s="101" t="s">
        <v>226</v>
      </c>
      <c r="L559" s="101" t="s">
        <v>151</v>
      </c>
      <c r="M559" s="101">
        <v>1015</v>
      </c>
      <c r="N559" s="101" t="s">
        <v>268</v>
      </c>
      <c r="O559" s="101" t="s">
        <v>686</v>
      </c>
      <c r="P559" s="101">
        <v>0</v>
      </c>
      <c r="Q559" s="101">
        <v>41820</v>
      </c>
      <c r="R559" s="101" t="s">
        <v>784</v>
      </c>
      <c r="S559" s="101" t="s">
        <v>817</v>
      </c>
      <c r="T559" s="101" t="s">
        <v>220</v>
      </c>
      <c r="U559" s="102">
        <v>12265</v>
      </c>
      <c r="V559" s="102">
        <v>12265</v>
      </c>
      <c r="W559" s="102">
        <v>0</v>
      </c>
      <c r="X559" s="101" t="s">
        <v>692</v>
      </c>
      <c r="Y559" s="101"/>
      <c r="Z559" s="101"/>
      <c r="AA559" s="101"/>
      <c r="AB559" s="101"/>
      <c r="AC559" s="101"/>
      <c r="AD559" s="101"/>
      <c r="AE559" s="101"/>
    </row>
    <row r="560" spans="1:31" hidden="1">
      <c r="A560" s="100" t="s">
        <v>865</v>
      </c>
      <c r="B560" s="101">
        <v>30031</v>
      </c>
      <c r="C560" s="101" t="s">
        <v>267</v>
      </c>
      <c r="D560" s="101">
        <v>9060505001</v>
      </c>
      <c r="E560" s="68" t="str">
        <f>VLOOKUP(D560,'[20]Plan de Cuentas'!M$3:R$289,6,0)</f>
        <v>SOPORTE INFORMÁTICO</v>
      </c>
      <c r="F560" s="101" t="s">
        <v>54</v>
      </c>
      <c r="G560" s="101">
        <v>100</v>
      </c>
      <c r="H560" s="101" t="s">
        <v>213</v>
      </c>
      <c r="I560" s="101">
        <v>1220</v>
      </c>
      <c r="J560" s="101" t="s">
        <v>214</v>
      </c>
      <c r="K560" s="101" t="s">
        <v>215</v>
      </c>
      <c r="L560" s="101" t="s">
        <v>151</v>
      </c>
      <c r="M560" s="101">
        <v>695</v>
      </c>
      <c r="N560" s="101" t="s">
        <v>287</v>
      </c>
      <c r="O560" s="101" t="s">
        <v>288</v>
      </c>
      <c r="P560" s="101">
        <v>13757399</v>
      </c>
      <c r="Q560" s="101">
        <v>41820</v>
      </c>
      <c r="R560" s="101" t="s">
        <v>818</v>
      </c>
      <c r="S560" s="101" t="s">
        <v>819</v>
      </c>
      <c r="T560" s="101" t="s">
        <v>291</v>
      </c>
      <c r="U560" s="102">
        <v>2820377</v>
      </c>
      <c r="V560" s="102">
        <v>2820377</v>
      </c>
      <c r="W560" s="102">
        <v>0</v>
      </c>
      <c r="X560" s="101" t="s">
        <v>735</v>
      </c>
      <c r="Y560" s="101" t="s">
        <v>820</v>
      </c>
      <c r="Z560" s="101">
        <v>20100154057</v>
      </c>
      <c r="AA560" s="101" t="s">
        <v>294</v>
      </c>
      <c r="AB560" s="101"/>
      <c r="AC560" s="101"/>
      <c r="AD560" s="101"/>
      <c r="AE560" s="101"/>
    </row>
    <row r="561" spans="1:31" hidden="1">
      <c r="A561" s="100" t="s">
        <v>865</v>
      </c>
      <c r="B561" s="101">
        <v>30031</v>
      </c>
      <c r="C561" s="101" t="s">
        <v>267</v>
      </c>
      <c r="D561" s="101">
        <v>9060505001</v>
      </c>
      <c r="E561" s="68" t="str">
        <f>VLOOKUP(D561,'[20]Plan de Cuentas'!M$3:R$289,6,0)</f>
        <v>SOPORTE INFORMÁTICO</v>
      </c>
      <c r="F561" s="101" t="s">
        <v>54</v>
      </c>
      <c r="G561" s="101">
        <v>100</v>
      </c>
      <c r="H561" s="101" t="s">
        <v>213</v>
      </c>
      <c r="I561" s="101">
        <v>1220</v>
      </c>
      <c r="J561" s="101" t="s">
        <v>225</v>
      </c>
      <c r="K561" s="101" t="s">
        <v>226</v>
      </c>
      <c r="L561" s="101" t="s">
        <v>151</v>
      </c>
      <c r="M561" s="101">
        <v>682</v>
      </c>
      <c r="N561" s="101" t="s">
        <v>328</v>
      </c>
      <c r="O561" s="101" t="s">
        <v>821</v>
      </c>
      <c r="P561" s="101">
        <v>0</v>
      </c>
      <c r="Q561" s="101">
        <v>41800</v>
      </c>
      <c r="R561" s="101" t="s">
        <v>822</v>
      </c>
      <c r="S561" s="101" t="s">
        <v>823</v>
      </c>
      <c r="T561" s="101" t="s">
        <v>220</v>
      </c>
      <c r="U561" s="102">
        <v>311350</v>
      </c>
      <c r="V561" s="102">
        <v>311350</v>
      </c>
      <c r="W561" s="102">
        <v>0</v>
      </c>
      <c r="X561" s="101" t="s">
        <v>739</v>
      </c>
      <c r="Y561" s="101">
        <v>296814</v>
      </c>
      <c r="Z561" s="101" t="s">
        <v>824</v>
      </c>
      <c r="AA561" s="101" t="s">
        <v>426</v>
      </c>
      <c r="AB561" s="101"/>
      <c r="AC561" s="101"/>
      <c r="AD561" s="101">
        <v>300311030073</v>
      </c>
      <c r="AE561" s="101"/>
    </row>
    <row r="562" spans="1:31" hidden="1">
      <c r="A562" s="100" t="s">
        <v>865</v>
      </c>
      <c r="B562" s="101">
        <v>30031</v>
      </c>
      <c r="C562" s="101" t="s">
        <v>267</v>
      </c>
      <c r="D562" s="101">
        <v>9060505001</v>
      </c>
      <c r="E562" s="68" t="str">
        <f>VLOOKUP(D562,'[20]Plan de Cuentas'!M$3:R$289,6,0)</f>
        <v>SOPORTE INFORMÁTICO</v>
      </c>
      <c r="F562" s="101" t="s">
        <v>54</v>
      </c>
      <c r="G562" s="101">
        <v>100</v>
      </c>
      <c r="H562" s="101" t="s">
        <v>213</v>
      </c>
      <c r="I562" s="101">
        <v>1220</v>
      </c>
      <c r="J562" s="101" t="s">
        <v>214</v>
      </c>
      <c r="K562" s="101" t="s">
        <v>215</v>
      </c>
      <c r="L562" s="101" t="s">
        <v>151</v>
      </c>
      <c r="M562" s="101">
        <v>691</v>
      </c>
      <c r="N562" s="101" t="s">
        <v>216</v>
      </c>
      <c r="O562" s="101" t="s">
        <v>295</v>
      </c>
      <c r="P562" s="101">
        <v>3927302</v>
      </c>
      <c r="Q562" s="101">
        <v>41801</v>
      </c>
      <c r="R562" s="101" t="s">
        <v>822</v>
      </c>
      <c r="S562" s="101" t="s">
        <v>825</v>
      </c>
      <c r="T562" s="101" t="s">
        <v>220</v>
      </c>
      <c r="U562" s="102">
        <v>31500</v>
      </c>
      <c r="V562" s="102">
        <v>31500</v>
      </c>
      <c r="W562" s="102">
        <v>0</v>
      </c>
      <c r="X562" s="101" t="s">
        <v>739</v>
      </c>
      <c r="Y562" s="101">
        <v>300387</v>
      </c>
      <c r="Z562" s="101" t="s">
        <v>826</v>
      </c>
      <c r="AA562" s="101" t="s">
        <v>299</v>
      </c>
      <c r="AB562" s="101"/>
      <c r="AC562" s="101"/>
      <c r="AD562" s="101">
        <v>300311029644</v>
      </c>
      <c r="AE562" s="101"/>
    </row>
    <row r="563" spans="1:31" hidden="1">
      <c r="A563" s="100" t="s">
        <v>865</v>
      </c>
      <c r="B563" s="101">
        <v>30031</v>
      </c>
      <c r="C563" s="101" t="s">
        <v>267</v>
      </c>
      <c r="D563" s="101">
        <v>9060505001</v>
      </c>
      <c r="E563" s="68" t="str">
        <f>VLOOKUP(D563,'[20]Plan de Cuentas'!M$3:R$289,6,0)</f>
        <v>SOPORTE INFORMÁTICO</v>
      </c>
      <c r="F563" s="101" t="s">
        <v>54</v>
      </c>
      <c r="G563" s="101">
        <v>100</v>
      </c>
      <c r="H563" s="101" t="s">
        <v>213</v>
      </c>
      <c r="I563" s="101">
        <v>1220</v>
      </c>
      <c r="J563" s="101" t="s">
        <v>214</v>
      </c>
      <c r="K563" s="101" t="s">
        <v>215</v>
      </c>
      <c r="L563" s="101" t="s">
        <v>151</v>
      </c>
      <c r="M563" s="101">
        <v>691</v>
      </c>
      <c r="N563" s="101" t="s">
        <v>216</v>
      </c>
      <c r="O563" s="101" t="s">
        <v>295</v>
      </c>
      <c r="P563" s="101">
        <v>3927302</v>
      </c>
      <c r="Q563" s="101">
        <v>41801</v>
      </c>
      <c r="R563" s="101" t="s">
        <v>822</v>
      </c>
      <c r="S563" s="101" t="s">
        <v>827</v>
      </c>
      <c r="T563" s="101" t="s">
        <v>220</v>
      </c>
      <c r="U563" s="102">
        <v>927360</v>
      </c>
      <c r="V563" s="102">
        <v>927360</v>
      </c>
      <c r="W563" s="102">
        <v>0</v>
      </c>
      <c r="X563" s="101" t="s">
        <v>739</v>
      </c>
      <c r="Y563" s="101">
        <v>300605</v>
      </c>
      <c r="Z563" s="101" t="s">
        <v>828</v>
      </c>
      <c r="AA563" s="101" t="s">
        <v>829</v>
      </c>
      <c r="AB563" s="101"/>
      <c r="AC563" s="101"/>
      <c r="AD563" s="101">
        <v>300311030054</v>
      </c>
      <c r="AE563" s="101"/>
    </row>
    <row r="564" spans="1:31" hidden="1">
      <c r="A564" s="100" t="s">
        <v>865</v>
      </c>
      <c r="B564" s="101">
        <v>30031</v>
      </c>
      <c r="C564" s="101" t="s">
        <v>267</v>
      </c>
      <c r="D564" s="101">
        <v>9060505001</v>
      </c>
      <c r="E564" s="68" t="str">
        <f>VLOOKUP(D564,'[20]Plan de Cuentas'!M$3:R$289,6,0)</f>
        <v>SOPORTE INFORMÁTICO</v>
      </c>
      <c r="F564" s="101" t="s">
        <v>54</v>
      </c>
      <c r="G564" s="101">
        <v>100</v>
      </c>
      <c r="H564" s="101" t="s">
        <v>213</v>
      </c>
      <c r="I564" s="101">
        <v>1220</v>
      </c>
      <c r="J564" s="101" t="s">
        <v>214</v>
      </c>
      <c r="K564" s="101" t="s">
        <v>215</v>
      </c>
      <c r="L564" s="101" t="s">
        <v>151</v>
      </c>
      <c r="M564" s="101">
        <v>691</v>
      </c>
      <c r="N564" s="101" t="s">
        <v>216</v>
      </c>
      <c r="O564" s="101" t="s">
        <v>295</v>
      </c>
      <c r="P564" s="101">
        <v>3927302</v>
      </c>
      <c r="Q564" s="101">
        <v>41816</v>
      </c>
      <c r="R564" s="101" t="s">
        <v>822</v>
      </c>
      <c r="S564" s="101" t="s">
        <v>832</v>
      </c>
      <c r="T564" s="101" t="s">
        <v>220</v>
      </c>
      <c r="U564" s="102">
        <v>22689</v>
      </c>
      <c r="V564" s="102">
        <v>22689</v>
      </c>
      <c r="W564" s="102">
        <v>0</v>
      </c>
      <c r="X564" s="101" t="s">
        <v>739</v>
      </c>
      <c r="Y564" s="101">
        <v>346138</v>
      </c>
      <c r="Z564" s="101" t="s">
        <v>833</v>
      </c>
      <c r="AA564" s="101" t="s">
        <v>521</v>
      </c>
      <c r="AB564" s="101"/>
      <c r="AC564" s="101"/>
      <c r="AD564" s="101">
        <v>300311030449</v>
      </c>
      <c r="AE564" s="101"/>
    </row>
    <row r="565" spans="1:31" hidden="1">
      <c r="A565" s="100" t="s">
        <v>865</v>
      </c>
      <c r="B565" s="101">
        <v>30031</v>
      </c>
      <c r="C565" s="101" t="s">
        <v>267</v>
      </c>
      <c r="D565" s="101">
        <v>9060505001</v>
      </c>
      <c r="E565" s="68" t="str">
        <f>VLOOKUP(D565,'[20]Plan de Cuentas'!M$3:R$289,6,0)</f>
        <v>SOPORTE INFORMÁTICO</v>
      </c>
      <c r="F565" s="101" t="s">
        <v>54</v>
      </c>
      <c r="G565" s="101">
        <v>100</v>
      </c>
      <c r="H565" s="101" t="s">
        <v>213</v>
      </c>
      <c r="I565" s="101">
        <v>1220</v>
      </c>
      <c r="J565" s="101" t="s">
        <v>214</v>
      </c>
      <c r="K565" s="101" t="s">
        <v>215</v>
      </c>
      <c r="L565" s="101" t="s">
        <v>151</v>
      </c>
      <c r="M565" s="101">
        <v>691</v>
      </c>
      <c r="N565" s="101" t="s">
        <v>216</v>
      </c>
      <c r="O565" s="101" t="s">
        <v>295</v>
      </c>
      <c r="P565" s="101">
        <v>3927302</v>
      </c>
      <c r="Q565" s="101">
        <v>41801</v>
      </c>
      <c r="R565" s="101" t="s">
        <v>822</v>
      </c>
      <c r="S565" s="101" t="s">
        <v>830</v>
      </c>
      <c r="T565" s="101" t="s">
        <v>220</v>
      </c>
      <c r="U565" s="102">
        <v>63200</v>
      </c>
      <c r="V565" s="102">
        <v>63200</v>
      </c>
      <c r="W565" s="102">
        <v>0</v>
      </c>
      <c r="X565" s="101" t="s">
        <v>739</v>
      </c>
      <c r="Y565" s="101">
        <v>300385</v>
      </c>
      <c r="Z565" s="101" t="s">
        <v>826</v>
      </c>
      <c r="AA565" s="101" t="s">
        <v>299</v>
      </c>
      <c r="AB565" s="101"/>
      <c r="AC565" s="101"/>
      <c r="AD565" s="101">
        <v>300311029644</v>
      </c>
      <c r="AE565" s="101"/>
    </row>
    <row r="566" spans="1:31" hidden="1">
      <c r="A566" s="100" t="s">
        <v>865</v>
      </c>
      <c r="B566" s="101">
        <v>30031</v>
      </c>
      <c r="C566" s="101" t="s">
        <v>267</v>
      </c>
      <c r="D566" s="101">
        <v>9060505001</v>
      </c>
      <c r="E566" s="68" t="str">
        <f>VLOOKUP(D566,'[20]Plan de Cuentas'!M$3:R$289,6,0)</f>
        <v>SOPORTE INFORMÁTICO</v>
      </c>
      <c r="F566" s="101" t="s">
        <v>54</v>
      </c>
      <c r="G566" s="101">
        <v>100</v>
      </c>
      <c r="H566" s="101" t="s">
        <v>213</v>
      </c>
      <c r="I566" s="101">
        <v>1220</v>
      </c>
      <c r="J566" s="101" t="s">
        <v>214</v>
      </c>
      <c r="K566" s="101" t="s">
        <v>215</v>
      </c>
      <c r="L566" s="101" t="s">
        <v>151</v>
      </c>
      <c r="M566" s="101">
        <v>691</v>
      </c>
      <c r="N566" s="101" t="s">
        <v>216</v>
      </c>
      <c r="O566" s="101" t="s">
        <v>295</v>
      </c>
      <c r="P566" s="101">
        <v>3927302</v>
      </c>
      <c r="Q566" s="101">
        <v>41801</v>
      </c>
      <c r="R566" s="101" t="s">
        <v>822</v>
      </c>
      <c r="S566" s="101" t="s">
        <v>831</v>
      </c>
      <c r="T566" s="101" t="s">
        <v>220</v>
      </c>
      <c r="U566" s="102">
        <v>139500</v>
      </c>
      <c r="V566" s="102">
        <v>139500</v>
      </c>
      <c r="W566" s="102">
        <v>0</v>
      </c>
      <c r="X566" s="101" t="s">
        <v>739</v>
      </c>
      <c r="Y566" s="101">
        <v>300403</v>
      </c>
      <c r="Z566" s="101" t="s">
        <v>826</v>
      </c>
      <c r="AA566" s="101" t="s">
        <v>299</v>
      </c>
      <c r="AB566" s="101"/>
      <c r="AC566" s="101"/>
      <c r="AD566" s="101">
        <v>300311029666</v>
      </c>
      <c r="AE566" s="101"/>
    </row>
    <row r="567" spans="1:31" hidden="1">
      <c r="A567" s="100" t="s">
        <v>865</v>
      </c>
      <c r="B567" s="101">
        <v>30031</v>
      </c>
      <c r="C567" s="101" t="s">
        <v>267</v>
      </c>
      <c r="D567" s="101">
        <v>9060505001</v>
      </c>
      <c r="E567" s="68" t="str">
        <f>VLOOKUP(D567,'[20]Plan de Cuentas'!M$3:R$289,6,0)</f>
        <v>SOPORTE INFORMÁTICO</v>
      </c>
      <c r="F567" s="101" t="s">
        <v>54</v>
      </c>
      <c r="G567" s="101">
        <v>100</v>
      </c>
      <c r="H567" s="101" t="s">
        <v>213</v>
      </c>
      <c r="I567" s="101">
        <v>1220</v>
      </c>
      <c r="J567" s="101" t="s">
        <v>214</v>
      </c>
      <c r="K567" s="101" t="s">
        <v>215</v>
      </c>
      <c r="L567" s="101" t="s">
        <v>151</v>
      </c>
      <c r="M567" s="101">
        <v>695</v>
      </c>
      <c r="N567" s="101" t="s">
        <v>287</v>
      </c>
      <c r="O567" s="101" t="s">
        <v>307</v>
      </c>
      <c r="P567" s="101">
        <v>26879562</v>
      </c>
      <c r="Q567" s="101">
        <v>41813</v>
      </c>
      <c r="R567" s="101" t="s">
        <v>822</v>
      </c>
      <c r="S567" s="101" t="s">
        <v>834</v>
      </c>
      <c r="T567" s="101" t="s">
        <v>220</v>
      </c>
      <c r="U567" s="102">
        <v>129231</v>
      </c>
      <c r="V567" s="102">
        <v>129231</v>
      </c>
      <c r="W567" s="102">
        <v>0</v>
      </c>
      <c r="X567" s="101" t="s">
        <v>739</v>
      </c>
      <c r="Y567" s="101">
        <v>332968</v>
      </c>
      <c r="Z567" s="101" t="s">
        <v>752</v>
      </c>
      <c r="AA567" s="101" t="s">
        <v>310</v>
      </c>
      <c r="AB567" s="101"/>
      <c r="AC567" s="101"/>
      <c r="AD567" s="101">
        <v>300311030393</v>
      </c>
      <c r="AE567" s="101"/>
    </row>
    <row r="568" spans="1:31" hidden="1">
      <c r="A568" s="100" t="s">
        <v>865</v>
      </c>
      <c r="B568" s="101">
        <v>30031</v>
      </c>
      <c r="C568" s="101" t="s">
        <v>267</v>
      </c>
      <c r="D568" s="101">
        <v>9060505001</v>
      </c>
      <c r="E568" s="68" t="str">
        <f>VLOOKUP(D568,'[20]Plan de Cuentas'!M$3:R$289,6,0)</f>
        <v>SOPORTE INFORMÁTICO</v>
      </c>
      <c r="F568" s="101" t="s">
        <v>54</v>
      </c>
      <c r="G568" s="101">
        <v>100</v>
      </c>
      <c r="H568" s="101" t="s">
        <v>213</v>
      </c>
      <c r="I568" s="101">
        <v>1220</v>
      </c>
      <c r="J568" s="101" t="s">
        <v>214</v>
      </c>
      <c r="K568" s="101" t="s">
        <v>215</v>
      </c>
      <c r="L568" s="101" t="s">
        <v>151</v>
      </c>
      <c r="M568" s="101">
        <v>695</v>
      </c>
      <c r="N568" s="101" t="s">
        <v>287</v>
      </c>
      <c r="O568" s="101" t="s">
        <v>307</v>
      </c>
      <c r="P568" s="101">
        <v>26879562</v>
      </c>
      <c r="Q568" s="101">
        <v>41813</v>
      </c>
      <c r="R568" s="101" t="s">
        <v>822</v>
      </c>
      <c r="S568" s="101" t="s">
        <v>835</v>
      </c>
      <c r="T568" s="101" t="s">
        <v>220</v>
      </c>
      <c r="U568" s="102">
        <v>1277062</v>
      </c>
      <c r="V568" s="102">
        <v>1277062</v>
      </c>
      <c r="W568" s="102">
        <v>0</v>
      </c>
      <c r="X568" s="101" t="s">
        <v>739</v>
      </c>
      <c r="Y568" s="101">
        <v>332948</v>
      </c>
      <c r="Z568" s="101" t="s">
        <v>752</v>
      </c>
      <c r="AA568" s="101" t="s">
        <v>310</v>
      </c>
      <c r="AB568" s="101"/>
      <c r="AC568" s="101"/>
      <c r="AD568" s="101">
        <v>300311030393</v>
      </c>
      <c r="AE568" s="101"/>
    </row>
    <row r="569" spans="1:31" hidden="1">
      <c r="A569" s="100" t="s">
        <v>865</v>
      </c>
      <c r="B569" s="101">
        <v>30031</v>
      </c>
      <c r="C569" s="101" t="s">
        <v>267</v>
      </c>
      <c r="D569" s="101">
        <v>9060505001</v>
      </c>
      <c r="E569" s="68" t="str">
        <f>VLOOKUP(D569,'[20]Plan de Cuentas'!M$3:R$289,6,0)</f>
        <v>SOPORTE INFORMÁTICO</v>
      </c>
      <c r="F569" s="101" t="s">
        <v>54</v>
      </c>
      <c r="G569" s="101">
        <v>100</v>
      </c>
      <c r="H569" s="101" t="s">
        <v>213</v>
      </c>
      <c r="I569" s="101">
        <v>1220</v>
      </c>
      <c r="J569" s="101" t="s">
        <v>214</v>
      </c>
      <c r="K569" s="101" t="s">
        <v>215</v>
      </c>
      <c r="L569" s="101" t="s">
        <v>151</v>
      </c>
      <c r="M569" s="101">
        <v>695</v>
      </c>
      <c r="N569" s="101" t="s">
        <v>287</v>
      </c>
      <c r="O569" s="101" t="s">
        <v>307</v>
      </c>
      <c r="P569" s="101">
        <v>26879562</v>
      </c>
      <c r="Q569" s="101">
        <v>41813</v>
      </c>
      <c r="R569" s="101" t="s">
        <v>822</v>
      </c>
      <c r="S569" s="101" t="s">
        <v>836</v>
      </c>
      <c r="T569" s="101" t="s">
        <v>220</v>
      </c>
      <c r="U569" s="102">
        <v>910361</v>
      </c>
      <c r="V569" s="102">
        <v>910361</v>
      </c>
      <c r="W569" s="102">
        <v>0</v>
      </c>
      <c r="X569" s="101" t="s">
        <v>739</v>
      </c>
      <c r="Y569" s="101">
        <v>332950</v>
      </c>
      <c r="Z569" s="101" t="s">
        <v>752</v>
      </c>
      <c r="AA569" s="101" t="s">
        <v>310</v>
      </c>
      <c r="AB569" s="101"/>
      <c r="AC569" s="101"/>
      <c r="AD569" s="101">
        <v>300311030393</v>
      </c>
      <c r="AE569" s="101"/>
    </row>
    <row r="570" spans="1:31" hidden="1">
      <c r="A570" s="100" t="s">
        <v>865</v>
      </c>
      <c r="B570" s="101">
        <v>30031</v>
      </c>
      <c r="C570" s="101" t="s">
        <v>267</v>
      </c>
      <c r="D570" s="101">
        <v>9060505001</v>
      </c>
      <c r="E570" s="68" t="str">
        <f>VLOOKUP(D570,'[20]Plan de Cuentas'!M$3:R$289,6,0)</f>
        <v>SOPORTE INFORMÁTICO</v>
      </c>
      <c r="F570" s="101" t="s">
        <v>54</v>
      </c>
      <c r="G570" s="101">
        <v>100</v>
      </c>
      <c r="H570" s="101" t="s">
        <v>213</v>
      </c>
      <c r="I570" s="101">
        <v>1220</v>
      </c>
      <c r="J570" s="101" t="s">
        <v>214</v>
      </c>
      <c r="K570" s="101" t="s">
        <v>215</v>
      </c>
      <c r="L570" s="101" t="s">
        <v>151</v>
      </c>
      <c r="M570" s="101">
        <v>695</v>
      </c>
      <c r="N570" s="101" t="s">
        <v>287</v>
      </c>
      <c r="O570" s="101" t="s">
        <v>307</v>
      </c>
      <c r="P570" s="101">
        <v>26879562</v>
      </c>
      <c r="Q570" s="101">
        <v>41813</v>
      </c>
      <c r="R570" s="101" t="s">
        <v>822</v>
      </c>
      <c r="S570" s="101" t="s">
        <v>837</v>
      </c>
      <c r="T570" s="101" t="s">
        <v>220</v>
      </c>
      <c r="U570" s="102">
        <v>1527799</v>
      </c>
      <c r="V570" s="102">
        <v>1527799</v>
      </c>
      <c r="W570" s="102">
        <v>0</v>
      </c>
      <c r="X570" s="101" t="s">
        <v>739</v>
      </c>
      <c r="Y570" s="101">
        <v>332952</v>
      </c>
      <c r="Z570" s="101" t="s">
        <v>752</v>
      </c>
      <c r="AA570" s="101" t="s">
        <v>310</v>
      </c>
      <c r="AB570" s="101"/>
      <c r="AC570" s="101"/>
      <c r="AD570" s="101">
        <v>300311030393</v>
      </c>
      <c r="AE570" s="101"/>
    </row>
    <row r="571" spans="1:31" hidden="1">
      <c r="A571" s="100" t="s">
        <v>865</v>
      </c>
      <c r="B571" s="101">
        <v>30031</v>
      </c>
      <c r="C571" s="101" t="s">
        <v>267</v>
      </c>
      <c r="D571" s="101">
        <v>9060505001</v>
      </c>
      <c r="E571" s="68" t="str">
        <f>VLOOKUP(D571,'[20]Plan de Cuentas'!M$3:R$289,6,0)</f>
        <v>SOPORTE INFORMÁTICO</v>
      </c>
      <c r="F571" s="101" t="s">
        <v>54</v>
      </c>
      <c r="G571" s="101">
        <v>100</v>
      </c>
      <c r="H571" s="101" t="s">
        <v>213</v>
      </c>
      <c r="I571" s="101">
        <v>1220</v>
      </c>
      <c r="J571" s="101" t="s">
        <v>225</v>
      </c>
      <c r="K571" s="101" t="s">
        <v>226</v>
      </c>
      <c r="L571" s="101" t="s">
        <v>151</v>
      </c>
      <c r="M571" s="101">
        <v>1015</v>
      </c>
      <c r="N571" s="101" t="s">
        <v>268</v>
      </c>
      <c r="O571" s="101" t="s">
        <v>537</v>
      </c>
      <c r="P571" s="101">
        <v>4335745</v>
      </c>
      <c r="Q571" s="101">
        <v>41820</v>
      </c>
      <c r="R571" s="101" t="s">
        <v>787</v>
      </c>
      <c r="S571" s="101" t="s">
        <v>790</v>
      </c>
      <c r="T571" s="101" t="s">
        <v>220</v>
      </c>
      <c r="U571" s="102">
        <v>119273</v>
      </c>
      <c r="V571" s="102">
        <v>119273</v>
      </c>
      <c r="W571" s="102">
        <v>0</v>
      </c>
      <c r="X571" s="101" t="s">
        <v>692</v>
      </c>
      <c r="Y571" s="101"/>
      <c r="Z571" s="101"/>
      <c r="AA571" s="101"/>
      <c r="AB571" s="101"/>
      <c r="AC571" s="101"/>
      <c r="AD571" s="101"/>
      <c r="AE571" s="101"/>
    </row>
    <row r="572" spans="1:31" hidden="1">
      <c r="A572" s="100" t="s">
        <v>865</v>
      </c>
      <c r="B572" s="101">
        <v>30031</v>
      </c>
      <c r="C572" s="101" t="s">
        <v>267</v>
      </c>
      <c r="D572" s="101">
        <v>9060505001</v>
      </c>
      <c r="E572" s="68" t="str">
        <f>VLOOKUP(D572,'[20]Plan de Cuentas'!M$3:R$289,6,0)</f>
        <v>SOPORTE INFORMÁTICO</v>
      </c>
      <c r="F572" s="101" t="s">
        <v>54</v>
      </c>
      <c r="G572" s="101">
        <v>100</v>
      </c>
      <c r="H572" s="101" t="s">
        <v>213</v>
      </c>
      <c r="I572" s="101">
        <v>1220</v>
      </c>
      <c r="J572" s="101" t="s">
        <v>225</v>
      </c>
      <c r="K572" s="101" t="s">
        <v>226</v>
      </c>
      <c r="L572" s="101" t="s">
        <v>151</v>
      </c>
      <c r="M572" s="101">
        <v>1425</v>
      </c>
      <c r="N572" s="101" t="s">
        <v>227</v>
      </c>
      <c r="O572" s="101" t="s">
        <v>318</v>
      </c>
      <c r="P572" s="101">
        <v>8646349</v>
      </c>
      <c r="Q572" s="101">
        <v>41807</v>
      </c>
      <c r="R572" s="101" t="s">
        <v>822</v>
      </c>
      <c r="S572" s="101" t="s">
        <v>840</v>
      </c>
      <c r="T572" s="101" t="s">
        <v>220</v>
      </c>
      <c r="U572" s="102">
        <v>4453900</v>
      </c>
      <c r="V572" s="102">
        <v>4453900</v>
      </c>
      <c r="W572" s="102">
        <v>0</v>
      </c>
      <c r="X572" s="101" t="s">
        <v>739</v>
      </c>
      <c r="Y572" s="101">
        <v>317353</v>
      </c>
      <c r="Z572" s="101" t="s">
        <v>839</v>
      </c>
      <c r="AA572" s="101" t="s">
        <v>314</v>
      </c>
      <c r="AB572" s="101"/>
      <c r="AC572" s="101"/>
      <c r="AD572" s="101">
        <v>300311029463</v>
      </c>
      <c r="AE572" s="101"/>
    </row>
    <row r="573" spans="1:31" hidden="1">
      <c r="A573" s="100" t="s">
        <v>865</v>
      </c>
      <c r="B573" s="101">
        <v>30031</v>
      </c>
      <c r="C573" s="101" t="s">
        <v>267</v>
      </c>
      <c r="D573" s="101">
        <v>9060505001</v>
      </c>
      <c r="E573" s="68" t="str">
        <f>VLOOKUP(D573,'[20]Plan de Cuentas'!M$3:R$289,6,0)</f>
        <v>SOPORTE INFORMÁTICO</v>
      </c>
      <c r="F573" s="101" t="s">
        <v>54</v>
      </c>
      <c r="G573" s="101">
        <v>100</v>
      </c>
      <c r="H573" s="101" t="s">
        <v>213</v>
      </c>
      <c r="I573" s="101">
        <v>1220</v>
      </c>
      <c r="J573" s="101" t="s">
        <v>225</v>
      </c>
      <c r="K573" s="101" t="s">
        <v>226</v>
      </c>
      <c r="L573" s="101" t="s">
        <v>151</v>
      </c>
      <c r="M573" s="101">
        <v>1425</v>
      </c>
      <c r="N573" s="101" t="s">
        <v>227</v>
      </c>
      <c r="O573" s="101" t="s">
        <v>318</v>
      </c>
      <c r="P573" s="101">
        <v>8646349</v>
      </c>
      <c r="Q573" s="101">
        <v>41800</v>
      </c>
      <c r="R573" s="101" t="s">
        <v>822</v>
      </c>
      <c r="S573" s="101" t="s">
        <v>838</v>
      </c>
      <c r="T573" s="101" t="s">
        <v>220</v>
      </c>
      <c r="U573" s="102">
        <v>4447818</v>
      </c>
      <c r="V573" s="102">
        <v>4447818</v>
      </c>
      <c r="W573" s="102">
        <v>0</v>
      </c>
      <c r="X573" s="101" t="s">
        <v>739</v>
      </c>
      <c r="Y573" s="101">
        <v>297475</v>
      </c>
      <c r="Z573" s="101" t="s">
        <v>839</v>
      </c>
      <c r="AA573" s="101" t="s">
        <v>314</v>
      </c>
      <c r="AB573" s="101"/>
      <c r="AC573" s="101"/>
      <c r="AD573" s="101">
        <v>300311030072</v>
      </c>
      <c r="AE573" s="101"/>
    </row>
    <row r="574" spans="1:31" hidden="1">
      <c r="A574" s="100" t="s">
        <v>865</v>
      </c>
      <c r="B574" s="101">
        <v>30031</v>
      </c>
      <c r="C574" s="101" t="s">
        <v>267</v>
      </c>
      <c r="D574" s="101">
        <v>9060505001</v>
      </c>
      <c r="E574" s="68" t="str">
        <f>VLOOKUP(D574,'[20]Plan de Cuentas'!M$3:R$289,6,0)</f>
        <v>SOPORTE INFORMÁTICO</v>
      </c>
      <c r="F574" s="101" t="s">
        <v>54</v>
      </c>
      <c r="G574" s="101">
        <v>100</v>
      </c>
      <c r="H574" s="101" t="s">
        <v>213</v>
      </c>
      <c r="I574" s="101">
        <v>1220</v>
      </c>
      <c r="J574" s="101" t="s">
        <v>225</v>
      </c>
      <c r="K574" s="101" t="s">
        <v>226</v>
      </c>
      <c r="L574" s="101" t="s">
        <v>151</v>
      </c>
      <c r="M574" s="101">
        <v>1425</v>
      </c>
      <c r="N574" s="101" t="s">
        <v>227</v>
      </c>
      <c r="O574" s="101" t="s">
        <v>318</v>
      </c>
      <c r="P574" s="101">
        <v>8646349</v>
      </c>
      <c r="Q574" s="101">
        <v>41807</v>
      </c>
      <c r="R574" s="101" t="s">
        <v>822</v>
      </c>
      <c r="S574" s="101" t="s">
        <v>842</v>
      </c>
      <c r="T574" s="101" t="s">
        <v>220</v>
      </c>
      <c r="U574" s="102">
        <v>4096636</v>
      </c>
      <c r="V574" s="102">
        <v>4096636</v>
      </c>
      <c r="W574" s="102">
        <v>0</v>
      </c>
      <c r="X574" s="101" t="s">
        <v>739</v>
      </c>
      <c r="Y574" s="101">
        <v>317351</v>
      </c>
      <c r="Z574" s="101" t="s">
        <v>839</v>
      </c>
      <c r="AA574" s="101" t="s">
        <v>314</v>
      </c>
      <c r="AB574" s="101"/>
      <c r="AC574" s="101"/>
      <c r="AD574" s="101">
        <v>300311029463</v>
      </c>
      <c r="AE574" s="101"/>
    </row>
    <row r="575" spans="1:31" hidden="1">
      <c r="A575" s="100" t="s">
        <v>865</v>
      </c>
      <c r="B575" s="101">
        <v>30031</v>
      </c>
      <c r="C575" s="101" t="s">
        <v>267</v>
      </c>
      <c r="D575" s="101">
        <v>9060505001</v>
      </c>
      <c r="E575" s="68" t="str">
        <f>VLOOKUP(D575,'[20]Plan de Cuentas'!M$3:R$289,6,0)</f>
        <v>SOPORTE INFORMÁTICO</v>
      </c>
      <c r="F575" s="101" t="s">
        <v>54</v>
      </c>
      <c r="G575" s="101">
        <v>100</v>
      </c>
      <c r="H575" s="101" t="s">
        <v>213</v>
      </c>
      <c r="I575" s="101">
        <v>1220</v>
      </c>
      <c r="J575" s="101" t="s">
        <v>225</v>
      </c>
      <c r="K575" s="101" t="s">
        <v>226</v>
      </c>
      <c r="L575" s="101" t="s">
        <v>151</v>
      </c>
      <c r="M575" s="101">
        <v>1425</v>
      </c>
      <c r="N575" s="101" t="s">
        <v>227</v>
      </c>
      <c r="O575" s="101" t="s">
        <v>318</v>
      </c>
      <c r="P575" s="101">
        <v>8646349</v>
      </c>
      <c r="Q575" s="101">
        <v>41820</v>
      </c>
      <c r="R575" s="101" t="s">
        <v>801</v>
      </c>
      <c r="S575" s="101" t="s">
        <v>841</v>
      </c>
      <c r="T575" s="101" t="s">
        <v>220</v>
      </c>
      <c r="U575" s="102">
        <v>-3120000</v>
      </c>
      <c r="V575" s="102">
        <v>0</v>
      </c>
      <c r="W575" s="102">
        <v>3120000</v>
      </c>
      <c r="X575" s="101" t="s">
        <v>692</v>
      </c>
      <c r="Y575" s="101"/>
      <c r="Z575" s="101"/>
      <c r="AA575" s="101"/>
      <c r="AB575" s="101"/>
      <c r="AC575" s="101"/>
      <c r="AD575" s="101"/>
      <c r="AE575" s="101"/>
    </row>
    <row r="576" spans="1:31" hidden="1">
      <c r="A576" s="100" t="s">
        <v>865</v>
      </c>
      <c r="B576" s="101">
        <v>30031</v>
      </c>
      <c r="C576" s="101" t="s">
        <v>267</v>
      </c>
      <c r="D576" s="101">
        <v>9060601001</v>
      </c>
      <c r="E576" s="68" t="str">
        <f>VLOOKUP(D576,'[20]Plan de Cuentas'!M$3:R$289,6,0)</f>
        <v>COMUNICACIONES</v>
      </c>
      <c r="F576" s="101" t="s">
        <v>55</v>
      </c>
      <c r="G576" s="101">
        <v>100</v>
      </c>
      <c r="H576" s="101" t="s">
        <v>213</v>
      </c>
      <c r="I576" s="101">
        <v>1220</v>
      </c>
      <c r="J576" s="101" t="s">
        <v>225</v>
      </c>
      <c r="K576" s="101" t="s">
        <v>226</v>
      </c>
      <c r="L576" s="101" t="s">
        <v>151</v>
      </c>
      <c r="M576" s="101">
        <v>682</v>
      </c>
      <c r="N576" s="101" t="s">
        <v>328</v>
      </c>
      <c r="O576" s="101" t="s">
        <v>329</v>
      </c>
      <c r="P576" s="101">
        <v>10128864</v>
      </c>
      <c r="Q576" s="101">
        <v>41810</v>
      </c>
      <c r="R576" s="101" t="s">
        <v>822</v>
      </c>
      <c r="S576" s="101" t="s">
        <v>843</v>
      </c>
      <c r="T576" s="101" t="s">
        <v>220</v>
      </c>
      <c r="U576" s="102">
        <v>125564</v>
      </c>
      <c r="V576" s="102">
        <v>125564</v>
      </c>
      <c r="W576" s="102">
        <v>0</v>
      </c>
      <c r="X576" s="101" t="s">
        <v>739</v>
      </c>
      <c r="Y576" s="101">
        <v>326606</v>
      </c>
      <c r="Z576" s="101" t="s">
        <v>760</v>
      </c>
      <c r="AA576" s="101" t="s">
        <v>337</v>
      </c>
      <c r="AB576" s="101"/>
      <c r="AC576" s="101"/>
      <c r="AD576" s="101">
        <v>300311030351</v>
      </c>
      <c r="AE576" s="101"/>
    </row>
    <row r="577" spans="1:31" hidden="1">
      <c r="A577" s="100" t="s">
        <v>865</v>
      </c>
      <c r="B577" s="101">
        <v>30031</v>
      </c>
      <c r="C577" s="101" t="s">
        <v>267</v>
      </c>
      <c r="D577" s="101">
        <v>9060602001</v>
      </c>
      <c r="E577" s="68" t="str">
        <f>VLOOKUP(D577,'[20]Plan de Cuentas'!M$3:R$289,6,0)</f>
        <v>COMUNICACIONES</v>
      </c>
      <c r="F577" s="101" t="s">
        <v>56</v>
      </c>
      <c r="G577" s="101">
        <v>100</v>
      </c>
      <c r="H577" s="101" t="s">
        <v>213</v>
      </c>
      <c r="I577" s="101">
        <v>1220</v>
      </c>
      <c r="J577" s="101" t="s">
        <v>225</v>
      </c>
      <c r="K577" s="101" t="s">
        <v>226</v>
      </c>
      <c r="L577" s="101" t="s">
        <v>151</v>
      </c>
      <c r="M577" s="101">
        <v>1015</v>
      </c>
      <c r="N577" s="101" t="s">
        <v>268</v>
      </c>
      <c r="O577" s="101" t="s">
        <v>338</v>
      </c>
      <c r="P577" s="101">
        <v>-15794982</v>
      </c>
      <c r="Q577" s="101">
        <v>41820</v>
      </c>
      <c r="R577" s="101" t="s">
        <v>784</v>
      </c>
      <c r="S577" s="101" t="s">
        <v>845</v>
      </c>
      <c r="T577" s="101" t="s">
        <v>220</v>
      </c>
      <c r="U577" s="102">
        <v>-5078340</v>
      </c>
      <c r="V577" s="102">
        <v>0</v>
      </c>
      <c r="W577" s="102">
        <v>5078340</v>
      </c>
      <c r="X577" s="101" t="s">
        <v>692</v>
      </c>
      <c r="Y577" s="101"/>
      <c r="Z577" s="101"/>
      <c r="AA577" s="101"/>
      <c r="AB577" s="101"/>
      <c r="AC577" s="101"/>
      <c r="AD577" s="101"/>
      <c r="AE577" s="101"/>
    </row>
    <row r="578" spans="1:31" hidden="1">
      <c r="A578" s="100" t="s">
        <v>865</v>
      </c>
      <c r="B578" s="101">
        <v>30031</v>
      </c>
      <c r="C578" s="101" t="s">
        <v>267</v>
      </c>
      <c r="D578" s="101">
        <v>9060602001</v>
      </c>
      <c r="E578" s="68" t="str">
        <f>VLOOKUP(D578,'[20]Plan de Cuentas'!M$3:R$289,6,0)</f>
        <v>COMUNICACIONES</v>
      </c>
      <c r="F578" s="101" t="s">
        <v>56</v>
      </c>
      <c r="G578" s="101">
        <v>100</v>
      </c>
      <c r="H578" s="101" t="s">
        <v>213</v>
      </c>
      <c r="I578" s="101">
        <v>1220</v>
      </c>
      <c r="J578" s="101" t="s">
        <v>225</v>
      </c>
      <c r="K578" s="101" t="s">
        <v>226</v>
      </c>
      <c r="L578" s="101" t="s">
        <v>151</v>
      </c>
      <c r="M578" s="101">
        <v>1015</v>
      </c>
      <c r="N578" s="101" t="s">
        <v>268</v>
      </c>
      <c r="O578" s="101" t="s">
        <v>338</v>
      </c>
      <c r="P578" s="101">
        <v>-15794982</v>
      </c>
      <c r="Q578" s="101">
        <v>41796</v>
      </c>
      <c r="R578" s="101" t="s">
        <v>822</v>
      </c>
      <c r="S578" s="101" t="s">
        <v>844</v>
      </c>
      <c r="T578" s="101" t="s">
        <v>220</v>
      </c>
      <c r="U578" s="102">
        <v>18479</v>
      </c>
      <c r="V578" s="102">
        <v>18479</v>
      </c>
      <c r="W578" s="102">
        <v>0</v>
      </c>
      <c r="X578" s="101" t="s">
        <v>739</v>
      </c>
      <c r="Y578" s="101">
        <v>288755</v>
      </c>
      <c r="Z578" s="101" t="s">
        <v>764</v>
      </c>
      <c r="AA578" s="101" t="s">
        <v>340</v>
      </c>
      <c r="AB578" s="101"/>
      <c r="AC578" s="101"/>
      <c r="AD578" s="101">
        <v>300311030013</v>
      </c>
      <c r="AE578" s="101"/>
    </row>
    <row r="579" spans="1:31" hidden="1">
      <c r="A579" s="100" t="s">
        <v>865</v>
      </c>
      <c r="B579" s="101">
        <v>30031</v>
      </c>
      <c r="C579" s="101" t="s">
        <v>267</v>
      </c>
      <c r="D579" s="101">
        <v>9060602001</v>
      </c>
      <c r="E579" s="68" t="str">
        <f>VLOOKUP(D579,'[20]Plan de Cuentas'!M$3:R$289,6,0)</f>
        <v>COMUNICACIONES</v>
      </c>
      <c r="F579" s="101" t="s">
        <v>56</v>
      </c>
      <c r="G579" s="101">
        <v>100</v>
      </c>
      <c r="H579" s="101" t="s">
        <v>213</v>
      </c>
      <c r="I579" s="101">
        <v>1220</v>
      </c>
      <c r="J579" s="101" t="s">
        <v>225</v>
      </c>
      <c r="K579" s="101" t="s">
        <v>226</v>
      </c>
      <c r="L579" s="101" t="s">
        <v>151</v>
      </c>
      <c r="M579" s="101">
        <v>1425</v>
      </c>
      <c r="N579" s="101" t="s">
        <v>227</v>
      </c>
      <c r="O579" s="101" t="s">
        <v>344</v>
      </c>
      <c r="P579" s="101">
        <v>730615</v>
      </c>
      <c r="Q579" s="101">
        <v>41816</v>
      </c>
      <c r="R579" s="101" t="s">
        <v>846</v>
      </c>
      <c r="S579" s="101" t="s">
        <v>847</v>
      </c>
      <c r="T579" s="101" t="s">
        <v>220</v>
      </c>
      <c r="U579" s="102">
        <v>-71201</v>
      </c>
      <c r="V579" s="102">
        <v>0</v>
      </c>
      <c r="W579" s="102">
        <v>71201</v>
      </c>
      <c r="X579" s="101" t="s">
        <v>692</v>
      </c>
      <c r="Y579" s="101"/>
      <c r="Z579" s="101"/>
      <c r="AA579" s="101"/>
      <c r="AB579" s="101"/>
      <c r="AC579" s="101"/>
      <c r="AD579" s="101"/>
      <c r="AE579" s="101"/>
    </row>
    <row r="580" spans="1:31" hidden="1">
      <c r="A580" s="100" t="s">
        <v>865</v>
      </c>
      <c r="B580" s="101">
        <v>30031</v>
      </c>
      <c r="C580" s="101" t="s">
        <v>267</v>
      </c>
      <c r="D580" s="101">
        <v>9060602001</v>
      </c>
      <c r="E580" s="68" t="str">
        <f>VLOOKUP(D580,'[20]Plan de Cuentas'!M$3:R$289,6,0)</f>
        <v>COMUNICACIONES</v>
      </c>
      <c r="F580" s="101" t="s">
        <v>56</v>
      </c>
      <c r="G580" s="101">
        <v>100</v>
      </c>
      <c r="H580" s="101" t="s">
        <v>213</v>
      </c>
      <c r="I580" s="101">
        <v>1220</v>
      </c>
      <c r="J580" s="101" t="s">
        <v>225</v>
      </c>
      <c r="K580" s="101" t="s">
        <v>226</v>
      </c>
      <c r="L580" s="101" t="s">
        <v>151</v>
      </c>
      <c r="M580" s="101">
        <v>1425</v>
      </c>
      <c r="N580" s="101" t="s">
        <v>227</v>
      </c>
      <c r="O580" s="101" t="s">
        <v>344</v>
      </c>
      <c r="P580" s="101">
        <v>730615</v>
      </c>
      <c r="Q580" s="101">
        <v>41820</v>
      </c>
      <c r="R580" s="101" t="s">
        <v>784</v>
      </c>
      <c r="S580" s="101" t="s">
        <v>845</v>
      </c>
      <c r="T580" s="101" t="s">
        <v>220</v>
      </c>
      <c r="U580" s="102">
        <v>78363</v>
      </c>
      <c r="V580" s="102">
        <v>78363</v>
      </c>
      <c r="W580" s="102">
        <v>0</v>
      </c>
      <c r="X580" s="101" t="s">
        <v>692</v>
      </c>
      <c r="Y580" s="101"/>
      <c r="Z580" s="101"/>
      <c r="AA580" s="101"/>
      <c r="AB580" s="101"/>
      <c r="AC580" s="101"/>
      <c r="AD580" s="101"/>
      <c r="AE580" s="101"/>
    </row>
    <row r="581" spans="1:31" hidden="1">
      <c r="A581" s="100" t="s">
        <v>865</v>
      </c>
      <c r="B581" s="101">
        <v>30031</v>
      </c>
      <c r="C581" s="101" t="s">
        <v>267</v>
      </c>
      <c r="D581" s="101">
        <v>9060602001</v>
      </c>
      <c r="E581" s="68" t="str">
        <f>VLOOKUP(D581,'[20]Plan de Cuentas'!M$3:R$289,6,0)</f>
        <v>COMUNICACIONES</v>
      </c>
      <c r="F581" s="101" t="s">
        <v>56</v>
      </c>
      <c r="G581" s="101">
        <v>100</v>
      </c>
      <c r="H581" s="101" t="s">
        <v>213</v>
      </c>
      <c r="I581" s="101">
        <v>1220</v>
      </c>
      <c r="J581" s="101" t="s">
        <v>225</v>
      </c>
      <c r="K581" s="101" t="s">
        <v>226</v>
      </c>
      <c r="L581" s="101" t="s">
        <v>151</v>
      </c>
      <c r="M581" s="101">
        <v>1425</v>
      </c>
      <c r="N581" s="101" t="s">
        <v>227</v>
      </c>
      <c r="O581" s="101" t="s">
        <v>344</v>
      </c>
      <c r="P581" s="101">
        <v>730615</v>
      </c>
      <c r="Q581" s="101">
        <v>41820</v>
      </c>
      <c r="R581" s="101" t="s">
        <v>784</v>
      </c>
      <c r="S581" s="101" t="s">
        <v>848</v>
      </c>
      <c r="T581" s="101" t="s">
        <v>220</v>
      </c>
      <c r="U581" s="102">
        <v>4862074</v>
      </c>
      <c r="V581" s="102">
        <v>4862074</v>
      </c>
      <c r="W581" s="102">
        <v>0</v>
      </c>
      <c r="X581" s="101" t="s">
        <v>692</v>
      </c>
      <c r="Y581" s="101"/>
      <c r="Z581" s="101"/>
      <c r="AA581" s="101"/>
      <c r="AB581" s="101"/>
      <c r="AC581" s="101"/>
      <c r="AD581" s="101"/>
      <c r="AE581" s="101"/>
    </row>
    <row r="582" spans="1:31" hidden="1">
      <c r="A582" s="100" t="s">
        <v>865</v>
      </c>
      <c r="B582" s="101">
        <v>30031</v>
      </c>
      <c r="C582" s="101" t="s">
        <v>267</v>
      </c>
      <c r="D582" s="101">
        <v>9060708001</v>
      </c>
      <c r="E582" s="68" t="str">
        <f>VLOOKUP(D582,'[20]Plan de Cuentas'!M$3:R$289,6,0)</f>
        <v>DESARROLLO HUMANO</v>
      </c>
      <c r="F582" s="101" t="s">
        <v>63</v>
      </c>
      <c r="G582" s="101">
        <v>100</v>
      </c>
      <c r="H582" s="101" t="s">
        <v>213</v>
      </c>
      <c r="I582" s="101">
        <v>1220</v>
      </c>
      <c r="J582" s="101" t="s">
        <v>236</v>
      </c>
      <c r="K582" s="101" t="s">
        <v>179</v>
      </c>
      <c r="L582" s="101" t="s">
        <v>151</v>
      </c>
      <c r="M582" s="101">
        <v>910</v>
      </c>
      <c r="N582" s="101" t="s">
        <v>179</v>
      </c>
      <c r="O582" s="101" t="s">
        <v>849</v>
      </c>
      <c r="P582" s="101">
        <v>19703</v>
      </c>
      <c r="Q582" s="101">
        <v>41820</v>
      </c>
      <c r="R582" s="101" t="s">
        <v>774</v>
      </c>
      <c r="S582" s="101" t="s">
        <v>63</v>
      </c>
      <c r="T582" s="101" t="s">
        <v>220</v>
      </c>
      <c r="U582" s="102">
        <v>137642</v>
      </c>
      <c r="V582" s="102">
        <v>137642</v>
      </c>
      <c r="W582" s="102">
        <v>0</v>
      </c>
      <c r="X582" s="101" t="s">
        <v>692</v>
      </c>
      <c r="Y582" s="101"/>
      <c r="Z582" s="101"/>
      <c r="AA582" s="101"/>
      <c r="AB582" s="101"/>
      <c r="AC582" s="101"/>
      <c r="AD582" s="101"/>
      <c r="AE582" s="101"/>
    </row>
    <row r="583" spans="1:31" hidden="1">
      <c r="A583" s="100" t="s">
        <v>865</v>
      </c>
      <c r="B583" s="101">
        <v>30031</v>
      </c>
      <c r="C583" s="101" t="s">
        <v>267</v>
      </c>
      <c r="D583" s="101">
        <v>9060907001</v>
      </c>
      <c r="E583" s="68" t="str">
        <f>VLOOKUP(D583,'[20]Plan de Cuentas'!M$3:R$289,6,0)</f>
        <v>MOVILIDAD</v>
      </c>
      <c r="F583" s="101" t="s">
        <v>67</v>
      </c>
      <c r="G583" s="101">
        <v>100</v>
      </c>
      <c r="H583" s="101" t="s">
        <v>213</v>
      </c>
      <c r="I583" s="101">
        <v>1220</v>
      </c>
      <c r="J583" s="101" t="s">
        <v>214</v>
      </c>
      <c r="K583" s="101" t="s">
        <v>215</v>
      </c>
      <c r="L583" s="101" t="s">
        <v>151</v>
      </c>
      <c r="M583" s="101">
        <v>691</v>
      </c>
      <c r="N583" s="101" t="s">
        <v>216</v>
      </c>
      <c r="O583" s="101" t="s">
        <v>850</v>
      </c>
      <c r="P583" s="101">
        <v>0</v>
      </c>
      <c r="Q583" s="101">
        <v>41799</v>
      </c>
      <c r="R583" s="101" t="s">
        <v>822</v>
      </c>
      <c r="S583" s="101" t="s">
        <v>851</v>
      </c>
      <c r="T583" s="101" t="s">
        <v>220</v>
      </c>
      <c r="U583" s="102">
        <v>91260</v>
      </c>
      <c r="V583" s="102">
        <v>91260</v>
      </c>
      <c r="W583" s="102">
        <v>0</v>
      </c>
      <c r="X583" s="101" t="s">
        <v>739</v>
      </c>
      <c r="Y583" s="101">
        <v>293751</v>
      </c>
      <c r="Z583" s="101" t="s">
        <v>772</v>
      </c>
      <c r="AA583" s="101" t="s">
        <v>773</v>
      </c>
      <c r="AB583" s="101"/>
      <c r="AC583" s="101"/>
      <c r="AD583" s="101">
        <v>300311030108</v>
      </c>
      <c r="AE583" s="101"/>
    </row>
    <row r="584" spans="1:31" hidden="1">
      <c r="A584" s="100" t="s">
        <v>865</v>
      </c>
      <c r="B584" s="101">
        <v>30031</v>
      </c>
      <c r="C584" s="101" t="s">
        <v>267</v>
      </c>
      <c r="D584" s="101">
        <v>9061001001</v>
      </c>
      <c r="E584" s="68" t="str">
        <f>VLOOKUP(D584,'[20]Plan de Cuentas'!M$3:R$289,6,0)</f>
        <v>GASTOS DE VIAJES POR NEGOCIO</v>
      </c>
      <c r="F584" s="101" t="s">
        <v>68</v>
      </c>
      <c r="G584" s="101">
        <v>100</v>
      </c>
      <c r="H584" s="101" t="s">
        <v>213</v>
      </c>
      <c r="I584" s="101">
        <v>1220</v>
      </c>
      <c r="J584" s="101" t="s">
        <v>214</v>
      </c>
      <c r="K584" s="101" t="s">
        <v>215</v>
      </c>
      <c r="L584" s="101" t="s">
        <v>151</v>
      </c>
      <c r="M584" s="101">
        <v>691</v>
      </c>
      <c r="N584" s="101" t="s">
        <v>216</v>
      </c>
      <c r="O584" s="101" t="s">
        <v>852</v>
      </c>
      <c r="P584" s="101">
        <v>0</v>
      </c>
      <c r="Q584" s="101">
        <v>41801</v>
      </c>
      <c r="R584" s="101" t="s">
        <v>822</v>
      </c>
      <c r="S584" s="101" t="s">
        <v>856</v>
      </c>
      <c r="T584" s="101" t="s">
        <v>220</v>
      </c>
      <c r="U584" s="102">
        <v>22360</v>
      </c>
      <c r="V584" s="102">
        <v>22360</v>
      </c>
      <c r="W584" s="102">
        <v>0</v>
      </c>
      <c r="X584" s="101" t="s">
        <v>739</v>
      </c>
      <c r="Y584" s="101">
        <v>302601</v>
      </c>
      <c r="Z584" s="101" t="s">
        <v>854</v>
      </c>
      <c r="AA584" s="101" t="s">
        <v>855</v>
      </c>
      <c r="AB584" s="101"/>
      <c r="AC584" s="101"/>
      <c r="AD584" s="101">
        <v>300311030121</v>
      </c>
      <c r="AE584" s="101"/>
    </row>
    <row r="585" spans="1:31" hidden="1">
      <c r="A585" s="100" t="s">
        <v>865</v>
      </c>
      <c r="B585" s="101">
        <v>30031</v>
      </c>
      <c r="C585" s="101" t="s">
        <v>267</v>
      </c>
      <c r="D585" s="101">
        <v>9061001001</v>
      </c>
      <c r="E585" s="68" t="str">
        <f>VLOOKUP(D585,'[20]Plan de Cuentas'!M$3:R$289,6,0)</f>
        <v>GASTOS DE VIAJES POR NEGOCIO</v>
      </c>
      <c r="F585" s="101" t="s">
        <v>68</v>
      </c>
      <c r="G585" s="101">
        <v>100</v>
      </c>
      <c r="H585" s="101" t="s">
        <v>213</v>
      </c>
      <c r="I585" s="101">
        <v>1220</v>
      </c>
      <c r="J585" s="101" t="s">
        <v>214</v>
      </c>
      <c r="K585" s="101" t="s">
        <v>215</v>
      </c>
      <c r="L585" s="101" t="s">
        <v>151</v>
      </c>
      <c r="M585" s="101">
        <v>691</v>
      </c>
      <c r="N585" s="101" t="s">
        <v>216</v>
      </c>
      <c r="O585" s="101" t="s">
        <v>852</v>
      </c>
      <c r="P585" s="101">
        <v>0</v>
      </c>
      <c r="Q585" s="101">
        <v>41801</v>
      </c>
      <c r="R585" s="101" t="s">
        <v>822</v>
      </c>
      <c r="S585" s="101" t="s">
        <v>853</v>
      </c>
      <c r="T585" s="101" t="s">
        <v>220</v>
      </c>
      <c r="U585" s="102">
        <v>318485</v>
      </c>
      <c r="V585" s="102">
        <v>318485</v>
      </c>
      <c r="W585" s="102">
        <v>0</v>
      </c>
      <c r="X585" s="101" t="s">
        <v>739</v>
      </c>
      <c r="Y585" s="101">
        <v>302599</v>
      </c>
      <c r="Z585" s="101" t="s">
        <v>854</v>
      </c>
      <c r="AA585" s="101" t="s">
        <v>855</v>
      </c>
      <c r="AB585" s="101"/>
      <c r="AC585" s="101"/>
      <c r="AD585" s="101">
        <v>300311030121</v>
      </c>
      <c r="AE585" s="101"/>
    </row>
    <row r="586" spans="1:31" hidden="1">
      <c r="A586" s="100" t="s">
        <v>865</v>
      </c>
      <c r="B586" s="101">
        <v>30031</v>
      </c>
      <c r="C586" s="101" t="s">
        <v>267</v>
      </c>
      <c r="D586" s="101">
        <v>9061003001</v>
      </c>
      <c r="E586" s="68" t="str">
        <f>VLOOKUP(D586,'[20]Plan de Cuentas'!M$3:R$289,6,0)</f>
        <v>GASTOS DE VIAJES POR NEGOCIO</v>
      </c>
      <c r="F586" s="101" t="s">
        <v>70</v>
      </c>
      <c r="G586" s="101">
        <v>100</v>
      </c>
      <c r="H586" s="101" t="s">
        <v>213</v>
      </c>
      <c r="I586" s="101">
        <v>1220</v>
      </c>
      <c r="J586" s="101" t="s">
        <v>214</v>
      </c>
      <c r="K586" s="101" t="s">
        <v>215</v>
      </c>
      <c r="L586" s="101" t="s">
        <v>151</v>
      </c>
      <c r="M586" s="101">
        <v>691</v>
      </c>
      <c r="N586" s="101" t="s">
        <v>216</v>
      </c>
      <c r="O586" s="101" t="s">
        <v>768</v>
      </c>
      <c r="P586" s="101">
        <v>801184</v>
      </c>
      <c r="Q586" s="101">
        <v>41799</v>
      </c>
      <c r="R586" s="101" t="s">
        <v>822</v>
      </c>
      <c r="S586" s="101" t="s">
        <v>857</v>
      </c>
      <c r="T586" s="101" t="s">
        <v>220</v>
      </c>
      <c r="U586" s="102">
        <v>1344000</v>
      </c>
      <c r="V586" s="102">
        <v>1344000</v>
      </c>
      <c r="W586" s="102">
        <v>0</v>
      </c>
      <c r="X586" s="101" t="s">
        <v>739</v>
      </c>
      <c r="Y586" s="101">
        <v>295223</v>
      </c>
      <c r="Z586" s="101" t="s">
        <v>770</v>
      </c>
      <c r="AA586" s="101" t="s">
        <v>625</v>
      </c>
      <c r="AB586" s="101"/>
      <c r="AC586" s="101"/>
      <c r="AD586" s="101">
        <v>300311030038</v>
      </c>
      <c r="AE586" s="101"/>
    </row>
    <row r="587" spans="1:31" hidden="1">
      <c r="A587" s="100" t="s">
        <v>865</v>
      </c>
      <c r="B587" s="101">
        <v>30031</v>
      </c>
      <c r="C587" s="101" t="s">
        <v>267</v>
      </c>
      <c r="D587" s="101">
        <v>9061003001</v>
      </c>
      <c r="E587" s="68" t="str">
        <f>VLOOKUP(D587,'[20]Plan de Cuentas'!M$3:R$289,6,0)</f>
        <v>GASTOS DE VIAJES POR NEGOCIO</v>
      </c>
      <c r="F587" s="101" t="s">
        <v>70</v>
      </c>
      <c r="G587" s="101">
        <v>100</v>
      </c>
      <c r="H587" s="101" t="s">
        <v>213</v>
      </c>
      <c r="I587" s="101">
        <v>1220</v>
      </c>
      <c r="J587" s="101" t="s">
        <v>214</v>
      </c>
      <c r="K587" s="101" t="s">
        <v>215</v>
      </c>
      <c r="L587" s="101" t="s">
        <v>151</v>
      </c>
      <c r="M587" s="101">
        <v>691</v>
      </c>
      <c r="N587" s="101" t="s">
        <v>216</v>
      </c>
      <c r="O587" s="101" t="s">
        <v>768</v>
      </c>
      <c r="P587" s="101">
        <v>801184</v>
      </c>
      <c r="Q587" s="101">
        <v>41813</v>
      </c>
      <c r="R587" s="101" t="s">
        <v>822</v>
      </c>
      <c r="S587" s="101" t="s">
        <v>858</v>
      </c>
      <c r="T587" s="101" t="s">
        <v>220</v>
      </c>
      <c r="U587" s="102">
        <v>378600</v>
      </c>
      <c r="V587" s="102">
        <v>378600</v>
      </c>
      <c r="W587" s="102">
        <v>0</v>
      </c>
      <c r="X587" s="101" t="s">
        <v>739</v>
      </c>
      <c r="Y587" s="101">
        <v>335120</v>
      </c>
      <c r="Z587" s="101" t="s">
        <v>859</v>
      </c>
      <c r="AA587" s="101" t="s">
        <v>860</v>
      </c>
      <c r="AB587" s="101"/>
      <c r="AC587" s="101"/>
      <c r="AD587" s="101">
        <v>300311030334</v>
      </c>
      <c r="AE587" s="101"/>
    </row>
    <row r="588" spans="1:31" hidden="1">
      <c r="A588" s="100" t="s">
        <v>865</v>
      </c>
      <c r="B588" s="101">
        <v>30031</v>
      </c>
      <c r="C588" s="101" t="s">
        <v>267</v>
      </c>
      <c r="D588" s="101">
        <v>9061004001</v>
      </c>
      <c r="E588" s="68" t="str">
        <f>VLOOKUP(D588,'[20]Plan de Cuentas'!M$3:R$289,6,0)</f>
        <v>GASTOS DE VIAJES POR NEGOCIO</v>
      </c>
      <c r="F588" s="101" t="s">
        <v>71</v>
      </c>
      <c r="G588" s="101">
        <v>100</v>
      </c>
      <c r="H588" s="101" t="s">
        <v>213</v>
      </c>
      <c r="I588" s="101">
        <v>1220</v>
      </c>
      <c r="J588" s="101" t="s">
        <v>214</v>
      </c>
      <c r="K588" s="101" t="s">
        <v>215</v>
      </c>
      <c r="L588" s="101" t="s">
        <v>151</v>
      </c>
      <c r="M588" s="101">
        <v>691</v>
      </c>
      <c r="N588" s="101" t="s">
        <v>216</v>
      </c>
      <c r="O588" s="101" t="s">
        <v>628</v>
      </c>
      <c r="P588" s="101">
        <v>21242</v>
      </c>
      <c r="Q588" s="101">
        <v>41799</v>
      </c>
      <c r="R588" s="101" t="s">
        <v>822</v>
      </c>
      <c r="S588" s="101" t="s">
        <v>861</v>
      </c>
      <c r="T588" s="101" t="s">
        <v>220</v>
      </c>
      <c r="U588" s="102">
        <v>48600</v>
      </c>
      <c r="V588" s="102">
        <v>48600</v>
      </c>
      <c r="W588" s="102">
        <v>0</v>
      </c>
      <c r="X588" s="101" t="s">
        <v>739</v>
      </c>
      <c r="Y588" s="101">
        <v>293625</v>
      </c>
      <c r="Z588" s="101" t="s">
        <v>772</v>
      </c>
      <c r="AA588" s="101" t="s">
        <v>773</v>
      </c>
      <c r="AB588" s="101"/>
      <c r="AC588" s="101"/>
      <c r="AD588" s="101">
        <v>300311030036</v>
      </c>
      <c r="AE588" s="101"/>
    </row>
    <row r="589" spans="1:31" hidden="1">
      <c r="A589" s="100" t="s">
        <v>865</v>
      </c>
      <c r="B589" s="101">
        <v>30031</v>
      </c>
      <c r="C589" s="101" t="s">
        <v>267</v>
      </c>
      <c r="D589" s="101">
        <v>9071110001</v>
      </c>
      <c r="E589" s="68" t="str">
        <f>VLOOKUP(D589,'[20]Plan de Cuentas'!M$3:R$289,6,0)</f>
        <v>Servicios Externalizados</v>
      </c>
      <c r="F589" s="101" t="s">
        <v>862</v>
      </c>
      <c r="G589" s="101">
        <v>100</v>
      </c>
      <c r="H589" s="101" t="s">
        <v>213</v>
      </c>
      <c r="I589" s="101">
        <v>1220</v>
      </c>
      <c r="J589" s="101" t="s">
        <v>214</v>
      </c>
      <c r="K589" s="101" t="s">
        <v>215</v>
      </c>
      <c r="L589" s="101" t="s">
        <v>151</v>
      </c>
      <c r="M589" s="101">
        <v>691</v>
      </c>
      <c r="N589" s="101" t="s">
        <v>216</v>
      </c>
      <c r="O589" s="101" t="s">
        <v>863</v>
      </c>
      <c r="P589" s="101">
        <v>0</v>
      </c>
      <c r="Q589" s="101">
        <v>41801</v>
      </c>
      <c r="R589" s="101" t="s">
        <v>822</v>
      </c>
      <c r="S589" s="101" t="s">
        <v>864</v>
      </c>
      <c r="T589" s="101" t="s">
        <v>220</v>
      </c>
      <c r="U589" s="101">
        <v>241600</v>
      </c>
      <c r="V589" s="101">
        <v>241600</v>
      </c>
      <c r="W589" s="101">
        <v>0</v>
      </c>
      <c r="X589" s="101" t="s">
        <v>739</v>
      </c>
      <c r="Y589" s="101">
        <v>300355</v>
      </c>
      <c r="Z589" s="101" t="s">
        <v>826</v>
      </c>
      <c r="AA589" s="101" t="s">
        <v>299</v>
      </c>
      <c r="AB589" s="101"/>
      <c r="AC589" s="101"/>
      <c r="AD589" s="101">
        <v>300311029857</v>
      </c>
      <c r="AE589" s="101"/>
    </row>
    <row r="590" spans="1:31">
      <c r="A590" s="100" t="s">
        <v>973</v>
      </c>
      <c r="B590" s="101">
        <v>30031</v>
      </c>
      <c r="C590" s="101" t="s">
        <v>211</v>
      </c>
      <c r="D590" s="101">
        <v>9050110002</v>
      </c>
      <c r="E590" s="68" t="str">
        <f>VLOOKUP(D590,'[20]Plan de Cuentas'!M$3:R$289,6,0)</f>
        <v>Depreciación / Amortización</v>
      </c>
      <c r="F590" s="101" t="s">
        <v>212</v>
      </c>
      <c r="G590" s="101">
        <v>100</v>
      </c>
      <c r="H590" s="101" t="s">
        <v>213</v>
      </c>
      <c r="I590" s="101">
        <v>1220</v>
      </c>
      <c r="J590" s="101" t="s">
        <v>214</v>
      </c>
      <c r="K590" s="101" t="s">
        <v>215</v>
      </c>
      <c r="L590" s="101" t="s">
        <v>151</v>
      </c>
      <c r="M590" s="101">
        <v>691</v>
      </c>
      <c r="N590" s="101" t="s">
        <v>216</v>
      </c>
      <c r="O590" s="101" t="s">
        <v>217</v>
      </c>
      <c r="P590" s="101">
        <v>516522</v>
      </c>
      <c r="Q590" s="101">
        <v>41851</v>
      </c>
      <c r="R590" s="101" t="s">
        <v>867</v>
      </c>
      <c r="S590" s="101" t="s">
        <v>870</v>
      </c>
      <c r="T590" s="101" t="s">
        <v>220</v>
      </c>
      <c r="U590" s="102">
        <v>86087</v>
      </c>
      <c r="V590" s="102">
        <v>86087</v>
      </c>
      <c r="W590" s="102">
        <v>0</v>
      </c>
      <c r="X590" s="101" t="s">
        <v>690</v>
      </c>
      <c r="Y590" s="101"/>
      <c r="Z590" s="101"/>
      <c r="AA590" s="101"/>
      <c r="AB590" s="101"/>
      <c r="AC590" s="101"/>
      <c r="AD590" s="101"/>
      <c r="AE590" s="101"/>
    </row>
    <row r="591" spans="1:31">
      <c r="A591" s="100" t="s">
        <v>973</v>
      </c>
      <c r="B591" s="101">
        <v>30031</v>
      </c>
      <c r="C591" s="101" t="s">
        <v>211</v>
      </c>
      <c r="D591" s="101">
        <v>9050110004</v>
      </c>
      <c r="E591" s="68" t="str">
        <f>VLOOKUP(D591,'[20]Plan de Cuentas'!M$3:R$289,6,0)</f>
        <v>Depreciación / Amortización</v>
      </c>
      <c r="F591" s="101" t="s">
        <v>221</v>
      </c>
      <c r="G591" s="101">
        <v>100</v>
      </c>
      <c r="H591" s="101" t="s">
        <v>213</v>
      </c>
      <c r="I591" s="101">
        <v>1220</v>
      </c>
      <c r="J591" s="101" t="s">
        <v>214</v>
      </c>
      <c r="K591" s="101" t="s">
        <v>215</v>
      </c>
      <c r="L591" s="101" t="s">
        <v>151</v>
      </c>
      <c r="M591" s="101">
        <v>691</v>
      </c>
      <c r="N591" s="101" t="s">
        <v>216</v>
      </c>
      <c r="O591" s="101" t="s">
        <v>222</v>
      </c>
      <c r="P591" s="101">
        <v>968019</v>
      </c>
      <c r="Q591" s="101">
        <v>41851</v>
      </c>
      <c r="R591" s="101" t="s">
        <v>867</v>
      </c>
      <c r="S591" s="101" t="s">
        <v>870</v>
      </c>
      <c r="T591" s="101" t="s">
        <v>220</v>
      </c>
      <c r="U591" s="102">
        <v>154104</v>
      </c>
      <c r="V591" s="102">
        <v>154104</v>
      </c>
      <c r="W591" s="102">
        <v>0</v>
      </c>
      <c r="X591" s="101" t="s">
        <v>690</v>
      </c>
      <c r="Y591" s="101"/>
      <c r="Z591" s="101"/>
      <c r="AA591" s="101"/>
      <c r="AB591" s="101"/>
      <c r="AC591" s="101"/>
      <c r="AD591" s="101"/>
      <c r="AE591" s="101"/>
    </row>
    <row r="592" spans="1:31">
      <c r="A592" s="100" t="s">
        <v>973</v>
      </c>
      <c r="B592" s="101">
        <v>30031</v>
      </c>
      <c r="C592" s="101" t="s">
        <v>211</v>
      </c>
      <c r="D592" s="101">
        <v>9050110004</v>
      </c>
      <c r="E592" s="68" t="str">
        <f>VLOOKUP(D592,'[20]Plan de Cuentas'!M$3:R$289,6,0)</f>
        <v>Depreciación / Amortización</v>
      </c>
      <c r="F592" s="101" t="s">
        <v>221</v>
      </c>
      <c r="G592" s="101">
        <v>100</v>
      </c>
      <c r="H592" s="101" t="s">
        <v>213</v>
      </c>
      <c r="I592" s="101">
        <v>1220</v>
      </c>
      <c r="J592" s="101" t="s">
        <v>214</v>
      </c>
      <c r="K592" s="101" t="s">
        <v>215</v>
      </c>
      <c r="L592" s="101" t="s">
        <v>151</v>
      </c>
      <c r="M592" s="101">
        <v>691</v>
      </c>
      <c r="N592" s="101" t="s">
        <v>216</v>
      </c>
      <c r="O592" s="101" t="s">
        <v>222</v>
      </c>
      <c r="P592" s="101">
        <v>968019</v>
      </c>
      <c r="Q592" s="101">
        <v>41851</v>
      </c>
      <c r="R592" s="101" t="s">
        <v>867</v>
      </c>
      <c r="S592" s="101" t="s">
        <v>870</v>
      </c>
      <c r="T592" s="101" t="s">
        <v>220</v>
      </c>
      <c r="U592" s="102">
        <v>7060</v>
      </c>
      <c r="V592" s="102">
        <v>7060</v>
      </c>
      <c r="W592" s="102">
        <v>0</v>
      </c>
      <c r="X592" s="101" t="s">
        <v>690</v>
      </c>
      <c r="Y592" s="101"/>
      <c r="Z592" s="101"/>
      <c r="AA592" s="101"/>
      <c r="AB592" s="101"/>
      <c r="AC592" s="101"/>
      <c r="AD592" s="101"/>
      <c r="AE592" s="101"/>
    </row>
    <row r="593" spans="1:31">
      <c r="A593" s="100" t="s">
        <v>973</v>
      </c>
      <c r="B593" s="101">
        <v>30031</v>
      </c>
      <c r="C593" s="101" t="s">
        <v>211</v>
      </c>
      <c r="D593" s="101">
        <v>9050110004</v>
      </c>
      <c r="E593" s="68" t="str">
        <f>VLOOKUP(D593,'[20]Plan de Cuentas'!M$3:R$289,6,0)</f>
        <v>Depreciación / Amortización</v>
      </c>
      <c r="F593" s="101" t="s">
        <v>221</v>
      </c>
      <c r="G593" s="101">
        <v>100</v>
      </c>
      <c r="H593" s="101" t="s">
        <v>213</v>
      </c>
      <c r="I593" s="101">
        <v>1220</v>
      </c>
      <c r="J593" s="101" t="s">
        <v>214</v>
      </c>
      <c r="K593" s="101" t="s">
        <v>215</v>
      </c>
      <c r="L593" s="101" t="s">
        <v>151</v>
      </c>
      <c r="M593" s="101">
        <v>692</v>
      </c>
      <c r="N593" s="101" t="s">
        <v>223</v>
      </c>
      <c r="O593" s="101" t="s">
        <v>224</v>
      </c>
      <c r="P593" s="101">
        <v>580530</v>
      </c>
      <c r="Q593" s="101">
        <v>41851</v>
      </c>
      <c r="R593" s="101" t="s">
        <v>867</v>
      </c>
      <c r="S593" s="101" t="s">
        <v>870</v>
      </c>
      <c r="T593" s="101" t="s">
        <v>220</v>
      </c>
      <c r="U593" s="102">
        <v>96755</v>
      </c>
      <c r="V593" s="102">
        <v>96755</v>
      </c>
      <c r="W593" s="102">
        <v>0</v>
      </c>
      <c r="X593" s="101" t="s">
        <v>690</v>
      </c>
      <c r="Y593" s="101"/>
      <c r="Z593" s="101"/>
      <c r="AA593" s="101"/>
      <c r="AB593" s="101"/>
      <c r="AC593" s="101"/>
      <c r="AD593" s="101"/>
      <c r="AE593" s="101"/>
    </row>
    <row r="594" spans="1:31">
      <c r="A594" s="100" t="s">
        <v>973</v>
      </c>
      <c r="B594" s="101">
        <v>30031</v>
      </c>
      <c r="C594" s="101" t="s">
        <v>211</v>
      </c>
      <c r="D594" s="101">
        <v>9050110004</v>
      </c>
      <c r="E594" s="68" t="str">
        <f>VLOOKUP(D594,'[20]Plan de Cuentas'!M$3:R$289,6,0)</f>
        <v>Depreciación / Amortización</v>
      </c>
      <c r="F594" s="101" t="s">
        <v>221</v>
      </c>
      <c r="G594" s="101">
        <v>100</v>
      </c>
      <c r="H594" s="101" t="s">
        <v>213</v>
      </c>
      <c r="I594" s="101">
        <v>1220</v>
      </c>
      <c r="J594" s="101" t="s">
        <v>225</v>
      </c>
      <c r="K594" s="101" t="s">
        <v>226</v>
      </c>
      <c r="L594" s="101" t="s">
        <v>151</v>
      </c>
      <c r="M594" s="101">
        <v>1425</v>
      </c>
      <c r="N594" s="101" t="s">
        <v>227</v>
      </c>
      <c r="O594" s="101" t="s">
        <v>228</v>
      </c>
      <c r="P594" s="101">
        <v>811512</v>
      </c>
      <c r="Q594" s="101">
        <v>41851</v>
      </c>
      <c r="R594" s="101" t="s">
        <v>867</v>
      </c>
      <c r="S594" s="101" t="s">
        <v>870</v>
      </c>
      <c r="T594" s="101" t="s">
        <v>220</v>
      </c>
      <c r="U594" s="102">
        <v>135252</v>
      </c>
      <c r="V594" s="102">
        <v>135252</v>
      </c>
      <c r="W594" s="102">
        <v>0</v>
      </c>
      <c r="X594" s="101" t="s">
        <v>690</v>
      </c>
      <c r="Y594" s="101"/>
      <c r="Z594" s="101"/>
      <c r="AA594" s="101"/>
      <c r="AB594" s="101"/>
      <c r="AC594" s="101"/>
      <c r="AD594" s="101"/>
      <c r="AE594" s="101"/>
    </row>
    <row r="595" spans="1:31">
      <c r="A595" s="100" t="s">
        <v>973</v>
      </c>
      <c r="B595" s="101">
        <v>30031</v>
      </c>
      <c r="C595" s="101" t="s">
        <v>211</v>
      </c>
      <c r="D595" s="101">
        <v>9050110006</v>
      </c>
      <c r="E595" s="68" t="str">
        <f>VLOOKUP(D595,'[20]Plan de Cuentas'!M$3:R$289,6,0)</f>
        <v>Depreciación / Amortización</v>
      </c>
      <c r="F595" s="101" t="s">
        <v>229</v>
      </c>
      <c r="G595" s="101">
        <v>100</v>
      </c>
      <c r="H595" s="101" t="s">
        <v>213</v>
      </c>
      <c r="I595" s="101">
        <v>1220</v>
      </c>
      <c r="J595" s="101" t="s">
        <v>214</v>
      </c>
      <c r="K595" s="101" t="s">
        <v>215</v>
      </c>
      <c r="L595" s="101" t="s">
        <v>151</v>
      </c>
      <c r="M595" s="101">
        <v>692</v>
      </c>
      <c r="N595" s="101" t="s">
        <v>223</v>
      </c>
      <c r="O595" s="101" t="s">
        <v>230</v>
      </c>
      <c r="P595" s="101">
        <v>33900</v>
      </c>
      <c r="Q595" s="101">
        <v>41851</v>
      </c>
      <c r="R595" s="101" t="s">
        <v>867</v>
      </c>
      <c r="S595" s="101" t="s">
        <v>870</v>
      </c>
      <c r="T595" s="101" t="s">
        <v>220</v>
      </c>
      <c r="U595" s="102">
        <v>5650</v>
      </c>
      <c r="V595" s="102">
        <v>5650</v>
      </c>
      <c r="W595" s="102">
        <v>0</v>
      </c>
      <c r="X595" s="101" t="s">
        <v>690</v>
      </c>
      <c r="Y595" s="101"/>
      <c r="Z595" s="101"/>
      <c r="AA595" s="101"/>
      <c r="AB595" s="101"/>
      <c r="AC595" s="101"/>
      <c r="AD595" s="101"/>
      <c r="AE595" s="101"/>
    </row>
    <row r="596" spans="1:31">
      <c r="A596" s="100" t="s">
        <v>973</v>
      </c>
      <c r="B596" s="101">
        <v>30031</v>
      </c>
      <c r="C596" s="101" t="s">
        <v>211</v>
      </c>
      <c r="D596" s="101">
        <v>9050110006</v>
      </c>
      <c r="E596" s="68" t="str">
        <f>VLOOKUP(D596,'[20]Plan de Cuentas'!M$3:R$289,6,0)</f>
        <v>Depreciación / Amortización</v>
      </c>
      <c r="F596" s="101" t="s">
        <v>229</v>
      </c>
      <c r="G596" s="101">
        <v>100</v>
      </c>
      <c r="H596" s="101" t="s">
        <v>213</v>
      </c>
      <c r="I596" s="101">
        <v>1220</v>
      </c>
      <c r="J596" s="101" t="s">
        <v>225</v>
      </c>
      <c r="K596" s="101" t="s">
        <v>226</v>
      </c>
      <c r="L596" s="101" t="s">
        <v>151</v>
      </c>
      <c r="M596" s="101">
        <v>1015</v>
      </c>
      <c r="N596" s="101" t="s">
        <v>268</v>
      </c>
      <c r="O596" s="101" t="s">
        <v>871</v>
      </c>
      <c r="P596" s="101">
        <v>0</v>
      </c>
      <c r="Q596" s="101">
        <v>41851</v>
      </c>
      <c r="R596" s="101" t="s">
        <v>867</v>
      </c>
      <c r="S596" s="101" t="s">
        <v>872</v>
      </c>
      <c r="T596" s="101" t="s">
        <v>220</v>
      </c>
      <c r="U596" s="102">
        <v>1737</v>
      </c>
      <c r="V596" s="102">
        <v>1737</v>
      </c>
      <c r="W596" s="102">
        <v>0</v>
      </c>
      <c r="X596" s="101" t="s">
        <v>690</v>
      </c>
      <c r="Y596" s="101"/>
      <c r="Z596" s="101"/>
      <c r="AA596" s="101"/>
      <c r="AB596" s="101"/>
      <c r="AC596" s="101"/>
      <c r="AD596" s="101"/>
      <c r="AE596" s="101"/>
    </row>
    <row r="597" spans="1:31">
      <c r="A597" s="100" t="s">
        <v>973</v>
      </c>
      <c r="B597" s="101">
        <v>30031</v>
      </c>
      <c r="C597" s="101" t="s">
        <v>211</v>
      </c>
      <c r="D597" s="101">
        <v>9051120001</v>
      </c>
      <c r="E597" s="68" t="str">
        <f>VLOOKUP(D597,'[20]Plan de Cuentas'!M$3:R$289,6,0)</f>
        <v>Depreciación / Amortización</v>
      </c>
      <c r="F597" s="101" t="s">
        <v>231</v>
      </c>
      <c r="G597" s="101">
        <v>100</v>
      </c>
      <c r="H597" s="101" t="s">
        <v>213</v>
      </c>
      <c r="I597" s="101">
        <v>1220</v>
      </c>
      <c r="J597" s="101" t="s">
        <v>214</v>
      </c>
      <c r="K597" s="101" t="s">
        <v>215</v>
      </c>
      <c r="L597" s="101" t="s">
        <v>151</v>
      </c>
      <c r="M597" s="101">
        <v>691</v>
      </c>
      <c r="N597" s="101" t="s">
        <v>216</v>
      </c>
      <c r="O597" s="101" t="s">
        <v>232</v>
      </c>
      <c r="P597" s="101">
        <v>5654946</v>
      </c>
      <c r="Q597" s="101">
        <v>41851</v>
      </c>
      <c r="R597" s="101" t="s">
        <v>867</v>
      </c>
      <c r="S597" s="101" t="s">
        <v>870</v>
      </c>
      <c r="T597" s="101" t="s">
        <v>220</v>
      </c>
      <c r="U597" s="102">
        <v>634936</v>
      </c>
      <c r="V597" s="102">
        <v>634936</v>
      </c>
      <c r="W597" s="102">
        <v>0</v>
      </c>
      <c r="X597" s="101" t="s">
        <v>690</v>
      </c>
      <c r="Y597" s="101"/>
      <c r="Z597" s="101"/>
      <c r="AA597" s="101"/>
      <c r="AB597" s="101"/>
      <c r="AC597" s="101"/>
      <c r="AD597" s="101"/>
      <c r="AE597" s="101"/>
    </row>
    <row r="598" spans="1:31">
      <c r="A598" s="100" t="s">
        <v>973</v>
      </c>
      <c r="B598" s="101">
        <v>30031</v>
      </c>
      <c r="C598" s="101" t="s">
        <v>211</v>
      </c>
      <c r="D598" s="101">
        <v>9051120001</v>
      </c>
      <c r="E598" s="68" t="str">
        <f>VLOOKUP(D598,'[20]Plan de Cuentas'!M$3:R$289,6,0)</f>
        <v>Depreciación / Amortización</v>
      </c>
      <c r="F598" s="101" t="s">
        <v>231</v>
      </c>
      <c r="G598" s="101">
        <v>100</v>
      </c>
      <c r="H598" s="101" t="s">
        <v>213</v>
      </c>
      <c r="I598" s="101">
        <v>1220</v>
      </c>
      <c r="J598" s="101" t="s">
        <v>214</v>
      </c>
      <c r="K598" s="101" t="s">
        <v>215</v>
      </c>
      <c r="L598" s="101" t="s">
        <v>151</v>
      </c>
      <c r="M598" s="101">
        <v>691</v>
      </c>
      <c r="N598" s="101" t="s">
        <v>216</v>
      </c>
      <c r="O598" s="101" t="s">
        <v>232</v>
      </c>
      <c r="P598" s="101">
        <v>5654946</v>
      </c>
      <c r="Q598" s="101">
        <v>41851</v>
      </c>
      <c r="R598" s="101" t="s">
        <v>867</v>
      </c>
      <c r="S598" s="101" t="s">
        <v>870</v>
      </c>
      <c r="T598" s="101" t="s">
        <v>220</v>
      </c>
      <c r="U598" s="102">
        <v>307555</v>
      </c>
      <c r="V598" s="102">
        <v>307555</v>
      </c>
      <c r="W598" s="102">
        <v>0</v>
      </c>
      <c r="X598" s="101" t="s">
        <v>690</v>
      </c>
      <c r="Y598" s="101"/>
      <c r="Z598" s="101"/>
      <c r="AA598" s="101"/>
      <c r="AB598" s="101"/>
      <c r="AC598" s="101"/>
      <c r="AD598" s="101"/>
      <c r="AE598" s="101"/>
    </row>
    <row r="599" spans="1:31">
      <c r="A599" s="100" t="s">
        <v>973</v>
      </c>
      <c r="B599" s="101">
        <v>30031</v>
      </c>
      <c r="C599" s="101" t="s">
        <v>211</v>
      </c>
      <c r="D599" s="101">
        <v>9051120001</v>
      </c>
      <c r="E599" s="68" t="str">
        <f>VLOOKUP(D599,'[20]Plan de Cuentas'!M$3:R$289,6,0)</f>
        <v>Depreciación / Amortización</v>
      </c>
      <c r="F599" s="101" t="s">
        <v>231</v>
      </c>
      <c r="G599" s="101">
        <v>100</v>
      </c>
      <c r="H599" s="101" t="s">
        <v>213</v>
      </c>
      <c r="I599" s="101">
        <v>1220</v>
      </c>
      <c r="J599" s="101" t="s">
        <v>214</v>
      </c>
      <c r="K599" s="101" t="s">
        <v>215</v>
      </c>
      <c r="L599" s="101" t="s">
        <v>151</v>
      </c>
      <c r="M599" s="101">
        <v>692</v>
      </c>
      <c r="N599" s="101" t="s">
        <v>223</v>
      </c>
      <c r="O599" s="101" t="s">
        <v>233</v>
      </c>
      <c r="P599" s="101">
        <v>15173388</v>
      </c>
      <c r="Q599" s="101">
        <v>41851</v>
      </c>
      <c r="R599" s="101" t="s">
        <v>867</v>
      </c>
      <c r="S599" s="101" t="s">
        <v>870</v>
      </c>
      <c r="T599" s="101" t="s">
        <v>220</v>
      </c>
      <c r="U599" s="102">
        <v>2528898</v>
      </c>
      <c r="V599" s="102">
        <v>2528898</v>
      </c>
      <c r="W599" s="102">
        <v>0</v>
      </c>
      <c r="X599" s="101" t="s">
        <v>690</v>
      </c>
      <c r="Y599" s="101"/>
      <c r="Z599" s="101"/>
      <c r="AA599" s="101"/>
      <c r="AB599" s="101"/>
      <c r="AC599" s="101"/>
      <c r="AD599" s="101"/>
      <c r="AE599" s="101"/>
    </row>
    <row r="600" spans="1:31">
      <c r="A600" s="100" t="s">
        <v>973</v>
      </c>
      <c r="B600" s="101">
        <v>30031</v>
      </c>
      <c r="C600" s="101" t="s">
        <v>234</v>
      </c>
      <c r="D600" s="101">
        <v>9060101001</v>
      </c>
      <c r="E600" s="68" t="str">
        <f>VLOOKUP(D600,'[20]Plan de Cuentas'!M$3:R$289,6,0)</f>
        <v>COSTO DE PERSONAL</v>
      </c>
      <c r="F600" s="101" t="s">
        <v>235</v>
      </c>
      <c r="G600" s="101">
        <v>100</v>
      </c>
      <c r="H600" s="101" t="s">
        <v>213</v>
      </c>
      <c r="I600" s="101">
        <v>1220</v>
      </c>
      <c r="J600" s="101" t="s">
        <v>236</v>
      </c>
      <c r="K600" s="101" t="s">
        <v>179</v>
      </c>
      <c r="L600" s="101" t="s">
        <v>151</v>
      </c>
      <c r="M600" s="101">
        <v>910</v>
      </c>
      <c r="N600" s="101" t="s">
        <v>179</v>
      </c>
      <c r="O600" s="101" t="s">
        <v>237</v>
      </c>
      <c r="P600" s="101">
        <v>20518974</v>
      </c>
      <c r="Q600" s="101">
        <v>41851</v>
      </c>
      <c r="R600" s="101" t="s">
        <v>873</v>
      </c>
      <c r="S600" s="101" t="s">
        <v>633</v>
      </c>
      <c r="T600" s="101" t="s">
        <v>220</v>
      </c>
      <c r="U600" s="102">
        <v>1351747</v>
      </c>
      <c r="V600" s="102">
        <v>1351747</v>
      </c>
      <c r="W600" s="102">
        <v>0</v>
      </c>
      <c r="X600" s="101" t="s">
        <v>692</v>
      </c>
      <c r="Y600" s="101"/>
      <c r="Z600" s="101"/>
      <c r="AA600" s="101"/>
      <c r="AB600" s="101"/>
      <c r="AC600" s="101"/>
      <c r="AD600" s="101"/>
      <c r="AE600" s="101"/>
    </row>
    <row r="601" spans="1:31">
      <c r="A601" s="100" t="s">
        <v>973</v>
      </c>
      <c r="B601" s="101">
        <v>30031</v>
      </c>
      <c r="C601" s="101" t="s">
        <v>234</v>
      </c>
      <c r="D601" s="101">
        <v>9060101001</v>
      </c>
      <c r="E601" s="68" t="str">
        <f>VLOOKUP(D601,'[20]Plan de Cuentas'!M$3:R$289,6,0)</f>
        <v>COSTO DE PERSONAL</v>
      </c>
      <c r="F601" s="101" t="s">
        <v>235</v>
      </c>
      <c r="G601" s="101">
        <v>100</v>
      </c>
      <c r="H601" s="101" t="s">
        <v>213</v>
      </c>
      <c r="I601" s="101">
        <v>1220</v>
      </c>
      <c r="J601" s="101" t="s">
        <v>236</v>
      </c>
      <c r="K601" s="101" t="s">
        <v>179</v>
      </c>
      <c r="L601" s="101" t="s">
        <v>151</v>
      </c>
      <c r="M601" s="101">
        <v>910</v>
      </c>
      <c r="N601" s="101" t="s">
        <v>179</v>
      </c>
      <c r="O601" s="101" t="s">
        <v>237</v>
      </c>
      <c r="P601" s="101">
        <v>20518974</v>
      </c>
      <c r="Q601" s="101">
        <v>41851</v>
      </c>
      <c r="R601" s="101" t="s">
        <v>874</v>
      </c>
      <c r="S601" s="101" t="s">
        <v>634</v>
      </c>
      <c r="T601" s="101" t="s">
        <v>220</v>
      </c>
      <c r="U601" s="102">
        <v>-3318172</v>
      </c>
      <c r="V601" s="102">
        <v>0</v>
      </c>
      <c r="W601" s="102">
        <v>3318172</v>
      </c>
      <c r="X601" s="101" t="s">
        <v>692</v>
      </c>
      <c r="Y601" s="101"/>
      <c r="Z601" s="101"/>
      <c r="AA601" s="101"/>
      <c r="AB601" s="101"/>
      <c r="AC601" s="101"/>
      <c r="AD601" s="101"/>
      <c r="AE601" s="101"/>
    </row>
    <row r="602" spans="1:31">
      <c r="A602" s="100" t="s">
        <v>973</v>
      </c>
      <c r="B602" s="101">
        <v>30031</v>
      </c>
      <c r="C602" s="101" t="s">
        <v>234</v>
      </c>
      <c r="D602" s="101">
        <v>9060101001</v>
      </c>
      <c r="E602" s="68" t="str">
        <f>VLOOKUP(D602,'[20]Plan de Cuentas'!M$3:R$289,6,0)</f>
        <v>COSTO DE PERSONAL</v>
      </c>
      <c r="F602" s="101" t="s">
        <v>235</v>
      </c>
      <c r="G602" s="101">
        <v>100</v>
      </c>
      <c r="H602" s="101" t="s">
        <v>213</v>
      </c>
      <c r="I602" s="101">
        <v>1220</v>
      </c>
      <c r="J602" s="101" t="s">
        <v>236</v>
      </c>
      <c r="K602" s="101" t="s">
        <v>179</v>
      </c>
      <c r="L602" s="101" t="s">
        <v>151</v>
      </c>
      <c r="M602" s="101">
        <v>910</v>
      </c>
      <c r="N602" s="101" t="s">
        <v>179</v>
      </c>
      <c r="O602" s="101" t="s">
        <v>237</v>
      </c>
      <c r="P602" s="101">
        <v>20518974</v>
      </c>
      <c r="Q602" s="101">
        <v>41851</v>
      </c>
      <c r="R602" s="101" t="s">
        <v>873</v>
      </c>
      <c r="S602" s="101" t="s">
        <v>634</v>
      </c>
      <c r="T602" s="101" t="s">
        <v>220</v>
      </c>
      <c r="U602" s="102">
        <v>3318172</v>
      </c>
      <c r="V602" s="102">
        <v>3318172</v>
      </c>
      <c r="W602" s="102">
        <v>0</v>
      </c>
      <c r="X602" s="101" t="s">
        <v>692</v>
      </c>
      <c r="Y602" s="101"/>
      <c r="Z602" s="101"/>
      <c r="AA602" s="101"/>
      <c r="AB602" s="101"/>
      <c r="AC602" s="101"/>
      <c r="AD602" s="101"/>
      <c r="AE602" s="101"/>
    </row>
    <row r="603" spans="1:31">
      <c r="A603" s="100" t="s">
        <v>973</v>
      </c>
      <c r="B603" s="101">
        <v>30031</v>
      </c>
      <c r="C603" s="101" t="s">
        <v>234</v>
      </c>
      <c r="D603" s="101">
        <v>9060101001</v>
      </c>
      <c r="E603" s="68" t="str">
        <f>VLOOKUP(D603,'[20]Plan de Cuentas'!M$3:R$289,6,0)</f>
        <v>COSTO DE PERSONAL</v>
      </c>
      <c r="F603" s="101" t="s">
        <v>235</v>
      </c>
      <c r="G603" s="101">
        <v>100</v>
      </c>
      <c r="H603" s="101" t="s">
        <v>213</v>
      </c>
      <c r="I603" s="101">
        <v>1220</v>
      </c>
      <c r="J603" s="101" t="s">
        <v>236</v>
      </c>
      <c r="K603" s="101" t="s">
        <v>179</v>
      </c>
      <c r="L603" s="101" t="s">
        <v>151</v>
      </c>
      <c r="M603" s="101">
        <v>910</v>
      </c>
      <c r="N603" s="101" t="s">
        <v>179</v>
      </c>
      <c r="O603" s="101" t="s">
        <v>237</v>
      </c>
      <c r="P603" s="101">
        <v>20518974</v>
      </c>
      <c r="Q603" s="101">
        <v>41851</v>
      </c>
      <c r="R603" s="101" t="s">
        <v>875</v>
      </c>
      <c r="S603" s="101" t="s">
        <v>634</v>
      </c>
      <c r="T603" s="101" t="s">
        <v>220</v>
      </c>
      <c r="U603" s="102">
        <v>3318172</v>
      </c>
      <c r="V603" s="102">
        <v>3318172</v>
      </c>
      <c r="W603" s="102">
        <v>0</v>
      </c>
      <c r="X603" s="101" t="s">
        <v>692</v>
      </c>
      <c r="Y603" s="101"/>
      <c r="Z603" s="101"/>
      <c r="AA603" s="101"/>
      <c r="AB603" s="101"/>
      <c r="AC603" s="101"/>
      <c r="AD603" s="101"/>
      <c r="AE603" s="101"/>
    </row>
    <row r="604" spans="1:31">
      <c r="A604" s="100" t="s">
        <v>973</v>
      </c>
      <c r="B604" s="101">
        <v>30031</v>
      </c>
      <c r="C604" s="101" t="s">
        <v>234</v>
      </c>
      <c r="D604" s="101">
        <v>9060101001</v>
      </c>
      <c r="E604" s="68" t="str">
        <f>VLOOKUP(D604,'[20]Plan de Cuentas'!M$3:R$289,6,0)</f>
        <v>COSTO DE PERSONAL</v>
      </c>
      <c r="F604" s="101" t="s">
        <v>235</v>
      </c>
      <c r="G604" s="101">
        <v>100</v>
      </c>
      <c r="H604" s="101" t="s">
        <v>213</v>
      </c>
      <c r="I604" s="101">
        <v>1220</v>
      </c>
      <c r="J604" s="101" t="s">
        <v>236</v>
      </c>
      <c r="K604" s="101" t="s">
        <v>179</v>
      </c>
      <c r="L604" s="101" t="s">
        <v>151</v>
      </c>
      <c r="M604" s="101">
        <v>910</v>
      </c>
      <c r="N604" s="101" t="s">
        <v>179</v>
      </c>
      <c r="O604" s="101" t="s">
        <v>237</v>
      </c>
      <c r="P604" s="101">
        <v>20518974</v>
      </c>
      <c r="Q604" s="101">
        <v>41851</v>
      </c>
      <c r="R604" s="101" t="s">
        <v>875</v>
      </c>
      <c r="S604" s="101" t="s">
        <v>633</v>
      </c>
      <c r="T604" s="101" t="s">
        <v>220</v>
      </c>
      <c r="U604" s="102">
        <v>1351747</v>
      </c>
      <c r="V604" s="102">
        <v>1351747</v>
      </c>
      <c r="W604" s="102">
        <v>0</v>
      </c>
      <c r="X604" s="101" t="s">
        <v>692</v>
      </c>
      <c r="Y604" s="101"/>
      <c r="Z604" s="101"/>
      <c r="AA604" s="101"/>
      <c r="AB604" s="101"/>
      <c r="AC604" s="101"/>
      <c r="AD604" s="101"/>
      <c r="AE604" s="101"/>
    </row>
    <row r="605" spans="1:31">
      <c r="A605" s="100" t="s">
        <v>973</v>
      </c>
      <c r="B605" s="101">
        <v>30031</v>
      </c>
      <c r="C605" s="101" t="s">
        <v>234</v>
      </c>
      <c r="D605" s="101">
        <v>9060101001</v>
      </c>
      <c r="E605" s="68" t="str">
        <f>VLOOKUP(D605,'[20]Plan de Cuentas'!M$3:R$289,6,0)</f>
        <v>COSTO DE PERSONAL</v>
      </c>
      <c r="F605" s="101" t="s">
        <v>235</v>
      </c>
      <c r="G605" s="101">
        <v>100</v>
      </c>
      <c r="H605" s="101" t="s">
        <v>213</v>
      </c>
      <c r="I605" s="101">
        <v>1220</v>
      </c>
      <c r="J605" s="101" t="s">
        <v>236</v>
      </c>
      <c r="K605" s="101" t="s">
        <v>179</v>
      </c>
      <c r="L605" s="101" t="s">
        <v>151</v>
      </c>
      <c r="M605" s="101">
        <v>910</v>
      </c>
      <c r="N605" s="101" t="s">
        <v>179</v>
      </c>
      <c r="O605" s="101" t="s">
        <v>237</v>
      </c>
      <c r="P605" s="101">
        <v>20518974</v>
      </c>
      <c r="Q605" s="101">
        <v>41851</v>
      </c>
      <c r="R605" s="101" t="s">
        <v>874</v>
      </c>
      <c r="S605" s="101" t="s">
        <v>633</v>
      </c>
      <c r="T605" s="101" t="s">
        <v>220</v>
      </c>
      <c r="U605" s="102">
        <v>-1351747</v>
      </c>
      <c r="V605" s="102">
        <v>0</v>
      </c>
      <c r="W605" s="102">
        <v>1351747</v>
      </c>
      <c r="X605" s="101" t="s">
        <v>692</v>
      </c>
      <c r="Y605" s="101"/>
      <c r="Z605" s="101"/>
      <c r="AA605" s="101"/>
      <c r="AB605" s="101"/>
      <c r="AC605" s="101"/>
      <c r="AD605" s="101"/>
      <c r="AE605" s="101"/>
    </row>
    <row r="606" spans="1:31">
      <c r="A606" s="100" t="s">
        <v>973</v>
      </c>
      <c r="B606" s="101">
        <v>30031</v>
      </c>
      <c r="C606" s="101" t="s">
        <v>234</v>
      </c>
      <c r="D606" s="101">
        <v>9060104003</v>
      </c>
      <c r="E606" s="68" t="str">
        <f>VLOOKUP(D606,'[20]Plan de Cuentas'!M$3:R$289,6,0)</f>
        <v>COSTO DE PERSONAL</v>
      </c>
      <c r="F606" s="101" t="s">
        <v>240</v>
      </c>
      <c r="G606" s="101">
        <v>100</v>
      </c>
      <c r="H606" s="101" t="s">
        <v>213</v>
      </c>
      <c r="I606" s="101">
        <v>1220</v>
      </c>
      <c r="J606" s="101" t="s">
        <v>236</v>
      </c>
      <c r="K606" s="101" t="s">
        <v>179</v>
      </c>
      <c r="L606" s="101" t="s">
        <v>151</v>
      </c>
      <c r="M606" s="101">
        <v>910</v>
      </c>
      <c r="N606" s="101" t="s">
        <v>179</v>
      </c>
      <c r="O606" s="101" t="s">
        <v>241</v>
      </c>
      <c r="P606" s="101">
        <v>1610229</v>
      </c>
      <c r="Q606" s="101">
        <v>41851</v>
      </c>
      <c r="R606" s="101" t="s">
        <v>873</v>
      </c>
      <c r="S606" s="101" t="s">
        <v>876</v>
      </c>
      <c r="T606" s="101" t="s">
        <v>220</v>
      </c>
      <c r="U606" s="102">
        <v>72172</v>
      </c>
      <c r="V606" s="102">
        <v>72172</v>
      </c>
      <c r="W606" s="102">
        <v>0</v>
      </c>
      <c r="X606" s="101" t="s">
        <v>692</v>
      </c>
      <c r="Y606" s="101"/>
      <c r="Z606" s="101"/>
      <c r="AA606" s="101"/>
      <c r="AB606" s="101"/>
      <c r="AC606" s="101"/>
      <c r="AD606" s="101"/>
      <c r="AE606" s="101"/>
    </row>
    <row r="607" spans="1:31">
      <c r="A607" s="100" t="s">
        <v>973</v>
      </c>
      <c r="B607" s="101">
        <v>30031</v>
      </c>
      <c r="C607" s="101" t="s">
        <v>234</v>
      </c>
      <c r="D607" s="101">
        <v>9060104003</v>
      </c>
      <c r="E607" s="68" t="str">
        <f>VLOOKUP(D607,'[20]Plan de Cuentas'!M$3:R$289,6,0)</f>
        <v>COSTO DE PERSONAL</v>
      </c>
      <c r="F607" s="101" t="s">
        <v>240</v>
      </c>
      <c r="G607" s="101">
        <v>100</v>
      </c>
      <c r="H607" s="101" t="s">
        <v>213</v>
      </c>
      <c r="I607" s="101">
        <v>1220</v>
      </c>
      <c r="J607" s="101" t="s">
        <v>236</v>
      </c>
      <c r="K607" s="101" t="s">
        <v>179</v>
      </c>
      <c r="L607" s="101" t="s">
        <v>151</v>
      </c>
      <c r="M607" s="101">
        <v>910</v>
      </c>
      <c r="N607" s="101" t="s">
        <v>179</v>
      </c>
      <c r="O607" s="101" t="s">
        <v>241</v>
      </c>
      <c r="P607" s="101">
        <v>1610229</v>
      </c>
      <c r="Q607" s="101">
        <v>41851</v>
      </c>
      <c r="R607" s="101" t="s">
        <v>873</v>
      </c>
      <c r="S607" s="101" t="s">
        <v>635</v>
      </c>
      <c r="T607" s="101" t="s">
        <v>220</v>
      </c>
      <c r="U607" s="102">
        <v>126806</v>
      </c>
      <c r="V607" s="102">
        <v>126806</v>
      </c>
      <c r="W607" s="102">
        <v>0</v>
      </c>
      <c r="X607" s="101" t="s">
        <v>692</v>
      </c>
      <c r="Y607" s="101"/>
      <c r="Z607" s="101"/>
      <c r="AA607" s="101"/>
      <c r="AB607" s="101"/>
      <c r="AC607" s="101"/>
      <c r="AD607" s="101"/>
      <c r="AE607" s="101"/>
    </row>
    <row r="608" spans="1:31">
      <c r="A608" s="100" t="s">
        <v>973</v>
      </c>
      <c r="B608" s="101">
        <v>30031</v>
      </c>
      <c r="C608" s="101" t="s">
        <v>234</v>
      </c>
      <c r="D608" s="101">
        <v>9060104003</v>
      </c>
      <c r="E608" s="68" t="str">
        <f>VLOOKUP(D608,'[20]Plan de Cuentas'!M$3:R$289,6,0)</f>
        <v>COSTO DE PERSONAL</v>
      </c>
      <c r="F608" s="101" t="s">
        <v>240</v>
      </c>
      <c r="G608" s="101">
        <v>100</v>
      </c>
      <c r="H608" s="101" t="s">
        <v>213</v>
      </c>
      <c r="I608" s="101">
        <v>1220</v>
      </c>
      <c r="J608" s="101" t="s">
        <v>236</v>
      </c>
      <c r="K608" s="101" t="s">
        <v>179</v>
      </c>
      <c r="L608" s="101" t="s">
        <v>151</v>
      </c>
      <c r="M608" s="101">
        <v>910</v>
      </c>
      <c r="N608" s="101" t="s">
        <v>179</v>
      </c>
      <c r="O608" s="101" t="s">
        <v>241</v>
      </c>
      <c r="P608" s="101">
        <v>1610229</v>
      </c>
      <c r="Q608" s="101">
        <v>41851</v>
      </c>
      <c r="R608" s="101" t="s">
        <v>873</v>
      </c>
      <c r="S608" s="101" t="s">
        <v>877</v>
      </c>
      <c r="T608" s="101" t="s">
        <v>220</v>
      </c>
      <c r="U608" s="102">
        <v>23607</v>
      </c>
      <c r="V608" s="102">
        <v>23607</v>
      </c>
      <c r="W608" s="102">
        <v>0</v>
      </c>
      <c r="X608" s="101" t="s">
        <v>692</v>
      </c>
      <c r="Y608" s="101"/>
      <c r="Z608" s="101"/>
      <c r="AA608" s="101"/>
      <c r="AB608" s="101"/>
      <c r="AC608" s="101"/>
      <c r="AD608" s="101"/>
      <c r="AE608" s="101"/>
    </row>
    <row r="609" spans="1:31">
      <c r="A609" s="100" t="s">
        <v>973</v>
      </c>
      <c r="B609" s="101">
        <v>30031</v>
      </c>
      <c r="C609" s="101" t="s">
        <v>234</v>
      </c>
      <c r="D609" s="101">
        <v>9060104003</v>
      </c>
      <c r="E609" s="68" t="str">
        <f>VLOOKUP(D609,'[20]Plan de Cuentas'!M$3:R$289,6,0)</f>
        <v>COSTO DE PERSONAL</v>
      </c>
      <c r="F609" s="101" t="s">
        <v>240</v>
      </c>
      <c r="G609" s="101">
        <v>100</v>
      </c>
      <c r="H609" s="101" t="s">
        <v>213</v>
      </c>
      <c r="I609" s="101">
        <v>1220</v>
      </c>
      <c r="J609" s="101" t="s">
        <v>236</v>
      </c>
      <c r="K609" s="101" t="s">
        <v>179</v>
      </c>
      <c r="L609" s="101" t="s">
        <v>151</v>
      </c>
      <c r="M609" s="101">
        <v>910</v>
      </c>
      <c r="N609" s="101" t="s">
        <v>179</v>
      </c>
      <c r="O609" s="101" t="s">
        <v>241</v>
      </c>
      <c r="P609" s="101">
        <v>1610229</v>
      </c>
      <c r="Q609" s="101">
        <v>41851</v>
      </c>
      <c r="R609" s="101" t="s">
        <v>873</v>
      </c>
      <c r="S609" s="101" t="s">
        <v>878</v>
      </c>
      <c r="T609" s="101" t="s">
        <v>220</v>
      </c>
      <c r="U609" s="102">
        <v>87179</v>
      </c>
      <c r="V609" s="102">
        <v>87179</v>
      </c>
      <c r="W609" s="102">
        <v>0</v>
      </c>
      <c r="X609" s="101" t="s">
        <v>692</v>
      </c>
      <c r="Y609" s="101"/>
      <c r="Z609" s="101"/>
      <c r="AA609" s="101"/>
      <c r="AB609" s="101"/>
      <c r="AC609" s="101"/>
      <c r="AD609" s="101"/>
      <c r="AE609" s="101"/>
    </row>
    <row r="610" spans="1:31">
      <c r="A610" s="100" t="s">
        <v>973</v>
      </c>
      <c r="B610" s="101">
        <v>30031</v>
      </c>
      <c r="C610" s="101" t="s">
        <v>234</v>
      </c>
      <c r="D610" s="101">
        <v>9060104003</v>
      </c>
      <c r="E610" s="68" t="str">
        <f>VLOOKUP(D610,'[20]Plan de Cuentas'!M$3:R$289,6,0)</f>
        <v>COSTO DE PERSONAL</v>
      </c>
      <c r="F610" s="101" t="s">
        <v>240</v>
      </c>
      <c r="G610" s="101">
        <v>100</v>
      </c>
      <c r="H610" s="101" t="s">
        <v>213</v>
      </c>
      <c r="I610" s="101">
        <v>1220</v>
      </c>
      <c r="J610" s="101" t="s">
        <v>236</v>
      </c>
      <c r="K610" s="101" t="s">
        <v>179</v>
      </c>
      <c r="L610" s="101" t="s">
        <v>151</v>
      </c>
      <c r="M610" s="101">
        <v>910</v>
      </c>
      <c r="N610" s="101" t="s">
        <v>179</v>
      </c>
      <c r="O610" s="101" t="s">
        <v>241</v>
      </c>
      <c r="P610" s="101">
        <v>1610229</v>
      </c>
      <c r="Q610" s="101">
        <v>41851</v>
      </c>
      <c r="R610" s="101" t="s">
        <v>875</v>
      </c>
      <c r="S610" s="101" t="s">
        <v>635</v>
      </c>
      <c r="T610" s="101" t="s">
        <v>220</v>
      </c>
      <c r="U610" s="102">
        <v>126806</v>
      </c>
      <c r="V610" s="102">
        <v>126806</v>
      </c>
      <c r="W610" s="102">
        <v>0</v>
      </c>
      <c r="X610" s="101" t="s">
        <v>692</v>
      </c>
      <c r="Y610" s="101"/>
      <c r="Z610" s="101"/>
      <c r="AA610" s="101"/>
      <c r="AB610" s="101"/>
      <c r="AC610" s="101"/>
      <c r="AD610" s="101"/>
      <c r="AE610" s="101"/>
    </row>
    <row r="611" spans="1:31">
      <c r="A611" s="100" t="s">
        <v>973</v>
      </c>
      <c r="B611" s="101">
        <v>30031</v>
      </c>
      <c r="C611" s="101" t="s">
        <v>234</v>
      </c>
      <c r="D611" s="101">
        <v>9060104003</v>
      </c>
      <c r="E611" s="68" t="str">
        <f>VLOOKUP(D611,'[20]Plan de Cuentas'!M$3:R$289,6,0)</f>
        <v>COSTO DE PERSONAL</v>
      </c>
      <c r="F611" s="101" t="s">
        <v>240</v>
      </c>
      <c r="G611" s="101">
        <v>100</v>
      </c>
      <c r="H611" s="101" t="s">
        <v>213</v>
      </c>
      <c r="I611" s="101">
        <v>1220</v>
      </c>
      <c r="J611" s="101" t="s">
        <v>236</v>
      </c>
      <c r="K611" s="101" t="s">
        <v>179</v>
      </c>
      <c r="L611" s="101" t="s">
        <v>151</v>
      </c>
      <c r="M611" s="101">
        <v>910</v>
      </c>
      <c r="N611" s="101" t="s">
        <v>179</v>
      </c>
      <c r="O611" s="101" t="s">
        <v>241</v>
      </c>
      <c r="P611" s="101">
        <v>1610229</v>
      </c>
      <c r="Q611" s="101">
        <v>41851</v>
      </c>
      <c r="R611" s="101" t="s">
        <v>874</v>
      </c>
      <c r="S611" s="101" t="s">
        <v>635</v>
      </c>
      <c r="T611" s="101" t="s">
        <v>220</v>
      </c>
      <c r="U611" s="102">
        <v>-126806</v>
      </c>
      <c r="V611" s="102">
        <v>0</v>
      </c>
      <c r="W611" s="102">
        <v>126806</v>
      </c>
      <c r="X611" s="101" t="s">
        <v>692</v>
      </c>
      <c r="Y611" s="101"/>
      <c r="Z611" s="101"/>
      <c r="AA611" s="101"/>
      <c r="AB611" s="101"/>
      <c r="AC611" s="101"/>
      <c r="AD611" s="101"/>
      <c r="AE611" s="101"/>
    </row>
    <row r="612" spans="1:31">
      <c r="A612" s="100" t="s">
        <v>973</v>
      </c>
      <c r="B612" s="101">
        <v>30031</v>
      </c>
      <c r="C612" s="101" t="s">
        <v>234</v>
      </c>
      <c r="D612" s="101">
        <v>9060104005</v>
      </c>
      <c r="E612" s="68" t="str">
        <f>VLOOKUP(D612,'[20]Plan de Cuentas'!M$3:R$289,6,0)</f>
        <v>COSTO DE PERSONAL</v>
      </c>
      <c r="F612" s="101" t="s">
        <v>247</v>
      </c>
      <c r="G612" s="101">
        <v>100</v>
      </c>
      <c r="H612" s="101" t="s">
        <v>213</v>
      </c>
      <c r="I612" s="101">
        <v>1220</v>
      </c>
      <c r="J612" s="101" t="s">
        <v>236</v>
      </c>
      <c r="K612" s="101" t="s">
        <v>179</v>
      </c>
      <c r="L612" s="101" t="s">
        <v>151</v>
      </c>
      <c r="M612" s="101">
        <v>910</v>
      </c>
      <c r="N612" s="101" t="s">
        <v>179</v>
      </c>
      <c r="O612" s="101" t="s">
        <v>248</v>
      </c>
      <c r="P612" s="101">
        <v>4110056</v>
      </c>
      <c r="Q612" s="101">
        <v>41851</v>
      </c>
      <c r="R612" s="101" t="s">
        <v>879</v>
      </c>
      <c r="S612" s="101" t="s">
        <v>879</v>
      </c>
      <c r="T612" s="101" t="s">
        <v>220</v>
      </c>
      <c r="U612" s="102">
        <v>819690</v>
      </c>
      <c r="V612" s="102">
        <v>819690</v>
      </c>
      <c r="W612" s="102">
        <v>0</v>
      </c>
      <c r="X612" s="101" t="s">
        <v>692</v>
      </c>
      <c r="Y612" s="101"/>
      <c r="Z612" s="101"/>
      <c r="AA612" s="101"/>
      <c r="AB612" s="101"/>
      <c r="AC612" s="101"/>
      <c r="AD612" s="101"/>
      <c r="AE612" s="101"/>
    </row>
    <row r="613" spans="1:31">
      <c r="A613" s="100" t="s">
        <v>973</v>
      </c>
      <c r="B613" s="101">
        <v>30031</v>
      </c>
      <c r="C613" s="101" t="s">
        <v>234</v>
      </c>
      <c r="D613" s="101">
        <v>9060104010</v>
      </c>
      <c r="E613" s="68" t="str">
        <f>VLOOKUP(D613,'[20]Plan de Cuentas'!M$3:R$289,6,0)</f>
        <v>COSTO DE PERSONAL</v>
      </c>
      <c r="F613" s="101" t="s">
        <v>250</v>
      </c>
      <c r="G613" s="101">
        <v>100</v>
      </c>
      <c r="H613" s="101" t="s">
        <v>213</v>
      </c>
      <c r="I613" s="101">
        <v>1220</v>
      </c>
      <c r="J613" s="101" t="s">
        <v>236</v>
      </c>
      <c r="K613" s="101" t="s">
        <v>179</v>
      </c>
      <c r="L613" s="101" t="s">
        <v>151</v>
      </c>
      <c r="M613" s="101">
        <v>910</v>
      </c>
      <c r="N613" s="101" t="s">
        <v>179</v>
      </c>
      <c r="O613" s="101" t="s">
        <v>251</v>
      </c>
      <c r="P613" s="101">
        <v>1180675</v>
      </c>
      <c r="Q613" s="101">
        <v>41851</v>
      </c>
      <c r="R613" s="101" t="s">
        <v>875</v>
      </c>
      <c r="S613" s="101" t="s">
        <v>641</v>
      </c>
      <c r="T613" s="101" t="s">
        <v>220</v>
      </c>
      <c r="U613" s="102">
        <v>268417</v>
      </c>
      <c r="V613" s="102">
        <v>268417</v>
      </c>
      <c r="W613" s="102">
        <v>0</v>
      </c>
      <c r="X613" s="101" t="s">
        <v>692</v>
      </c>
      <c r="Y613" s="101"/>
      <c r="Z613" s="101"/>
      <c r="AA613" s="101"/>
      <c r="AB613" s="101"/>
      <c r="AC613" s="101"/>
      <c r="AD613" s="101"/>
      <c r="AE613" s="101"/>
    </row>
    <row r="614" spans="1:31">
      <c r="A614" s="100" t="s">
        <v>973</v>
      </c>
      <c r="B614" s="101">
        <v>30031</v>
      </c>
      <c r="C614" s="101" t="s">
        <v>234</v>
      </c>
      <c r="D614" s="101">
        <v>9060104010</v>
      </c>
      <c r="E614" s="68" t="str">
        <f>VLOOKUP(D614,'[20]Plan de Cuentas'!M$3:R$289,6,0)</f>
        <v>COSTO DE PERSONAL</v>
      </c>
      <c r="F614" s="101" t="s">
        <v>250</v>
      </c>
      <c r="G614" s="101">
        <v>100</v>
      </c>
      <c r="H614" s="101" t="s">
        <v>213</v>
      </c>
      <c r="I614" s="101">
        <v>1220</v>
      </c>
      <c r="J614" s="101" t="s">
        <v>236</v>
      </c>
      <c r="K614" s="101" t="s">
        <v>179</v>
      </c>
      <c r="L614" s="101" t="s">
        <v>151</v>
      </c>
      <c r="M614" s="101">
        <v>910</v>
      </c>
      <c r="N614" s="101" t="s">
        <v>179</v>
      </c>
      <c r="O614" s="101" t="s">
        <v>251</v>
      </c>
      <c r="P614" s="101">
        <v>1180675</v>
      </c>
      <c r="Q614" s="101">
        <v>41851</v>
      </c>
      <c r="R614" s="101" t="s">
        <v>873</v>
      </c>
      <c r="S614" s="101" t="s">
        <v>641</v>
      </c>
      <c r="T614" s="101" t="s">
        <v>220</v>
      </c>
      <c r="U614" s="102">
        <v>268417</v>
      </c>
      <c r="V614" s="102">
        <v>268417</v>
      </c>
      <c r="W614" s="102">
        <v>0</v>
      </c>
      <c r="X614" s="101" t="s">
        <v>692</v>
      </c>
      <c r="Y614" s="101"/>
      <c r="Z614" s="101"/>
      <c r="AA614" s="101"/>
      <c r="AB614" s="101"/>
      <c r="AC614" s="101"/>
      <c r="AD614" s="101"/>
      <c r="AE614" s="101"/>
    </row>
    <row r="615" spans="1:31">
      <c r="A615" s="100" t="s">
        <v>973</v>
      </c>
      <c r="B615" s="101">
        <v>30031</v>
      </c>
      <c r="C615" s="101" t="s">
        <v>234</v>
      </c>
      <c r="D615" s="101">
        <v>9060104010</v>
      </c>
      <c r="E615" s="68" t="str">
        <f>VLOOKUP(D615,'[20]Plan de Cuentas'!M$3:R$289,6,0)</f>
        <v>COSTO DE PERSONAL</v>
      </c>
      <c r="F615" s="101" t="s">
        <v>250</v>
      </c>
      <c r="G615" s="101">
        <v>100</v>
      </c>
      <c r="H615" s="101" t="s">
        <v>213</v>
      </c>
      <c r="I615" s="101">
        <v>1220</v>
      </c>
      <c r="J615" s="101" t="s">
        <v>236</v>
      </c>
      <c r="K615" s="101" t="s">
        <v>179</v>
      </c>
      <c r="L615" s="101" t="s">
        <v>151</v>
      </c>
      <c r="M615" s="101">
        <v>910</v>
      </c>
      <c r="N615" s="101" t="s">
        <v>179</v>
      </c>
      <c r="O615" s="101" t="s">
        <v>251</v>
      </c>
      <c r="P615" s="101">
        <v>1180675</v>
      </c>
      <c r="Q615" s="101">
        <v>41851</v>
      </c>
      <c r="R615" s="101" t="s">
        <v>874</v>
      </c>
      <c r="S615" s="101" t="s">
        <v>641</v>
      </c>
      <c r="T615" s="101" t="s">
        <v>220</v>
      </c>
      <c r="U615" s="102">
        <v>-268417</v>
      </c>
      <c r="V615" s="102">
        <v>0</v>
      </c>
      <c r="W615" s="102">
        <v>268417</v>
      </c>
      <c r="X615" s="101" t="s">
        <v>692</v>
      </c>
      <c r="Y615" s="101"/>
      <c r="Z615" s="101"/>
      <c r="AA615" s="101"/>
      <c r="AB615" s="101"/>
      <c r="AC615" s="101"/>
      <c r="AD615" s="101"/>
      <c r="AE615" s="101"/>
    </row>
    <row r="616" spans="1:31">
      <c r="A616" s="100" t="s">
        <v>973</v>
      </c>
      <c r="B616" s="101">
        <v>30031</v>
      </c>
      <c r="C616" s="101" t="s">
        <v>234</v>
      </c>
      <c r="D616" s="101">
        <v>9060105005</v>
      </c>
      <c r="E616" s="68" t="str">
        <f>VLOOKUP(D616,'[20]Plan de Cuentas'!M$3:R$289,6,0)</f>
        <v>COSTO DE PERSONAL</v>
      </c>
      <c r="F616" s="101" t="s">
        <v>252</v>
      </c>
      <c r="G616" s="101">
        <v>100</v>
      </c>
      <c r="H616" s="101" t="s">
        <v>213</v>
      </c>
      <c r="I616" s="101">
        <v>1220</v>
      </c>
      <c r="J616" s="101" t="s">
        <v>236</v>
      </c>
      <c r="K616" s="101" t="s">
        <v>179</v>
      </c>
      <c r="L616" s="101" t="s">
        <v>151</v>
      </c>
      <c r="M616" s="101">
        <v>910</v>
      </c>
      <c r="N616" s="101" t="s">
        <v>179</v>
      </c>
      <c r="O616" s="101" t="s">
        <v>253</v>
      </c>
      <c r="P616" s="101">
        <v>674658</v>
      </c>
      <c r="Q616" s="101">
        <v>41851</v>
      </c>
      <c r="R616" s="101" t="s">
        <v>874</v>
      </c>
      <c r="S616" s="101" t="s">
        <v>642</v>
      </c>
      <c r="T616" s="101" t="s">
        <v>220</v>
      </c>
      <c r="U616" s="102">
        <v>-146906</v>
      </c>
      <c r="V616" s="102">
        <v>0</v>
      </c>
      <c r="W616" s="102">
        <v>146906</v>
      </c>
      <c r="X616" s="101" t="s">
        <v>692</v>
      </c>
      <c r="Y616" s="101"/>
      <c r="Z616" s="101"/>
      <c r="AA616" s="101"/>
      <c r="AB616" s="101"/>
      <c r="AC616" s="101"/>
      <c r="AD616" s="101"/>
      <c r="AE616" s="101"/>
    </row>
    <row r="617" spans="1:31">
      <c r="A617" s="100" t="s">
        <v>973</v>
      </c>
      <c r="B617" s="101">
        <v>30031</v>
      </c>
      <c r="C617" s="101" t="s">
        <v>234</v>
      </c>
      <c r="D617" s="101">
        <v>9060105005</v>
      </c>
      <c r="E617" s="68" t="str">
        <f>VLOOKUP(D617,'[20]Plan de Cuentas'!M$3:R$289,6,0)</f>
        <v>COSTO DE PERSONAL</v>
      </c>
      <c r="F617" s="101" t="s">
        <v>252</v>
      </c>
      <c r="G617" s="101">
        <v>100</v>
      </c>
      <c r="H617" s="101" t="s">
        <v>213</v>
      </c>
      <c r="I617" s="101">
        <v>1220</v>
      </c>
      <c r="J617" s="101" t="s">
        <v>236</v>
      </c>
      <c r="K617" s="101" t="s">
        <v>179</v>
      </c>
      <c r="L617" s="101" t="s">
        <v>151</v>
      </c>
      <c r="M617" s="101">
        <v>910</v>
      </c>
      <c r="N617" s="101" t="s">
        <v>179</v>
      </c>
      <c r="O617" s="101" t="s">
        <v>253</v>
      </c>
      <c r="P617" s="101">
        <v>674658</v>
      </c>
      <c r="Q617" s="101">
        <v>41851</v>
      </c>
      <c r="R617" s="101" t="s">
        <v>873</v>
      </c>
      <c r="S617" s="101" t="s">
        <v>642</v>
      </c>
      <c r="T617" s="101" t="s">
        <v>220</v>
      </c>
      <c r="U617" s="102">
        <v>146906</v>
      </c>
      <c r="V617" s="102">
        <v>146906</v>
      </c>
      <c r="W617" s="102">
        <v>0</v>
      </c>
      <c r="X617" s="101" t="s">
        <v>692</v>
      </c>
      <c r="Y617" s="101"/>
      <c r="Z617" s="101"/>
      <c r="AA617" s="101"/>
      <c r="AB617" s="101"/>
      <c r="AC617" s="101"/>
      <c r="AD617" s="101"/>
      <c r="AE617" s="101"/>
    </row>
    <row r="618" spans="1:31">
      <c r="A618" s="100" t="s">
        <v>973</v>
      </c>
      <c r="B618" s="101">
        <v>30031</v>
      </c>
      <c r="C618" s="101" t="s">
        <v>234</v>
      </c>
      <c r="D618" s="101">
        <v>9060105005</v>
      </c>
      <c r="E618" s="68" t="str">
        <f>VLOOKUP(D618,'[20]Plan de Cuentas'!M$3:R$289,6,0)</f>
        <v>COSTO DE PERSONAL</v>
      </c>
      <c r="F618" s="101" t="s">
        <v>252</v>
      </c>
      <c r="G618" s="101">
        <v>100</v>
      </c>
      <c r="H618" s="101" t="s">
        <v>213</v>
      </c>
      <c r="I618" s="101">
        <v>1220</v>
      </c>
      <c r="J618" s="101" t="s">
        <v>236</v>
      </c>
      <c r="K618" s="101" t="s">
        <v>179</v>
      </c>
      <c r="L618" s="101" t="s">
        <v>151</v>
      </c>
      <c r="M618" s="101">
        <v>910</v>
      </c>
      <c r="N618" s="101" t="s">
        <v>179</v>
      </c>
      <c r="O618" s="101" t="s">
        <v>253</v>
      </c>
      <c r="P618" s="101">
        <v>674658</v>
      </c>
      <c r="Q618" s="101">
        <v>41851</v>
      </c>
      <c r="R618" s="101" t="s">
        <v>875</v>
      </c>
      <c r="S618" s="101" t="s">
        <v>642</v>
      </c>
      <c r="T618" s="101" t="s">
        <v>220</v>
      </c>
      <c r="U618" s="102">
        <v>146906</v>
      </c>
      <c r="V618" s="102">
        <v>146906</v>
      </c>
      <c r="W618" s="102">
        <v>0</v>
      </c>
      <c r="X618" s="101" t="s">
        <v>692</v>
      </c>
      <c r="Y618" s="101"/>
      <c r="Z618" s="101"/>
      <c r="AA618" s="101"/>
      <c r="AB618" s="101"/>
      <c r="AC618" s="101"/>
      <c r="AD618" s="101"/>
      <c r="AE618" s="101"/>
    </row>
    <row r="619" spans="1:31">
      <c r="A619" s="100" t="s">
        <v>973</v>
      </c>
      <c r="B619" s="101">
        <v>30031</v>
      </c>
      <c r="C619" s="101" t="s">
        <v>234</v>
      </c>
      <c r="D619" s="101">
        <v>9060108003</v>
      </c>
      <c r="E619" s="68" t="str">
        <f>VLOOKUP(D619,'[20]Plan de Cuentas'!M$3:R$289,6,0)</f>
        <v>COSTO DE PERSONAL</v>
      </c>
      <c r="F619" s="101" t="s">
        <v>474</v>
      </c>
      <c r="G619" s="101">
        <v>100</v>
      </c>
      <c r="H619" s="101" t="s">
        <v>213</v>
      </c>
      <c r="I619" s="101">
        <v>1220</v>
      </c>
      <c r="J619" s="101" t="s">
        <v>236</v>
      </c>
      <c r="K619" s="101" t="s">
        <v>179</v>
      </c>
      <c r="L619" s="101" t="s">
        <v>151</v>
      </c>
      <c r="M619" s="101">
        <v>910</v>
      </c>
      <c r="N619" s="101" t="s">
        <v>179</v>
      </c>
      <c r="O619" s="101" t="s">
        <v>475</v>
      </c>
      <c r="P619" s="101">
        <v>1609228</v>
      </c>
      <c r="Q619" s="101">
        <v>41851</v>
      </c>
      <c r="R619" s="101" t="s">
        <v>873</v>
      </c>
      <c r="S619" s="101" t="s">
        <v>880</v>
      </c>
      <c r="T619" s="101" t="s">
        <v>220</v>
      </c>
      <c r="U619" s="102">
        <v>296585</v>
      </c>
      <c r="V619" s="102">
        <v>296585</v>
      </c>
      <c r="W619" s="102">
        <v>0</v>
      </c>
      <c r="X619" s="101" t="s">
        <v>692</v>
      </c>
      <c r="Y619" s="101"/>
      <c r="Z619" s="101"/>
      <c r="AA619" s="101"/>
      <c r="AB619" s="101"/>
      <c r="AC619" s="101"/>
      <c r="AD619" s="101"/>
      <c r="AE619" s="101"/>
    </row>
    <row r="620" spans="1:31">
      <c r="A620" s="100" t="s">
        <v>973</v>
      </c>
      <c r="B620" s="101">
        <v>30031</v>
      </c>
      <c r="C620" s="101" t="s">
        <v>234</v>
      </c>
      <c r="D620" s="101">
        <v>9060111002</v>
      </c>
      <c r="E620" s="68" t="str">
        <f>VLOOKUP(D620,'[20]Plan de Cuentas'!M$3:R$289,6,0)</f>
        <v>COSTO DE PERSONAL</v>
      </c>
      <c r="F620" s="101" t="s">
        <v>257</v>
      </c>
      <c r="G620" s="101">
        <v>100</v>
      </c>
      <c r="H620" s="101" t="s">
        <v>213</v>
      </c>
      <c r="I620" s="101">
        <v>1220</v>
      </c>
      <c r="J620" s="101" t="s">
        <v>236</v>
      </c>
      <c r="K620" s="101" t="s">
        <v>179</v>
      </c>
      <c r="L620" s="101" t="s">
        <v>151</v>
      </c>
      <c r="M620" s="101">
        <v>910</v>
      </c>
      <c r="N620" s="101" t="s">
        <v>179</v>
      </c>
      <c r="O620" s="101" t="s">
        <v>258</v>
      </c>
      <c r="P620" s="101">
        <v>424165</v>
      </c>
      <c r="Q620" s="101">
        <v>41851</v>
      </c>
      <c r="R620" s="101" t="s">
        <v>874</v>
      </c>
      <c r="S620" s="101" t="s">
        <v>646</v>
      </c>
      <c r="T620" s="101" t="s">
        <v>220</v>
      </c>
      <c r="U620" s="102">
        <v>-88015</v>
      </c>
      <c r="V620" s="102">
        <v>0</v>
      </c>
      <c r="W620" s="102">
        <v>88015</v>
      </c>
      <c r="X620" s="101" t="s">
        <v>692</v>
      </c>
      <c r="Y620" s="101"/>
      <c r="Z620" s="101"/>
      <c r="AA620" s="101"/>
      <c r="AB620" s="101"/>
      <c r="AC620" s="101"/>
      <c r="AD620" s="101"/>
      <c r="AE620" s="101"/>
    </row>
    <row r="621" spans="1:31">
      <c r="A621" s="100" t="s">
        <v>973</v>
      </c>
      <c r="B621" s="101">
        <v>30031</v>
      </c>
      <c r="C621" s="101" t="s">
        <v>234</v>
      </c>
      <c r="D621" s="101">
        <v>9060111002</v>
      </c>
      <c r="E621" s="68" t="str">
        <f>VLOOKUP(D621,'[20]Plan de Cuentas'!M$3:R$289,6,0)</f>
        <v>COSTO DE PERSONAL</v>
      </c>
      <c r="F621" s="101" t="s">
        <v>257</v>
      </c>
      <c r="G621" s="101">
        <v>100</v>
      </c>
      <c r="H621" s="101" t="s">
        <v>213</v>
      </c>
      <c r="I621" s="101">
        <v>1220</v>
      </c>
      <c r="J621" s="101" t="s">
        <v>236</v>
      </c>
      <c r="K621" s="101" t="s">
        <v>179</v>
      </c>
      <c r="L621" s="101" t="s">
        <v>151</v>
      </c>
      <c r="M621" s="101">
        <v>910</v>
      </c>
      <c r="N621" s="101" t="s">
        <v>179</v>
      </c>
      <c r="O621" s="101" t="s">
        <v>258</v>
      </c>
      <c r="P621" s="101">
        <v>424165</v>
      </c>
      <c r="Q621" s="101">
        <v>41851</v>
      </c>
      <c r="R621" s="101" t="s">
        <v>873</v>
      </c>
      <c r="S621" s="101" t="s">
        <v>646</v>
      </c>
      <c r="T621" s="101" t="s">
        <v>220</v>
      </c>
      <c r="U621" s="102">
        <v>88015</v>
      </c>
      <c r="V621" s="102">
        <v>88015</v>
      </c>
      <c r="W621" s="102">
        <v>0</v>
      </c>
      <c r="X621" s="101" t="s">
        <v>692</v>
      </c>
      <c r="Y621" s="101"/>
      <c r="Z621" s="101"/>
      <c r="AA621" s="101"/>
      <c r="AB621" s="101"/>
      <c r="AC621" s="101"/>
      <c r="AD621" s="101"/>
      <c r="AE621" s="101"/>
    </row>
    <row r="622" spans="1:31">
      <c r="A622" s="100" t="s">
        <v>973</v>
      </c>
      <c r="B622" s="101">
        <v>30031</v>
      </c>
      <c r="C622" s="101" t="s">
        <v>234</v>
      </c>
      <c r="D622" s="101">
        <v>9060111002</v>
      </c>
      <c r="E622" s="68" t="str">
        <f>VLOOKUP(D622,'[20]Plan de Cuentas'!M$3:R$289,6,0)</f>
        <v>COSTO DE PERSONAL</v>
      </c>
      <c r="F622" s="101" t="s">
        <v>257</v>
      </c>
      <c r="G622" s="101">
        <v>100</v>
      </c>
      <c r="H622" s="101" t="s">
        <v>213</v>
      </c>
      <c r="I622" s="101">
        <v>1220</v>
      </c>
      <c r="J622" s="101" t="s">
        <v>236</v>
      </c>
      <c r="K622" s="101" t="s">
        <v>179</v>
      </c>
      <c r="L622" s="101" t="s">
        <v>151</v>
      </c>
      <c r="M622" s="101">
        <v>910</v>
      </c>
      <c r="N622" s="101" t="s">
        <v>179</v>
      </c>
      <c r="O622" s="101" t="s">
        <v>258</v>
      </c>
      <c r="P622" s="101">
        <v>424165</v>
      </c>
      <c r="Q622" s="101">
        <v>41851</v>
      </c>
      <c r="R622" s="101" t="s">
        <v>874</v>
      </c>
      <c r="S622" s="101" t="s">
        <v>645</v>
      </c>
      <c r="T622" s="101" t="s">
        <v>220</v>
      </c>
      <c r="U622" s="102">
        <v>76018</v>
      </c>
      <c r="V622" s="102">
        <v>76018</v>
      </c>
      <c r="W622" s="102">
        <v>0</v>
      </c>
      <c r="X622" s="101" t="s">
        <v>692</v>
      </c>
      <c r="Y622" s="101"/>
      <c r="Z622" s="101"/>
      <c r="AA622" s="101"/>
      <c r="AB622" s="101"/>
      <c r="AC622" s="101"/>
      <c r="AD622" s="101"/>
      <c r="AE622" s="101"/>
    </row>
    <row r="623" spans="1:31">
      <c r="A623" s="100" t="s">
        <v>973</v>
      </c>
      <c r="B623" s="101">
        <v>30031</v>
      </c>
      <c r="C623" s="101" t="s">
        <v>234</v>
      </c>
      <c r="D623" s="101">
        <v>9060111002</v>
      </c>
      <c r="E623" s="68" t="str">
        <f>VLOOKUP(D623,'[20]Plan de Cuentas'!M$3:R$289,6,0)</f>
        <v>COSTO DE PERSONAL</v>
      </c>
      <c r="F623" s="101" t="s">
        <v>257</v>
      </c>
      <c r="G623" s="101">
        <v>100</v>
      </c>
      <c r="H623" s="101" t="s">
        <v>213</v>
      </c>
      <c r="I623" s="101">
        <v>1220</v>
      </c>
      <c r="J623" s="101" t="s">
        <v>236</v>
      </c>
      <c r="K623" s="101" t="s">
        <v>179</v>
      </c>
      <c r="L623" s="101" t="s">
        <v>151</v>
      </c>
      <c r="M623" s="101">
        <v>910</v>
      </c>
      <c r="N623" s="101" t="s">
        <v>179</v>
      </c>
      <c r="O623" s="101" t="s">
        <v>258</v>
      </c>
      <c r="P623" s="101">
        <v>424165</v>
      </c>
      <c r="Q623" s="101">
        <v>41851</v>
      </c>
      <c r="R623" s="101" t="s">
        <v>873</v>
      </c>
      <c r="S623" s="101" t="s">
        <v>645</v>
      </c>
      <c r="T623" s="101" t="s">
        <v>220</v>
      </c>
      <c r="U623" s="102">
        <v>-76018</v>
      </c>
      <c r="V623" s="102">
        <v>0</v>
      </c>
      <c r="W623" s="102">
        <v>76018</v>
      </c>
      <c r="X623" s="101" t="s">
        <v>692</v>
      </c>
      <c r="Y623" s="101"/>
      <c r="Z623" s="101"/>
      <c r="AA623" s="101"/>
      <c r="AB623" s="101"/>
      <c r="AC623" s="101"/>
      <c r="AD623" s="101"/>
      <c r="AE623" s="101"/>
    </row>
    <row r="624" spans="1:31">
      <c r="A624" s="100" t="s">
        <v>973</v>
      </c>
      <c r="B624" s="101">
        <v>30031</v>
      </c>
      <c r="C624" s="101" t="s">
        <v>234</v>
      </c>
      <c r="D624" s="101">
        <v>9060111002</v>
      </c>
      <c r="E624" s="68" t="str">
        <f>VLOOKUP(D624,'[20]Plan de Cuentas'!M$3:R$289,6,0)</f>
        <v>COSTO DE PERSONAL</v>
      </c>
      <c r="F624" s="101" t="s">
        <v>257</v>
      </c>
      <c r="G624" s="101">
        <v>100</v>
      </c>
      <c r="H624" s="101" t="s">
        <v>213</v>
      </c>
      <c r="I624" s="101">
        <v>1220</v>
      </c>
      <c r="J624" s="101" t="s">
        <v>236</v>
      </c>
      <c r="K624" s="101" t="s">
        <v>179</v>
      </c>
      <c r="L624" s="101" t="s">
        <v>151</v>
      </c>
      <c r="M624" s="101">
        <v>910</v>
      </c>
      <c r="N624" s="101" t="s">
        <v>179</v>
      </c>
      <c r="O624" s="101" t="s">
        <v>258</v>
      </c>
      <c r="P624" s="101">
        <v>424165</v>
      </c>
      <c r="Q624" s="101">
        <v>41851</v>
      </c>
      <c r="R624" s="101" t="s">
        <v>875</v>
      </c>
      <c r="S624" s="101" t="s">
        <v>646</v>
      </c>
      <c r="T624" s="101" t="s">
        <v>220</v>
      </c>
      <c r="U624" s="102">
        <v>88015</v>
      </c>
      <c r="V624" s="102">
        <v>88015</v>
      </c>
      <c r="W624" s="102">
        <v>0</v>
      </c>
      <c r="X624" s="101" t="s">
        <v>692</v>
      </c>
      <c r="Y624" s="101"/>
      <c r="Z624" s="101"/>
      <c r="AA624" s="101"/>
      <c r="AB624" s="101"/>
      <c r="AC624" s="101"/>
      <c r="AD624" s="101"/>
      <c r="AE624" s="101"/>
    </row>
    <row r="625" spans="1:31">
      <c r="A625" s="100" t="s">
        <v>973</v>
      </c>
      <c r="B625" s="101">
        <v>30031</v>
      </c>
      <c r="C625" s="101" t="s">
        <v>234</v>
      </c>
      <c r="D625" s="101">
        <v>9060111002</v>
      </c>
      <c r="E625" s="68" t="str">
        <f>VLOOKUP(D625,'[20]Plan de Cuentas'!M$3:R$289,6,0)</f>
        <v>COSTO DE PERSONAL</v>
      </c>
      <c r="F625" s="101" t="s">
        <v>257</v>
      </c>
      <c r="G625" s="101">
        <v>100</v>
      </c>
      <c r="H625" s="101" t="s">
        <v>213</v>
      </c>
      <c r="I625" s="101">
        <v>1220</v>
      </c>
      <c r="J625" s="101" t="s">
        <v>236</v>
      </c>
      <c r="K625" s="101" t="s">
        <v>179</v>
      </c>
      <c r="L625" s="101" t="s">
        <v>151</v>
      </c>
      <c r="M625" s="101">
        <v>910</v>
      </c>
      <c r="N625" s="101" t="s">
        <v>179</v>
      </c>
      <c r="O625" s="101" t="s">
        <v>258</v>
      </c>
      <c r="P625" s="101">
        <v>424165</v>
      </c>
      <c r="Q625" s="101">
        <v>41851</v>
      </c>
      <c r="R625" s="101" t="s">
        <v>875</v>
      </c>
      <c r="S625" s="101" t="s">
        <v>645</v>
      </c>
      <c r="T625" s="101" t="s">
        <v>220</v>
      </c>
      <c r="U625" s="102">
        <v>-76018</v>
      </c>
      <c r="V625" s="102">
        <v>0</v>
      </c>
      <c r="W625" s="102">
        <v>76018</v>
      </c>
      <c r="X625" s="101" t="s">
        <v>692</v>
      </c>
      <c r="Y625" s="101"/>
      <c r="Z625" s="101"/>
      <c r="AA625" s="101"/>
      <c r="AB625" s="101"/>
      <c r="AC625" s="101"/>
      <c r="AD625" s="101"/>
      <c r="AE625" s="101"/>
    </row>
    <row r="626" spans="1:31">
      <c r="A626" s="100" t="s">
        <v>973</v>
      </c>
      <c r="B626" s="101">
        <v>30031</v>
      </c>
      <c r="C626" s="101" t="s">
        <v>234</v>
      </c>
      <c r="D626" s="101">
        <v>9060111003</v>
      </c>
      <c r="E626" s="68" t="str">
        <f>VLOOKUP(D626,'[20]Plan de Cuentas'!M$3:R$289,6,0)</f>
        <v>COSTO DE PERSONAL</v>
      </c>
      <c r="F626" s="101" t="s">
        <v>265</v>
      </c>
      <c r="G626" s="101">
        <v>100</v>
      </c>
      <c r="H626" s="101" t="s">
        <v>213</v>
      </c>
      <c r="I626" s="101">
        <v>1220</v>
      </c>
      <c r="J626" s="101" t="s">
        <v>236</v>
      </c>
      <c r="K626" s="101" t="s">
        <v>179</v>
      </c>
      <c r="L626" s="101" t="s">
        <v>151</v>
      </c>
      <c r="M626" s="101">
        <v>910</v>
      </c>
      <c r="N626" s="101" t="s">
        <v>179</v>
      </c>
      <c r="O626" s="101" t="s">
        <v>266</v>
      </c>
      <c r="P626" s="101">
        <v>834165</v>
      </c>
      <c r="Q626" s="101">
        <v>41851</v>
      </c>
      <c r="R626" s="101" t="s">
        <v>874</v>
      </c>
      <c r="S626" s="101" t="s">
        <v>650</v>
      </c>
      <c r="T626" s="101" t="s">
        <v>220</v>
      </c>
      <c r="U626" s="102">
        <v>-44147</v>
      </c>
      <c r="V626" s="102">
        <v>0</v>
      </c>
      <c r="W626" s="102">
        <v>44147</v>
      </c>
      <c r="X626" s="101" t="s">
        <v>692</v>
      </c>
      <c r="Y626" s="101"/>
      <c r="Z626" s="101"/>
      <c r="AA626" s="101"/>
      <c r="AB626" s="101"/>
      <c r="AC626" s="101"/>
      <c r="AD626" s="101"/>
      <c r="AE626" s="101"/>
    </row>
    <row r="627" spans="1:31">
      <c r="A627" s="100" t="s">
        <v>973</v>
      </c>
      <c r="B627" s="101">
        <v>30031</v>
      </c>
      <c r="C627" s="101" t="s">
        <v>234</v>
      </c>
      <c r="D627" s="101">
        <v>9060111003</v>
      </c>
      <c r="E627" s="68" t="str">
        <f>VLOOKUP(D627,'[20]Plan de Cuentas'!M$3:R$289,6,0)</f>
        <v>COSTO DE PERSONAL</v>
      </c>
      <c r="F627" s="101" t="s">
        <v>265</v>
      </c>
      <c r="G627" s="101">
        <v>100</v>
      </c>
      <c r="H627" s="101" t="s">
        <v>213</v>
      </c>
      <c r="I627" s="101">
        <v>1220</v>
      </c>
      <c r="J627" s="101" t="s">
        <v>236</v>
      </c>
      <c r="K627" s="101" t="s">
        <v>179</v>
      </c>
      <c r="L627" s="101" t="s">
        <v>151</v>
      </c>
      <c r="M627" s="101">
        <v>910</v>
      </c>
      <c r="N627" s="101" t="s">
        <v>179</v>
      </c>
      <c r="O627" s="101" t="s">
        <v>266</v>
      </c>
      <c r="P627" s="101">
        <v>834165</v>
      </c>
      <c r="Q627" s="101">
        <v>41851</v>
      </c>
      <c r="R627" s="101" t="s">
        <v>873</v>
      </c>
      <c r="S627" s="101" t="s">
        <v>651</v>
      </c>
      <c r="T627" s="101" t="s">
        <v>220</v>
      </c>
      <c r="U627" s="102">
        <v>49520</v>
      </c>
      <c r="V627" s="102">
        <v>49520</v>
      </c>
      <c r="W627" s="102">
        <v>0</v>
      </c>
      <c r="X627" s="101" t="s">
        <v>692</v>
      </c>
      <c r="Y627" s="101"/>
      <c r="Z627" s="101"/>
      <c r="AA627" s="101"/>
      <c r="AB627" s="101"/>
      <c r="AC627" s="101"/>
      <c r="AD627" s="101"/>
      <c r="AE627" s="101"/>
    </row>
    <row r="628" spans="1:31">
      <c r="A628" s="100" t="s">
        <v>973</v>
      </c>
      <c r="B628" s="101">
        <v>30031</v>
      </c>
      <c r="C628" s="101" t="s">
        <v>234</v>
      </c>
      <c r="D628" s="101">
        <v>9060111003</v>
      </c>
      <c r="E628" s="68" t="str">
        <f>VLOOKUP(D628,'[20]Plan de Cuentas'!M$3:R$289,6,0)</f>
        <v>COSTO DE PERSONAL</v>
      </c>
      <c r="F628" s="101" t="s">
        <v>265</v>
      </c>
      <c r="G628" s="101">
        <v>100</v>
      </c>
      <c r="H628" s="101" t="s">
        <v>213</v>
      </c>
      <c r="I628" s="101">
        <v>1220</v>
      </c>
      <c r="J628" s="101" t="s">
        <v>236</v>
      </c>
      <c r="K628" s="101" t="s">
        <v>179</v>
      </c>
      <c r="L628" s="101" t="s">
        <v>151</v>
      </c>
      <c r="M628" s="101">
        <v>910</v>
      </c>
      <c r="N628" s="101" t="s">
        <v>179</v>
      </c>
      <c r="O628" s="101" t="s">
        <v>266</v>
      </c>
      <c r="P628" s="101">
        <v>834165</v>
      </c>
      <c r="Q628" s="101">
        <v>41851</v>
      </c>
      <c r="R628" s="101" t="s">
        <v>873</v>
      </c>
      <c r="S628" s="101" t="s">
        <v>650</v>
      </c>
      <c r="T628" s="101" t="s">
        <v>220</v>
      </c>
      <c r="U628" s="102">
        <v>44147</v>
      </c>
      <c r="V628" s="102">
        <v>44147</v>
      </c>
      <c r="W628" s="102">
        <v>0</v>
      </c>
      <c r="X628" s="101" t="s">
        <v>692</v>
      </c>
      <c r="Y628" s="101"/>
      <c r="Z628" s="101"/>
      <c r="AA628" s="101"/>
      <c r="AB628" s="101"/>
      <c r="AC628" s="101"/>
      <c r="AD628" s="101"/>
      <c r="AE628" s="101"/>
    </row>
    <row r="629" spans="1:31">
      <c r="A629" s="100" t="s">
        <v>973</v>
      </c>
      <c r="B629" s="101">
        <v>30031</v>
      </c>
      <c r="C629" s="101" t="s">
        <v>234</v>
      </c>
      <c r="D629" s="101">
        <v>9060111003</v>
      </c>
      <c r="E629" s="68" t="str">
        <f>VLOOKUP(D629,'[20]Plan de Cuentas'!M$3:R$289,6,0)</f>
        <v>COSTO DE PERSONAL</v>
      </c>
      <c r="F629" s="101" t="s">
        <v>265</v>
      </c>
      <c r="G629" s="101">
        <v>100</v>
      </c>
      <c r="H629" s="101" t="s">
        <v>213</v>
      </c>
      <c r="I629" s="101">
        <v>1220</v>
      </c>
      <c r="J629" s="101" t="s">
        <v>236</v>
      </c>
      <c r="K629" s="101" t="s">
        <v>179</v>
      </c>
      <c r="L629" s="101" t="s">
        <v>151</v>
      </c>
      <c r="M629" s="101">
        <v>910</v>
      </c>
      <c r="N629" s="101" t="s">
        <v>179</v>
      </c>
      <c r="O629" s="101" t="s">
        <v>266</v>
      </c>
      <c r="P629" s="101">
        <v>834165</v>
      </c>
      <c r="Q629" s="101">
        <v>41851</v>
      </c>
      <c r="R629" s="101" t="s">
        <v>873</v>
      </c>
      <c r="S629" s="101" t="s">
        <v>652</v>
      </c>
      <c r="T629" s="101" t="s">
        <v>220</v>
      </c>
      <c r="U629" s="102">
        <v>32441</v>
      </c>
      <c r="V629" s="102">
        <v>32441</v>
      </c>
      <c r="W629" s="102">
        <v>0</v>
      </c>
      <c r="X629" s="101" t="s">
        <v>692</v>
      </c>
      <c r="Y629" s="101"/>
      <c r="Z629" s="101"/>
      <c r="AA629" s="101"/>
      <c r="AB629" s="101"/>
      <c r="AC629" s="101"/>
      <c r="AD629" s="101"/>
      <c r="AE629" s="101"/>
    </row>
    <row r="630" spans="1:31">
      <c r="A630" s="100" t="s">
        <v>973</v>
      </c>
      <c r="B630" s="101">
        <v>30031</v>
      </c>
      <c r="C630" s="101" t="s">
        <v>234</v>
      </c>
      <c r="D630" s="101">
        <v>9060111003</v>
      </c>
      <c r="E630" s="68" t="str">
        <f>VLOOKUP(D630,'[20]Plan de Cuentas'!M$3:R$289,6,0)</f>
        <v>COSTO DE PERSONAL</v>
      </c>
      <c r="F630" s="101" t="s">
        <v>265</v>
      </c>
      <c r="G630" s="101">
        <v>100</v>
      </c>
      <c r="H630" s="101" t="s">
        <v>213</v>
      </c>
      <c r="I630" s="101">
        <v>1220</v>
      </c>
      <c r="J630" s="101" t="s">
        <v>236</v>
      </c>
      <c r="K630" s="101" t="s">
        <v>179</v>
      </c>
      <c r="L630" s="101" t="s">
        <v>151</v>
      </c>
      <c r="M630" s="101">
        <v>910</v>
      </c>
      <c r="N630" s="101" t="s">
        <v>179</v>
      </c>
      <c r="O630" s="101" t="s">
        <v>266</v>
      </c>
      <c r="P630" s="101">
        <v>834165</v>
      </c>
      <c r="Q630" s="101">
        <v>41851</v>
      </c>
      <c r="R630" s="101" t="s">
        <v>874</v>
      </c>
      <c r="S630" s="101" t="s">
        <v>653</v>
      </c>
      <c r="T630" s="101" t="s">
        <v>220</v>
      </c>
      <c r="U630" s="102">
        <v>-85833</v>
      </c>
      <c r="V630" s="102">
        <v>0</v>
      </c>
      <c r="W630" s="102">
        <v>85833</v>
      </c>
      <c r="X630" s="101" t="s">
        <v>692</v>
      </c>
      <c r="Y630" s="101"/>
      <c r="Z630" s="101"/>
      <c r="AA630" s="101"/>
      <c r="AB630" s="101"/>
      <c r="AC630" s="101"/>
      <c r="AD630" s="101"/>
      <c r="AE630" s="101"/>
    </row>
    <row r="631" spans="1:31">
      <c r="A631" s="100" t="s">
        <v>973</v>
      </c>
      <c r="B631" s="101">
        <v>30031</v>
      </c>
      <c r="C631" s="101" t="s">
        <v>234</v>
      </c>
      <c r="D631" s="101">
        <v>9060111003</v>
      </c>
      <c r="E631" s="68" t="str">
        <f>VLOOKUP(D631,'[20]Plan de Cuentas'!M$3:R$289,6,0)</f>
        <v>COSTO DE PERSONAL</v>
      </c>
      <c r="F631" s="101" t="s">
        <v>265</v>
      </c>
      <c r="G631" s="101">
        <v>100</v>
      </c>
      <c r="H631" s="101" t="s">
        <v>213</v>
      </c>
      <c r="I631" s="101">
        <v>1220</v>
      </c>
      <c r="J631" s="101" t="s">
        <v>236</v>
      </c>
      <c r="K631" s="101" t="s">
        <v>179</v>
      </c>
      <c r="L631" s="101" t="s">
        <v>151</v>
      </c>
      <c r="M631" s="101">
        <v>910</v>
      </c>
      <c r="N631" s="101" t="s">
        <v>179</v>
      </c>
      <c r="O631" s="101" t="s">
        <v>266</v>
      </c>
      <c r="P631" s="101">
        <v>834165</v>
      </c>
      <c r="Q631" s="101">
        <v>41851</v>
      </c>
      <c r="R631" s="101" t="s">
        <v>874</v>
      </c>
      <c r="S631" s="101" t="s">
        <v>651</v>
      </c>
      <c r="T631" s="101" t="s">
        <v>220</v>
      </c>
      <c r="U631" s="102">
        <v>-49520</v>
      </c>
      <c r="V631" s="102">
        <v>0</v>
      </c>
      <c r="W631" s="102">
        <v>49520</v>
      </c>
      <c r="X631" s="101" t="s">
        <v>692</v>
      </c>
      <c r="Y631" s="101"/>
      <c r="Z631" s="101"/>
      <c r="AA631" s="101"/>
      <c r="AB631" s="101"/>
      <c r="AC631" s="101"/>
      <c r="AD631" s="101"/>
      <c r="AE631" s="101"/>
    </row>
    <row r="632" spans="1:31">
      <c r="A632" s="100" t="s">
        <v>973</v>
      </c>
      <c r="B632" s="101">
        <v>30031</v>
      </c>
      <c r="C632" s="101" t="s">
        <v>234</v>
      </c>
      <c r="D632" s="101">
        <v>9060111003</v>
      </c>
      <c r="E632" s="68" t="str">
        <f>VLOOKUP(D632,'[20]Plan de Cuentas'!M$3:R$289,6,0)</f>
        <v>COSTO DE PERSONAL</v>
      </c>
      <c r="F632" s="101" t="s">
        <v>265</v>
      </c>
      <c r="G632" s="101">
        <v>100</v>
      </c>
      <c r="H632" s="101" t="s">
        <v>213</v>
      </c>
      <c r="I632" s="101">
        <v>1220</v>
      </c>
      <c r="J632" s="101" t="s">
        <v>236</v>
      </c>
      <c r="K632" s="101" t="s">
        <v>179</v>
      </c>
      <c r="L632" s="101" t="s">
        <v>151</v>
      </c>
      <c r="M632" s="101">
        <v>910</v>
      </c>
      <c r="N632" s="101" t="s">
        <v>179</v>
      </c>
      <c r="O632" s="101" t="s">
        <v>266</v>
      </c>
      <c r="P632" s="101">
        <v>834165</v>
      </c>
      <c r="Q632" s="101">
        <v>41851</v>
      </c>
      <c r="R632" s="101" t="s">
        <v>873</v>
      </c>
      <c r="S632" s="101" t="s">
        <v>653</v>
      </c>
      <c r="T632" s="101" t="s">
        <v>220</v>
      </c>
      <c r="U632" s="102">
        <v>85833</v>
      </c>
      <c r="V632" s="102">
        <v>85833</v>
      </c>
      <c r="W632" s="102">
        <v>0</v>
      </c>
      <c r="X632" s="101" t="s">
        <v>692</v>
      </c>
      <c r="Y632" s="101"/>
      <c r="Z632" s="101"/>
      <c r="AA632" s="101"/>
      <c r="AB632" s="101"/>
      <c r="AC632" s="101"/>
      <c r="AD632" s="101"/>
      <c r="AE632" s="101"/>
    </row>
    <row r="633" spans="1:31">
      <c r="A633" s="100" t="s">
        <v>973</v>
      </c>
      <c r="B633" s="101">
        <v>30031</v>
      </c>
      <c r="C633" s="101" t="s">
        <v>234</v>
      </c>
      <c r="D633" s="101">
        <v>9060111003</v>
      </c>
      <c r="E633" s="68" t="str">
        <f>VLOOKUP(D633,'[20]Plan de Cuentas'!M$3:R$289,6,0)</f>
        <v>COSTO DE PERSONAL</v>
      </c>
      <c r="F633" s="101" t="s">
        <v>265</v>
      </c>
      <c r="G633" s="101">
        <v>100</v>
      </c>
      <c r="H633" s="101" t="s">
        <v>213</v>
      </c>
      <c r="I633" s="101">
        <v>1220</v>
      </c>
      <c r="J633" s="101" t="s">
        <v>236</v>
      </c>
      <c r="K633" s="101" t="s">
        <v>179</v>
      </c>
      <c r="L633" s="101" t="s">
        <v>151</v>
      </c>
      <c r="M633" s="101">
        <v>910</v>
      </c>
      <c r="N633" s="101" t="s">
        <v>179</v>
      </c>
      <c r="O633" s="101" t="s">
        <v>266</v>
      </c>
      <c r="P633" s="101">
        <v>834165</v>
      </c>
      <c r="Q633" s="101">
        <v>41851</v>
      </c>
      <c r="R633" s="101" t="s">
        <v>874</v>
      </c>
      <c r="S633" s="101" t="s">
        <v>652</v>
      </c>
      <c r="T633" s="101" t="s">
        <v>220</v>
      </c>
      <c r="U633" s="102">
        <v>-32441</v>
      </c>
      <c r="V633" s="102">
        <v>0</v>
      </c>
      <c r="W633" s="102">
        <v>32441</v>
      </c>
      <c r="X633" s="101" t="s">
        <v>692</v>
      </c>
      <c r="Y633" s="101"/>
      <c r="Z633" s="101"/>
      <c r="AA633" s="101"/>
      <c r="AB633" s="101"/>
      <c r="AC633" s="101"/>
      <c r="AD633" s="101"/>
      <c r="AE633" s="101"/>
    </row>
    <row r="634" spans="1:31">
      <c r="A634" s="100" t="s">
        <v>973</v>
      </c>
      <c r="B634" s="101">
        <v>30031</v>
      </c>
      <c r="C634" s="101" t="s">
        <v>234</v>
      </c>
      <c r="D634" s="101">
        <v>9060111003</v>
      </c>
      <c r="E634" s="68" t="str">
        <f>VLOOKUP(D634,'[20]Plan de Cuentas'!M$3:R$289,6,0)</f>
        <v>COSTO DE PERSONAL</v>
      </c>
      <c r="F634" s="101" t="s">
        <v>265</v>
      </c>
      <c r="G634" s="101">
        <v>100</v>
      </c>
      <c r="H634" s="101" t="s">
        <v>213</v>
      </c>
      <c r="I634" s="101">
        <v>1220</v>
      </c>
      <c r="J634" s="101" t="s">
        <v>236</v>
      </c>
      <c r="K634" s="101" t="s">
        <v>179</v>
      </c>
      <c r="L634" s="101" t="s">
        <v>151</v>
      </c>
      <c r="M634" s="101">
        <v>910</v>
      </c>
      <c r="N634" s="101" t="s">
        <v>179</v>
      </c>
      <c r="O634" s="101" t="s">
        <v>266</v>
      </c>
      <c r="P634" s="101">
        <v>834165</v>
      </c>
      <c r="Q634" s="101">
        <v>41851</v>
      </c>
      <c r="R634" s="101" t="s">
        <v>875</v>
      </c>
      <c r="S634" s="101" t="s">
        <v>653</v>
      </c>
      <c r="T634" s="101" t="s">
        <v>220</v>
      </c>
      <c r="U634" s="102">
        <v>85833</v>
      </c>
      <c r="V634" s="102">
        <v>85833</v>
      </c>
      <c r="W634" s="102">
        <v>0</v>
      </c>
      <c r="X634" s="101" t="s">
        <v>692</v>
      </c>
      <c r="Y634" s="101"/>
      <c r="Z634" s="101"/>
      <c r="AA634" s="101"/>
      <c r="AB634" s="101"/>
      <c r="AC634" s="101"/>
      <c r="AD634" s="101"/>
      <c r="AE634" s="101"/>
    </row>
    <row r="635" spans="1:31">
      <c r="A635" s="100" t="s">
        <v>973</v>
      </c>
      <c r="B635" s="101">
        <v>30031</v>
      </c>
      <c r="C635" s="101" t="s">
        <v>234</v>
      </c>
      <c r="D635" s="101">
        <v>9060111003</v>
      </c>
      <c r="E635" s="68" t="str">
        <f>VLOOKUP(D635,'[20]Plan de Cuentas'!M$3:R$289,6,0)</f>
        <v>COSTO DE PERSONAL</v>
      </c>
      <c r="F635" s="101" t="s">
        <v>265</v>
      </c>
      <c r="G635" s="101">
        <v>100</v>
      </c>
      <c r="H635" s="101" t="s">
        <v>213</v>
      </c>
      <c r="I635" s="101">
        <v>1220</v>
      </c>
      <c r="J635" s="101" t="s">
        <v>236</v>
      </c>
      <c r="K635" s="101" t="s">
        <v>179</v>
      </c>
      <c r="L635" s="101" t="s">
        <v>151</v>
      </c>
      <c r="M635" s="101">
        <v>910</v>
      </c>
      <c r="N635" s="101" t="s">
        <v>179</v>
      </c>
      <c r="O635" s="101" t="s">
        <v>266</v>
      </c>
      <c r="P635" s="101">
        <v>834165</v>
      </c>
      <c r="Q635" s="101">
        <v>41851</v>
      </c>
      <c r="R635" s="101" t="s">
        <v>875</v>
      </c>
      <c r="S635" s="101" t="s">
        <v>651</v>
      </c>
      <c r="T635" s="101" t="s">
        <v>220</v>
      </c>
      <c r="U635" s="102">
        <v>49520</v>
      </c>
      <c r="V635" s="102">
        <v>49520</v>
      </c>
      <c r="W635" s="102">
        <v>0</v>
      </c>
      <c r="X635" s="101" t="s">
        <v>692</v>
      </c>
      <c r="Y635" s="101"/>
      <c r="Z635" s="101"/>
      <c r="AA635" s="101"/>
      <c r="AB635" s="101"/>
      <c r="AC635" s="101"/>
      <c r="AD635" s="101"/>
      <c r="AE635" s="101"/>
    </row>
    <row r="636" spans="1:31">
      <c r="A636" s="100" t="s">
        <v>973</v>
      </c>
      <c r="B636" s="101">
        <v>30031</v>
      </c>
      <c r="C636" s="101" t="s">
        <v>234</v>
      </c>
      <c r="D636" s="101">
        <v>9060111003</v>
      </c>
      <c r="E636" s="68" t="str">
        <f>VLOOKUP(D636,'[20]Plan de Cuentas'!M$3:R$289,6,0)</f>
        <v>COSTO DE PERSONAL</v>
      </c>
      <c r="F636" s="101" t="s">
        <v>265</v>
      </c>
      <c r="G636" s="101">
        <v>100</v>
      </c>
      <c r="H636" s="101" t="s">
        <v>213</v>
      </c>
      <c r="I636" s="101">
        <v>1220</v>
      </c>
      <c r="J636" s="101" t="s">
        <v>236</v>
      </c>
      <c r="K636" s="101" t="s">
        <v>179</v>
      </c>
      <c r="L636" s="101" t="s">
        <v>151</v>
      </c>
      <c r="M636" s="101">
        <v>910</v>
      </c>
      <c r="N636" s="101" t="s">
        <v>179</v>
      </c>
      <c r="O636" s="101" t="s">
        <v>266</v>
      </c>
      <c r="P636" s="101">
        <v>834165</v>
      </c>
      <c r="Q636" s="101">
        <v>41851</v>
      </c>
      <c r="R636" s="101" t="s">
        <v>875</v>
      </c>
      <c r="S636" s="101" t="s">
        <v>652</v>
      </c>
      <c r="T636" s="101" t="s">
        <v>220</v>
      </c>
      <c r="U636" s="102">
        <v>32441</v>
      </c>
      <c r="V636" s="102">
        <v>32441</v>
      </c>
      <c r="W636" s="102">
        <v>0</v>
      </c>
      <c r="X636" s="101" t="s">
        <v>692</v>
      </c>
      <c r="Y636" s="101"/>
      <c r="Z636" s="101"/>
      <c r="AA636" s="101"/>
      <c r="AB636" s="101"/>
      <c r="AC636" s="101"/>
      <c r="AD636" s="101"/>
      <c r="AE636" s="101"/>
    </row>
    <row r="637" spans="1:31">
      <c r="A637" s="100" t="s">
        <v>973</v>
      </c>
      <c r="B637" s="101">
        <v>30031</v>
      </c>
      <c r="C637" s="101" t="s">
        <v>234</v>
      </c>
      <c r="D637" s="101">
        <v>9060111003</v>
      </c>
      <c r="E637" s="68" t="str">
        <f>VLOOKUP(D637,'[20]Plan de Cuentas'!M$3:R$289,6,0)</f>
        <v>COSTO DE PERSONAL</v>
      </c>
      <c r="F637" s="101" t="s">
        <v>265</v>
      </c>
      <c r="G637" s="101">
        <v>100</v>
      </c>
      <c r="H637" s="101" t="s">
        <v>213</v>
      </c>
      <c r="I637" s="101">
        <v>1220</v>
      </c>
      <c r="J637" s="101" t="s">
        <v>236</v>
      </c>
      <c r="K637" s="101" t="s">
        <v>179</v>
      </c>
      <c r="L637" s="101" t="s">
        <v>151</v>
      </c>
      <c r="M637" s="101">
        <v>910</v>
      </c>
      <c r="N637" s="101" t="s">
        <v>179</v>
      </c>
      <c r="O637" s="101" t="s">
        <v>266</v>
      </c>
      <c r="P637" s="101">
        <v>834165</v>
      </c>
      <c r="Q637" s="101">
        <v>41851</v>
      </c>
      <c r="R637" s="101" t="s">
        <v>875</v>
      </c>
      <c r="S637" s="101" t="s">
        <v>650</v>
      </c>
      <c r="T637" s="101" t="s">
        <v>220</v>
      </c>
      <c r="U637" s="102">
        <v>44147</v>
      </c>
      <c r="V637" s="102">
        <v>44147</v>
      </c>
      <c r="W637" s="102">
        <v>0</v>
      </c>
      <c r="X637" s="101" t="s">
        <v>692</v>
      </c>
      <c r="Y637" s="101"/>
      <c r="Z637" s="101"/>
      <c r="AA637" s="101"/>
      <c r="AB637" s="101"/>
      <c r="AC637" s="101"/>
      <c r="AD637" s="101"/>
      <c r="AE637" s="101"/>
    </row>
    <row r="638" spans="1:31">
      <c r="A638" s="100" t="s">
        <v>973</v>
      </c>
      <c r="B638" s="101">
        <v>30031</v>
      </c>
      <c r="C638" s="101" t="s">
        <v>234</v>
      </c>
      <c r="D638" s="101">
        <v>9060117002</v>
      </c>
      <c r="E638" s="68" t="str">
        <f>VLOOKUP(D638,'[20]Plan de Cuentas'!M$3:R$289,6,0)</f>
        <v>COSTO DE PERSONAL</v>
      </c>
      <c r="F638" s="101" t="s">
        <v>478</v>
      </c>
      <c r="G638" s="101">
        <v>100</v>
      </c>
      <c r="H638" s="101" t="s">
        <v>213</v>
      </c>
      <c r="I638" s="101">
        <v>1220</v>
      </c>
      <c r="J638" s="101" t="s">
        <v>236</v>
      </c>
      <c r="K638" s="101" t="s">
        <v>179</v>
      </c>
      <c r="L638" s="101" t="s">
        <v>151</v>
      </c>
      <c r="M638" s="101">
        <v>910</v>
      </c>
      <c r="N638" s="101" t="s">
        <v>179</v>
      </c>
      <c r="O638" s="101" t="s">
        <v>479</v>
      </c>
      <c r="P638" s="101">
        <v>237650</v>
      </c>
      <c r="Q638" s="101">
        <v>41851</v>
      </c>
      <c r="R638" s="101" t="s">
        <v>881</v>
      </c>
      <c r="S638" s="101" t="s">
        <v>882</v>
      </c>
      <c r="T638" s="101" t="s">
        <v>220</v>
      </c>
      <c r="U638" s="102">
        <v>26855</v>
      </c>
      <c r="V638" s="102">
        <v>26855</v>
      </c>
      <c r="W638" s="102">
        <v>0</v>
      </c>
      <c r="X638" s="101" t="s">
        <v>692</v>
      </c>
      <c r="Y638" s="101"/>
      <c r="Z638" s="101"/>
      <c r="AA638" s="101"/>
      <c r="AB638" s="101"/>
      <c r="AC638" s="101"/>
      <c r="AD638" s="101"/>
      <c r="AE638" s="101"/>
    </row>
    <row r="639" spans="1:31">
      <c r="A639" s="100" t="s">
        <v>973</v>
      </c>
      <c r="B639" s="101">
        <v>30031</v>
      </c>
      <c r="C639" s="101" t="s">
        <v>267</v>
      </c>
      <c r="D639" s="101">
        <v>9060302001</v>
      </c>
      <c r="E639" s="68" t="str">
        <f>VLOOKUP(D639,'[20]Plan de Cuentas'!M$3:R$289,6,0)</f>
        <v>COSTO DE OFICINA</v>
      </c>
      <c r="F639" s="101" t="s">
        <v>24</v>
      </c>
      <c r="G639" s="101">
        <v>100</v>
      </c>
      <c r="H639" s="101" t="s">
        <v>213</v>
      </c>
      <c r="I639" s="101">
        <v>1220</v>
      </c>
      <c r="J639" s="101" t="s">
        <v>225</v>
      </c>
      <c r="K639" s="101" t="s">
        <v>226</v>
      </c>
      <c r="L639" s="101" t="s">
        <v>151</v>
      </c>
      <c r="M639" s="101">
        <v>1015</v>
      </c>
      <c r="N639" s="101" t="s">
        <v>268</v>
      </c>
      <c r="O639" s="101" t="s">
        <v>485</v>
      </c>
      <c r="P639" s="101">
        <v>380000</v>
      </c>
      <c r="Q639" s="101">
        <v>41851</v>
      </c>
      <c r="R639" s="101" t="s">
        <v>883</v>
      </c>
      <c r="S639" s="101" t="s">
        <v>884</v>
      </c>
      <c r="T639" s="101" t="s">
        <v>220</v>
      </c>
      <c r="U639" s="102">
        <v>61418</v>
      </c>
      <c r="V639" s="102">
        <v>61418</v>
      </c>
      <c r="W639" s="102">
        <v>0</v>
      </c>
      <c r="X639" s="101" t="s">
        <v>692</v>
      </c>
      <c r="Y639" s="101"/>
      <c r="Z639" s="101"/>
      <c r="AA639" s="101"/>
      <c r="AB639" s="101"/>
      <c r="AC639" s="101"/>
      <c r="AD639" s="101"/>
      <c r="AE639" s="101"/>
    </row>
    <row r="640" spans="1:31">
      <c r="A640" s="100" t="s">
        <v>973</v>
      </c>
      <c r="B640" s="101">
        <v>30031</v>
      </c>
      <c r="C640" s="101" t="s">
        <v>267</v>
      </c>
      <c r="D640" s="101">
        <v>9060302001</v>
      </c>
      <c r="E640" s="68" t="str">
        <f>VLOOKUP(D640,'[20]Plan de Cuentas'!M$3:R$289,6,0)</f>
        <v>COSTO DE OFICINA</v>
      </c>
      <c r="F640" s="101" t="s">
        <v>24</v>
      </c>
      <c r="G640" s="101">
        <v>100</v>
      </c>
      <c r="H640" s="101" t="s">
        <v>213</v>
      </c>
      <c r="I640" s="101">
        <v>1220</v>
      </c>
      <c r="J640" s="101" t="s">
        <v>225</v>
      </c>
      <c r="K640" s="101" t="s">
        <v>226</v>
      </c>
      <c r="L640" s="101" t="s">
        <v>151</v>
      </c>
      <c r="M640" s="101">
        <v>1015</v>
      </c>
      <c r="N640" s="101" t="s">
        <v>268</v>
      </c>
      <c r="O640" s="101" t="s">
        <v>485</v>
      </c>
      <c r="P640" s="101">
        <v>380000</v>
      </c>
      <c r="Q640" s="101">
        <v>41851</v>
      </c>
      <c r="R640" s="101" t="s">
        <v>885</v>
      </c>
      <c r="S640" s="101" t="s">
        <v>886</v>
      </c>
      <c r="T640" s="101" t="s">
        <v>220</v>
      </c>
      <c r="U640" s="102">
        <v>-95000</v>
      </c>
      <c r="V640" s="102">
        <v>0</v>
      </c>
      <c r="W640" s="102">
        <v>95000</v>
      </c>
      <c r="X640" s="101" t="s">
        <v>692</v>
      </c>
      <c r="Y640" s="101"/>
      <c r="Z640" s="101"/>
      <c r="AA640" s="101"/>
      <c r="AB640" s="101"/>
      <c r="AC640" s="101"/>
      <c r="AD640" s="101"/>
      <c r="AE640" s="101"/>
    </row>
    <row r="641" spans="1:31">
      <c r="A641" s="100" t="s">
        <v>973</v>
      </c>
      <c r="B641" s="101">
        <v>30031</v>
      </c>
      <c r="C641" s="101" t="s">
        <v>267</v>
      </c>
      <c r="D641" s="101">
        <v>9060302001</v>
      </c>
      <c r="E641" s="68" t="str">
        <f>VLOOKUP(D641,'[20]Plan de Cuentas'!M$3:R$289,6,0)</f>
        <v>COSTO DE OFICINA</v>
      </c>
      <c r="F641" s="101" t="s">
        <v>24</v>
      </c>
      <c r="G641" s="101">
        <v>100</v>
      </c>
      <c r="H641" s="101" t="s">
        <v>213</v>
      </c>
      <c r="I641" s="101">
        <v>1220</v>
      </c>
      <c r="J641" s="101" t="s">
        <v>225</v>
      </c>
      <c r="K641" s="101" t="s">
        <v>226</v>
      </c>
      <c r="L641" s="101" t="s">
        <v>151</v>
      </c>
      <c r="M641" s="101">
        <v>1015</v>
      </c>
      <c r="N641" s="101" t="s">
        <v>268</v>
      </c>
      <c r="O641" s="101" t="s">
        <v>485</v>
      </c>
      <c r="P641" s="101">
        <v>380000</v>
      </c>
      <c r="Q641" s="101">
        <v>41851</v>
      </c>
      <c r="R641" s="101" t="s">
        <v>887</v>
      </c>
      <c r="S641" s="101" t="s">
        <v>888</v>
      </c>
      <c r="T641" s="101" t="s">
        <v>220</v>
      </c>
      <c r="U641" s="102">
        <v>95000</v>
      </c>
      <c r="V641" s="102">
        <v>95000</v>
      </c>
      <c r="W641" s="102">
        <v>0</v>
      </c>
      <c r="X641" s="101" t="s">
        <v>692</v>
      </c>
      <c r="Y641" s="101"/>
      <c r="Z641" s="101"/>
      <c r="AA641" s="101"/>
      <c r="AB641" s="101"/>
      <c r="AC641" s="101"/>
      <c r="AD641" s="101"/>
      <c r="AE641" s="101"/>
    </row>
    <row r="642" spans="1:31">
      <c r="A642" s="100" t="s">
        <v>973</v>
      </c>
      <c r="B642" s="101">
        <v>30031</v>
      </c>
      <c r="C642" s="101" t="s">
        <v>267</v>
      </c>
      <c r="D642" s="101">
        <v>9060302001</v>
      </c>
      <c r="E642" s="68" t="str">
        <f>VLOOKUP(D642,'[20]Plan de Cuentas'!M$3:R$289,6,0)</f>
        <v>COSTO DE OFICINA</v>
      </c>
      <c r="F642" s="101" t="s">
        <v>24</v>
      </c>
      <c r="G642" s="101">
        <v>100</v>
      </c>
      <c r="H642" s="101" t="s">
        <v>213</v>
      </c>
      <c r="I642" s="101">
        <v>1220</v>
      </c>
      <c r="J642" s="101" t="s">
        <v>225</v>
      </c>
      <c r="K642" s="101" t="s">
        <v>226</v>
      </c>
      <c r="L642" s="101" t="s">
        <v>151</v>
      </c>
      <c r="M642" s="101">
        <v>1015</v>
      </c>
      <c r="N642" s="101" t="s">
        <v>268</v>
      </c>
      <c r="O642" s="101" t="s">
        <v>485</v>
      </c>
      <c r="P642" s="101">
        <v>380000</v>
      </c>
      <c r="Q642" s="101">
        <v>41851</v>
      </c>
      <c r="R642" s="101" t="s">
        <v>883</v>
      </c>
      <c r="S642" s="101" t="s">
        <v>889</v>
      </c>
      <c r="T642" s="101" t="s">
        <v>220</v>
      </c>
      <c r="U642" s="102">
        <v>144000</v>
      </c>
      <c r="V642" s="102">
        <v>144000</v>
      </c>
      <c r="W642" s="102">
        <v>0</v>
      </c>
      <c r="X642" s="101" t="s">
        <v>692</v>
      </c>
      <c r="Y642" s="101"/>
      <c r="Z642" s="101"/>
      <c r="AA642" s="101"/>
      <c r="AB642" s="101"/>
      <c r="AC642" s="101"/>
      <c r="AD642" s="101"/>
      <c r="AE642" s="101"/>
    </row>
    <row r="643" spans="1:31">
      <c r="A643" s="100" t="s">
        <v>973</v>
      </c>
      <c r="B643" s="101">
        <v>30031</v>
      </c>
      <c r="C643" s="101" t="s">
        <v>267</v>
      </c>
      <c r="D643" s="101">
        <v>9060304001</v>
      </c>
      <c r="E643" s="68" t="str">
        <f>VLOOKUP(D643,'[20]Plan de Cuentas'!M$3:R$289,6,0)</f>
        <v>COSTO DE OFICINA</v>
      </c>
      <c r="F643" s="101" t="s">
        <v>25</v>
      </c>
      <c r="G643" s="101">
        <v>100</v>
      </c>
      <c r="H643" s="101" t="s">
        <v>213</v>
      </c>
      <c r="I643" s="101">
        <v>1220</v>
      </c>
      <c r="J643" s="101" t="s">
        <v>225</v>
      </c>
      <c r="K643" s="101" t="s">
        <v>226</v>
      </c>
      <c r="L643" s="101" t="s">
        <v>151</v>
      </c>
      <c r="M643" s="101">
        <v>1015</v>
      </c>
      <c r="N643" s="101" t="s">
        <v>268</v>
      </c>
      <c r="O643" s="101" t="s">
        <v>409</v>
      </c>
      <c r="P643" s="101">
        <v>998050</v>
      </c>
      <c r="Q643" s="101">
        <v>41851</v>
      </c>
      <c r="R643" s="101" t="s">
        <v>890</v>
      </c>
      <c r="S643" s="101" t="s">
        <v>891</v>
      </c>
      <c r="T643" s="101" t="s">
        <v>220</v>
      </c>
      <c r="U643" s="102">
        <v>-8921</v>
      </c>
      <c r="V643" s="102">
        <v>0</v>
      </c>
      <c r="W643" s="102">
        <v>8921</v>
      </c>
      <c r="X643" s="101" t="s">
        <v>692</v>
      </c>
      <c r="Y643" s="101"/>
      <c r="Z643" s="101"/>
      <c r="AA643" s="101"/>
      <c r="AB643" s="101"/>
      <c r="AC643" s="101"/>
      <c r="AD643" s="101"/>
      <c r="AE643" s="101"/>
    </row>
    <row r="644" spans="1:31">
      <c r="A644" s="100" t="s">
        <v>973</v>
      </c>
      <c r="B644" s="101">
        <v>30031</v>
      </c>
      <c r="C644" s="101" t="s">
        <v>267</v>
      </c>
      <c r="D644" s="101">
        <v>9060304001</v>
      </c>
      <c r="E644" s="68" t="str">
        <f>VLOOKUP(D644,'[20]Plan de Cuentas'!M$3:R$289,6,0)</f>
        <v>COSTO DE OFICINA</v>
      </c>
      <c r="F644" s="101" t="s">
        <v>25</v>
      </c>
      <c r="G644" s="101">
        <v>100</v>
      </c>
      <c r="H644" s="101" t="s">
        <v>213</v>
      </c>
      <c r="I644" s="101">
        <v>1220</v>
      </c>
      <c r="J644" s="101" t="s">
        <v>225</v>
      </c>
      <c r="K644" s="101" t="s">
        <v>226</v>
      </c>
      <c r="L644" s="101" t="s">
        <v>151</v>
      </c>
      <c r="M644" s="101">
        <v>1015</v>
      </c>
      <c r="N644" s="101" t="s">
        <v>268</v>
      </c>
      <c r="O644" s="101" t="s">
        <v>409</v>
      </c>
      <c r="P644" s="101">
        <v>998050</v>
      </c>
      <c r="Q644" s="101">
        <v>41851</v>
      </c>
      <c r="R644" s="101" t="s">
        <v>883</v>
      </c>
      <c r="S644" s="101" t="s">
        <v>892</v>
      </c>
      <c r="T644" s="101" t="s">
        <v>220</v>
      </c>
      <c r="U644" s="102">
        <v>185324</v>
      </c>
      <c r="V644" s="102">
        <v>185324</v>
      </c>
      <c r="W644" s="102">
        <v>0</v>
      </c>
      <c r="X644" s="101" t="s">
        <v>692</v>
      </c>
      <c r="Y644" s="101"/>
      <c r="Z644" s="101"/>
      <c r="AA644" s="101"/>
      <c r="AB644" s="101"/>
      <c r="AC644" s="101"/>
      <c r="AD644" s="101"/>
      <c r="AE644" s="101"/>
    </row>
    <row r="645" spans="1:31">
      <c r="A645" s="100" t="s">
        <v>973</v>
      </c>
      <c r="B645" s="101">
        <v>30031</v>
      </c>
      <c r="C645" s="101" t="s">
        <v>267</v>
      </c>
      <c r="D645" s="101">
        <v>9060304001</v>
      </c>
      <c r="E645" s="68" t="str">
        <f>VLOOKUP(D645,'[20]Plan de Cuentas'!M$3:R$289,6,0)</f>
        <v>COSTO DE OFICINA</v>
      </c>
      <c r="F645" s="101" t="s">
        <v>25</v>
      </c>
      <c r="G645" s="101">
        <v>100</v>
      </c>
      <c r="H645" s="101" t="s">
        <v>213</v>
      </c>
      <c r="I645" s="101">
        <v>1220</v>
      </c>
      <c r="J645" s="101" t="s">
        <v>225</v>
      </c>
      <c r="K645" s="101" t="s">
        <v>226</v>
      </c>
      <c r="L645" s="101" t="s">
        <v>151</v>
      </c>
      <c r="M645" s="101">
        <v>1015</v>
      </c>
      <c r="N645" s="101" t="s">
        <v>268</v>
      </c>
      <c r="O645" s="101" t="s">
        <v>409</v>
      </c>
      <c r="P645" s="101">
        <v>998050</v>
      </c>
      <c r="Q645" s="101">
        <v>41851</v>
      </c>
      <c r="R645" s="101" t="s">
        <v>883</v>
      </c>
      <c r="S645" s="101" t="s">
        <v>893</v>
      </c>
      <c r="T645" s="101" t="s">
        <v>220</v>
      </c>
      <c r="U645" s="102">
        <v>49609</v>
      </c>
      <c r="V645" s="102">
        <v>49609</v>
      </c>
      <c r="W645" s="102">
        <v>0</v>
      </c>
      <c r="X645" s="101" t="s">
        <v>692</v>
      </c>
      <c r="Y645" s="101"/>
      <c r="Z645" s="101"/>
      <c r="AA645" s="101"/>
      <c r="AB645" s="101"/>
      <c r="AC645" s="101"/>
      <c r="AD645" s="101"/>
      <c r="AE645" s="101"/>
    </row>
    <row r="646" spans="1:31">
      <c r="A646" s="100" t="s">
        <v>973</v>
      </c>
      <c r="B646" s="101">
        <v>30031</v>
      </c>
      <c r="C646" s="101" t="s">
        <v>267</v>
      </c>
      <c r="D646" s="101">
        <v>9060304001</v>
      </c>
      <c r="E646" s="68" t="str">
        <f>VLOOKUP(D646,'[20]Plan de Cuentas'!M$3:R$289,6,0)</f>
        <v>COSTO DE OFICINA</v>
      </c>
      <c r="F646" s="101" t="s">
        <v>25</v>
      </c>
      <c r="G646" s="101">
        <v>100</v>
      </c>
      <c r="H646" s="101" t="s">
        <v>213</v>
      </c>
      <c r="I646" s="101">
        <v>1220</v>
      </c>
      <c r="J646" s="101" t="s">
        <v>225</v>
      </c>
      <c r="K646" s="101" t="s">
        <v>226</v>
      </c>
      <c r="L646" s="101" t="s">
        <v>151</v>
      </c>
      <c r="M646" s="101">
        <v>1015</v>
      </c>
      <c r="N646" s="101" t="s">
        <v>268</v>
      </c>
      <c r="O646" s="101" t="s">
        <v>409</v>
      </c>
      <c r="P646" s="101">
        <v>998050</v>
      </c>
      <c r="Q646" s="101">
        <v>41851</v>
      </c>
      <c r="R646" s="101" t="s">
        <v>890</v>
      </c>
      <c r="S646" s="101" t="s">
        <v>894</v>
      </c>
      <c r="T646" s="101" t="s">
        <v>220</v>
      </c>
      <c r="U646" s="102">
        <v>-214270</v>
      </c>
      <c r="V646" s="102">
        <v>0</v>
      </c>
      <c r="W646" s="102">
        <v>214270</v>
      </c>
      <c r="X646" s="101" t="s">
        <v>692</v>
      </c>
      <c r="Y646" s="101"/>
      <c r="Z646" s="101"/>
      <c r="AA646" s="101"/>
      <c r="AB646" s="101"/>
      <c r="AC646" s="101"/>
      <c r="AD646" s="101"/>
      <c r="AE646" s="101"/>
    </row>
    <row r="647" spans="1:31">
      <c r="A647" s="100" t="s">
        <v>973</v>
      </c>
      <c r="B647" s="101">
        <v>30031</v>
      </c>
      <c r="C647" s="101" t="s">
        <v>267</v>
      </c>
      <c r="D647" s="101">
        <v>9060304001</v>
      </c>
      <c r="E647" s="68" t="str">
        <f>VLOOKUP(D647,'[20]Plan de Cuentas'!M$3:R$289,6,0)</f>
        <v>COSTO DE OFICINA</v>
      </c>
      <c r="F647" s="101" t="s">
        <v>25</v>
      </c>
      <c r="G647" s="101">
        <v>100</v>
      </c>
      <c r="H647" s="101" t="s">
        <v>213</v>
      </c>
      <c r="I647" s="101">
        <v>1220</v>
      </c>
      <c r="J647" s="101" t="s">
        <v>225</v>
      </c>
      <c r="K647" s="101" t="s">
        <v>226</v>
      </c>
      <c r="L647" s="101" t="s">
        <v>151</v>
      </c>
      <c r="M647" s="101">
        <v>1015</v>
      </c>
      <c r="N647" s="101" t="s">
        <v>268</v>
      </c>
      <c r="O647" s="101" t="s">
        <v>409</v>
      </c>
      <c r="P647" s="101">
        <v>998050</v>
      </c>
      <c r="Q647" s="101">
        <v>41851</v>
      </c>
      <c r="R647" s="101" t="s">
        <v>883</v>
      </c>
      <c r="S647" s="101" t="s">
        <v>895</v>
      </c>
      <c r="T647" s="101" t="s">
        <v>220</v>
      </c>
      <c r="U647" s="102">
        <v>17964</v>
      </c>
      <c r="V647" s="102">
        <v>17964</v>
      </c>
      <c r="W647" s="102">
        <v>0</v>
      </c>
      <c r="X647" s="101" t="s">
        <v>692</v>
      </c>
      <c r="Y647" s="101"/>
      <c r="Z647" s="101"/>
      <c r="AA647" s="101"/>
      <c r="AB647" s="101"/>
      <c r="AC647" s="101"/>
      <c r="AD647" s="101"/>
      <c r="AE647" s="101"/>
    </row>
    <row r="648" spans="1:31">
      <c r="A648" s="100" t="s">
        <v>973</v>
      </c>
      <c r="B648" s="101">
        <v>30031</v>
      </c>
      <c r="C648" s="101" t="s">
        <v>267</v>
      </c>
      <c r="D648" s="101">
        <v>9060304001</v>
      </c>
      <c r="E648" s="68" t="str">
        <f>VLOOKUP(D648,'[20]Plan de Cuentas'!M$3:R$289,6,0)</f>
        <v>COSTO DE OFICINA</v>
      </c>
      <c r="F648" s="101" t="s">
        <v>25</v>
      </c>
      <c r="G648" s="101">
        <v>100</v>
      </c>
      <c r="H648" s="101" t="s">
        <v>213</v>
      </c>
      <c r="I648" s="101">
        <v>1220</v>
      </c>
      <c r="J648" s="101" t="s">
        <v>225</v>
      </c>
      <c r="K648" s="101" t="s">
        <v>226</v>
      </c>
      <c r="L648" s="101" t="s">
        <v>151</v>
      </c>
      <c r="M648" s="101">
        <v>1015</v>
      </c>
      <c r="N648" s="101" t="s">
        <v>268</v>
      </c>
      <c r="O648" s="101" t="s">
        <v>409</v>
      </c>
      <c r="P648" s="101">
        <v>998050</v>
      </c>
      <c r="Q648" s="101">
        <v>41851</v>
      </c>
      <c r="R648" s="101" t="s">
        <v>883</v>
      </c>
      <c r="S648" s="101" t="s">
        <v>896</v>
      </c>
      <c r="T648" s="101" t="s">
        <v>220</v>
      </c>
      <c r="U648" s="102">
        <v>12605</v>
      </c>
      <c r="V648" s="102">
        <v>12605</v>
      </c>
      <c r="W648" s="102">
        <v>0</v>
      </c>
      <c r="X648" s="101" t="s">
        <v>692</v>
      </c>
      <c r="Y648" s="101"/>
      <c r="Z648" s="101"/>
      <c r="AA648" s="101"/>
      <c r="AB648" s="101"/>
      <c r="AC648" s="101"/>
      <c r="AD648" s="101"/>
      <c r="AE648" s="101"/>
    </row>
    <row r="649" spans="1:31">
      <c r="A649" s="100" t="s">
        <v>973</v>
      </c>
      <c r="B649" s="101">
        <v>30031</v>
      </c>
      <c r="C649" s="101" t="s">
        <v>267</v>
      </c>
      <c r="D649" s="101">
        <v>9060304001</v>
      </c>
      <c r="E649" s="68" t="str">
        <f>VLOOKUP(D649,'[20]Plan de Cuentas'!M$3:R$289,6,0)</f>
        <v>COSTO DE OFICINA</v>
      </c>
      <c r="F649" s="101" t="s">
        <v>25</v>
      </c>
      <c r="G649" s="101">
        <v>100</v>
      </c>
      <c r="H649" s="101" t="s">
        <v>213</v>
      </c>
      <c r="I649" s="101">
        <v>1220</v>
      </c>
      <c r="J649" s="101" t="s">
        <v>225</v>
      </c>
      <c r="K649" s="101" t="s">
        <v>226</v>
      </c>
      <c r="L649" s="101" t="s">
        <v>151</v>
      </c>
      <c r="M649" s="101">
        <v>1015</v>
      </c>
      <c r="N649" s="101" t="s">
        <v>268</v>
      </c>
      <c r="O649" s="101" t="s">
        <v>409</v>
      </c>
      <c r="P649" s="101">
        <v>998050</v>
      </c>
      <c r="Q649" s="101">
        <v>41851</v>
      </c>
      <c r="R649" s="101" t="s">
        <v>883</v>
      </c>
      <c r="S649" s="101" t="s">
        <v>897</v>
      </c>
      <c r="T649" s="101" t="s">
        <v>220</v>
      </c>
      <c r="U649" s="102">
        <v>10249</v>
      </c>
      <c r="V649" s="102">
        <v>10249</v>
      </c>
      <c r="W649" s="102">
        <v>0</v>
      </c>
      <c r="X649" s="101" t="s">
        <v>692</v>
      </c>
      <c r="Y649" s="101"/>
      <c r="Z649" s="101"/>
      <c r="AA649" s="101"/>
      <c r="AB649" s="101"/>
      <c r="AC649" s="101"/>
      <c r="AD649" s="101"/>
      <c r="AE649" s="101"/>
    </row>
    <row r="650" spans="1:31">
      <c r="A650" s="100" t="s">
        <v>973</v>
      </c>
      <c r="B650" s="101">
        <v>30031</v>
      </c>
      <c r="C650" s="101" t="s">
        <v>267</v>
      </c>
      <c r="D650" s="101">
        <v>9060304001</v>
      </c>
      <c r="E650" s="68" t="str">
        <f>VLOOKUP(D650,'[20]Plan de Cuentas'!M$3:R$289,6,0)</f>
        <v>COSTO DE OFICINA</v>
      </c>
      <c r="F650" s="101" t="s">
        <v>25</v>
      </c>
      <c r="G650" s="101">
        <v>100</v>
      </c>
      <c r="H650" s="101" t="s">
        <v>213</v>
      </c>
      <c r="I650" s="101">
        <v>1220</v>
      </c>
      <c r="J650" s="101" t="s">
        <v>225</v>
      </c>
      <c r="K650" s="101" t="s">
        <v>226</v>
      </c>
      <c r="L650" s="101" t="s">
        <v>151</v>
      </c>
      <c r="M650" s="101">
        <v>1015</v>
      </c>
      <c r="N650" s="101" t="s">
        <v>268</v>
      </c>
      <c r="O650" s="101" t="s">
        <v>409</v>
      </c>
      <c r="P650" s="101">
        <v>998050</v>
      </c>
      <c r="Q650" s="101">
        <v>41851</v>
      </c>
      <c r="R650" s="101" t="s">
        <v>883</v>
      </c>
      <c r="S650" s="101" t="s">
        <v>898</v>
      </c>
      <c r="T650" s="101" t="s">
        <v>220</v>
      </c>
      <c r="U650" s="102">
        <v>25494</v>
      </c>
      <c r="V650" s="102">
        <v>25494</v>
      </c>
      <c r="W650" s="102">
        <v>0</v>
      </c>
      <c r="X650" s="101" t="s">
        <v>692</v>
      </c>
      <c r="Y650" s="101"/>
      <c r="Z650" s="101"/>
      <c r="AA650" s="101"/>
      <c r="AB650" s="101"/>
      <c r="AC650" s="101"/>
      <c r="AD650" s="101"/>
      <c r="AE650" s="101"/>
    </row>
    <row r="651" spans="1:31">
      <c r="A651" s="100" t="s">
        <v>973</v>
      </c>
      <c r="B651" s="101">
        <v>30031</v>
      </c>
      <c r="C651" s="101" t="s">
        <v>267</v>
      </c>
      <c r="D651" s="101">
        <v>9060304002</v>
      </c>
      <c r="E651" s="68" t="str">
        <f>VLOOKUP(D651,'[20]Plan de Cuentas'!M$3:R$289,6,0)</f>
        <v>COSTO DE OFICINA</v>
      </c>
      <c r="F651" s="101" t="s">
        <v>26</v>
      </c>
      <c r="G651" s="101">
        <v>100</v>
      </c>
      <c r="H651" s="101" t="s">
        <v>213</v>
      </c>
      <c r="I651" s="101">
        <v>1220</v>
      </c>
      <c r="J651" s="101" t="s">
        <v>225</v>
      </c>
      <c r="K651" s="101" t="s">
        <v>226</v>
      </c>
      <c r="L651" s="101" t="s">
        <v>151</v>
      </c>
      <c r="M651" s="101">
        <v>1015</v>
      </c>
      <c r="N651" s="101" t="s">
        <v>268</v>
      </c>
      <c r="O651" s="101" t="s">
        <v>269</v>
      </c>
      <c r="P651" s="101">
        <v>219639</v>
      </c>
      <c r="Q651" s="101">
        <v>41851</v>
      </c>
      <c r="R651" s="101" t="s">
        <v>883</v>
      </c>
      <c r="S651" s="101" t="s">
        <v>899</v>
      </c>
      <c r="T651" s="101" t="s">
        <v>220</v>
      </c>
      <c r="U651" s="102">
        <v>16789</v>
      </c>
      <c r="V651" s="102">
        <v>16789</v>
      </c>
      <c r="W651" s="102">
        <v>0</v>
      </c>
      <c r="X651" s="101" t="s">
        <v>692</v>
      </c>
      <c r="Y651" s="101"/>
      <c r="Z651" s="101"/>
      <c r="AA651" s="101"/>
      <c r="AB651" s="101"/>
      <c r="AC651" s="101"/>
      <c r="AD651" s="101"/>
      <c r="AE651" s="101"/>
    </row>
    <row r="652" spans="1:31">
      <c r="A652" s="100" t="s">
        <v>973</v>
      </c>
      <c r="B652" s="101">
        <v>30031</v>
      </c>
      <c r="C652" s="101" t="s">
        <v>267</v>
      </c>
      <c r="D652" s="101">
        <v>9060304002</v>
      </c>
      <c r="E652" s="68" t="str">
        <f>VLOOKUP(D652,'[20]Plan de Cuentas'!M$3:R$289,6,0)</f>
        <v>COSTO DE OFICINA</v>
      </c>
      <c r="F652" s="101" t="s">
        <v>26</v>
      </c>
      <c r="G652" s="101">
        <v>100</v>
      </c>
      <c r="H652" s="101" t="s">
        <v>213</v>
      </c>
      <c r="I652" s="101">
        <v>1220</v>
      </c>
      <c r="J652" s="101" t="s">
        <v>225</v>
      </c>
      <c r="K652" s="101" t="s">
        <v>226</v>
      </c>
      <c r="L652" s="101" t="s">
        <v>151</v>
      </c>
      <c r="M652" s="101">
        <v>1015</v>
      </c>
      <c r="N652" s="101" t="s">
        <v>268</v>
      </c>
      <c r="O652" s="101" t="s">
        <v>269</v>
      </c>
      <c r="P652" s="101">
        <v>219639</v>
      </c>
      <c r="Q652" s="101">
        <v>41851</v>
      </c>
      <c r="R652" s="101" t="s">
        <v>883</v>
      </c>
      <c r="S652" s="101" t="s">
        <v>900</v>
      </c>
      <c r="T652" s="101" t="s">
        <v>220</v>
      </c>
      <c r="U652" s="102">
        <v>88515</v>
      </c>
      <c r="V652" s="102">
        <v>88515</v>
      </c>
      <c r="W652" s="102">
        <v>0</v>
      </c>
      <c r="X652" s="101" t="s">
        <v>692</v>
      </c>
      <c r="Y652" s="101"/>
      <c r="Z652" s="101"/>
      <c r="AA652" s="101"/>
      <c r="AB652" s="101"/>
      <c r="AC652" s="101"/>
      <c r="AD652" s="101"/>
      <c r="AE652" s="101"/>
    </row>
    <row r="653" spans="1:31">
      <c r="A653" s="100" t="s">
        <v>973</v>
      </c>
      <c r="B653" s="101">
        <v>30031</v>
      </c>
      <c r="C653" s="101" t="s">
        <v>267</v>
      </c>
      <c r="D653" s="101">
        <v>9060305001</v>
      </c>
      <c r="E653" s="68" t="str">
        <f>VLOOKUP(D653,'[20]Plan de Cuentas'!M$3:R$289,6,0)</f>
        <v>COSTO DE OFICINA</v>
      </c>
      <c r="F653" s="101" t="s">
        <v>27</v>
      </c>
      <c r="G653" s="101">
        <v>100</v>
      </c>
      <c r="H653" s="101" t="s">
        <v>213</v>
      </c>
      <c r="I653" s="101">
        <v>1220</v>
      </c>
      <c r="J653" s="101" t="s">
        <v>225</v>
      </c>
      <c r="K653" s="101" t="s">
        <v>226</v>
      </c>
      <c r="L653" s="101" t="s">
        <v>151</v>
      </c>
      <c r="M653" s="101">
        <v>1015</v>
      </c>
      <c r="N653" s="101" t="s">
        <v>268</v>
      </c>
      <c r="O653" s="101" t="s">
        <v>271</v>
      </c>
      <c r="P653" s="101">
        <v>2145274</v>
      </c>
      <c r="Q653" s="101">
        <v>41851</v>
      </c>
      <c r="R653" s="101" t="s">
        <v>883</v>
      </c>
      <c r="S653" s="101" t="s">
        <v>901</v>
      </c>
      <c r="T653" s="101" t="s">
        <v>220</v>
      </c>
      <c r="U653" s="102">
        <v>214270</v>
      </c>
      <c r="V653" s="102">
        <v>214270</v>
      </c>
      <c r="W653" s="102">
        <v>0</v>
      </c>
      <c r="X653" s="101" t="s">
        <v>692</v>
      </c>
      <c r="Y653" s="101"/>
      <c r="Z653" s="101"/>
      <c r="AA653" s="101"/>
      <c r="AB653" s="101"/>
      <c r="AC653" s="101"/>
      <c r="AD653" s="101"/>
      <c r="AE653" s="101"/>
    </row>
    <row r="654" spans="1:31">
      <c r="A654" s="100" t="s">
        <v>973</v>
      </c>
      <c r="B654" s="101">
        <v>30031</v>
      </c>
      <c r="C654" s="101" t="s">
        <v>267</v>
      </c>
      <c r="D654" s="101">
        <v>9060305001</v>
      </c>
      <c r="E654" s="68" t="str">
        <f>VLOOKUP(D654,'[20]Plan de Cuentas'!M$3:R$289,6,0)</f>
        <v>COSTO DE OFICINA</v>
      </c>
      <c r="F654" s="101" t="s">
        <v>27</v>
      </c>
      <c r="G654" s="101">
        <v>100</v>
      </c>
      <c r="H654" s="101" t="s">
        <v>213</v>
      </c>
      <c r="I654" s="101">
        <v>1220</v>
      </c>
      <c r="J654" s="101" t="s">
        <v>225</v>
      </c>
      <c r="K654" s="101" t="s">
        <v>226</v>
      </c>
      <c r="L654" s="101" t="s">
        <v>151</v>
      </c>
      <c r="M654" s="101">
        <v>1015</v>
      </c>
      <c r="N654" s="101" t="s">
        <v>268</v>
      </c>
      <c r="O654" s="101" t="s">
        <v>271</v>
      </c>
      <c r="P654" s="101">
        <v>2145274</v>
      </c>
      <c r="Q654" s="101">
        <v>41851</v>
      </c>
      <c r="R654" s="101" t="s">
        <v>883</v>
      </c>
      <c r="S654" s="101" t="s">
        <v>902</v>
      </c>
      <c r="T654" s="101" t="s">
        <v>220</v>
      </c>
      <c r="U654" s="102">
        <v>141711</v>
      </c>
      <c r="V654" s="102">
        <v>141711</v>
      </c>
      <c r="W654" s="102">
        <v>0</v>
      </c>
      <c r="X654" s="101" t="s">
        <v>692</v>
      </c>
      <c r="Y654" s="101"/>
      <c r="Z654" s="101"/>
      <c r="AA654" s="101"/>
      <c r="AB654" s="101"/>
      <c r="AC654" s="101"/>
      <c r="AD654" s="101"/>
      <c r="AE654" s="101"/>
    </row>
    <row r="655" spans="1:31">
      <c r="A655" s="100" t="s">
        <v>973</v>
      </c>
      <c r="B655" s="101">
        <v>30031</v>
      </c>
      <c r="C655" s="101" t="s">
        <v>267</v>
      </c>
      <c r="D655" s="101">
        <v>9060305001</v>
      </c>
      <c r="E655" s="68" t="str">
        <f>VLOOKUP(D655,'[20]Plan de Cuentas'!M$3:R$289,6,0)</f>
        <v>COSTO DE OFICINA</v>
      </c>
      <c r="F655" s="101" t="s">
        <v>27</v>
      </c>
      <c r="G655" s="101">
        <v>100</v>
      </c>
      <c r="H655" s="101" t="s">
        <v>213</v>
      </c>
      <c r="I655" s="101">
        <v>1220</v>
      </c>
      <c r="J655" s="101" t="s">
        <v>225</v>
      </c>
      <c r="K655" s="101" t="s">
        <v>226</v>
      </c>
      <c r="L655" s="101" t="s">
        <v>151</v>
      </c>
      <c r="M655" s="101">
        <v>1015</v>
      </c>
      <c r="N655" s="101" t="s">
        <v>268</v>
      </c>
      <c r="O655" s="101" t="s">
        <v>271</v>
      </c>
      <c r="P655" s="101">
        <v>2145274</v>
      </c>
      <c r="Q655" s="101">
        <v>41851</v>
      </c>
      <c r="R655" s="101" t="s">
        <v>883</v>
      </c>
      <c r="S655" s="101" t="s">
        <v>903</v>
      </c>
      <c r="T655" s="101" t="s">
        <v>220</v>
      </c>
      <c r="U655" s="102">
        <v>923495</v>
      </c>
      <c r="V655" s="102">
        <v>923495</v>
      </c>
      <c r="W655" s="102">
        <v>0</v>
      </c>
      <c r="X655" s="101" t="s">
        <v>692</v>
      </c>
      <c r="Y655" s="101"/>
      <c r="Z655" s="101"/>
      <c r="AA655" s="101"/>
      <c r="AB655" s="101"/>
      <c r="AC655" s="101"/>
      <c r="AD655" s="101"/>
      <c r="AE655" s="101"/>
    </row>
    <row r="656" spans="1:31">
      <c r="A656" s="100" t="s">
        <v>973</v>
      </c>
      <c r="B656" s="101">
        <v>30031</v>
      </c>
      <c r="C656" s="101" t="s">
        <v>267</v>
      </c>
      <c r="D656" s="101">
        <v>9060305001</v>
      </c>
      <c r="E656" s="68" t="str">
        <f>VLOOKUP(D656,'[20]Plan de Cuentas'!M$3:R$289,6,0)</f>
        <v>COSTO DE OFICINA</v>
      </c>
      <c r="F656" s="101" t="s">
        <v>27</v>
      </c>
      <c r="G656" s="101">
        <v>100</v>
      </c>
      <c r="H656" s="101" t="s">
        <v>213</v>
      </c>
      <c r="I656" s="101">
        <v>1220</v>
      </c>
      <c r="J656" s="101" t="s">
        <v>225</v>
      </c>
      <c r="K656" s="101" t="s">
        <v>226</v>
      </c>
      <c r="L656" s="101" t="s">
        <v>151</v>
      </c>
      <c r="M656" s="101">
        <v>1015</v>
      </c>
      <c r="N656" s="101" t="s">
        <v>268</v>
      </c>
      <c r="O656" s="101" t="s">
        <v>271</v>
      </c>
      <c r="P656" s="101">
        <v>2145274</v>
      </c>
      <c r="Q656" s="101">
        <v>41851</v>
      </c>
      <c r="R656" s="101" t="s">
        <v>883</v>
      </c>
      <c r="S656" s="101" t="s">
        <v>904</v>
      </c>
      <c r="T656" s="101" t="s">
        <v>220</v>
      </c>
      <c r="U656" s="102">
        <v>160344</v>
      </c>
      <c r="V656" s="102">
        <v>160344</v>
      </c>
      <c r="W656" s="102">
        <v>0</v>
      </c>
      <c r="X656" s="101" t="s">
        <v>692</v>
      </c>
      <c r="Y656" s="101"/>
      <c r="Z656" s="101"/>
      <c r="AA656" s="101"/>
      <c r="AB656" s="101"/>
      <c r="AC656" s="101"/>
      <c r="AD656" s="101"/>
      <c r="AE656" s="101"/>
    </row>
    <row r="657" spans="1:31">
      <c r="A657" s="100" t="s">
        <v>973</v>
      </c>
      <c r="B657" s="101">
        <v>30031</v>
      </c>
      <c r="C657" s="101" t="s">
        <v>267</v>
      </c>
      <c r="D657" s="101">
        <v>9060308001</v>
      </c>
      <c r="E657" s="68" t="str">
        <f>VLOOKUP(D657,'[20]Plan de Cuentas'!M$3:R$289,6,0)</f>
        <v>COSTO DE OFICINA</v>
      </c>
      <c r="F657" s="101" t="s">
        <v>29</v>
      </c>
      <c r="G657" s="101">
        <v>100</v>
      </c>
      <c r="H657" s="101" t="s">
        <v>213</v>
      </c>
      <c r="I657" s="101">
        <v>1220</v>
      </c>
      <c r="J657" s="101" t="s">
        <v>225</v>
      </c>
      <c r="K657" s="101" t="s">
        <v>226</v>
      </c>
      <c r="L657" s="101" t="s">
        <v>151</v>
      </c>
      <c r="M657" s="101">
        <v>1015</v>
      </c>
      <c r="N657" s="101" t="s">
        <v>268</v>
      </c>
      <c r="O657" s="101" t="s">
        <v>280</v>
      </c>
      <c r="P657" s="101">
        <v>294075</v>
      </c>
      <c r="Q657" s="101">
        <v>41851</v>
      </c>
      <c r="R657" s="101" t="s">
        <v>883</v>
      </c>
      <c r="S657" s="101" t="s">
        <v>905</v>
      </c>
      <c r="T657" s="101" t="s">
        <v>220</v>
      </c>
      <c r="U657" s="102">
        <v>27561</v>
      </c>
      <c r="V657" s="102">
        <v>27561</v>
      </c>
      <c r="W657" s="102">
        <v>0</v>
      </c>
      <c r="X657" s="101" t="s">
        <v>692</v>
      </c>
      <c r="Y657" s="101"/>
      <c r="Z657" s="101"/>
      <c r="AA657" s="101"/>
      <c r="AB657" s="101"/>
      <c r="AC657" s="101"/>
      <c r="AD657" s="101"/>
      <c r="AE657" s="101"/>
    </row>
    <row r="658" spans="1:31">
      <c r="A658" s="100" t="s">
        <v>973</v>
      </c>
      <c r="B658" s="101">
        <v>30031</v>
      </c>
      <c r="C658" s="101" t="s">
        <v>267</v>
      </c>
      <c r="D658" s="101">
        <v>9060308001</v>
      </c>
      <c r="E658" s="68" t="str">
        <f>VLOOKUP(D658,'[20]Plan de Cuentas'!M$3:R$289,6,0)</f>
        <v>COSTO DE OFICINA</v>
      </c>
      <c r="F658" s="101" t="s">
        <v>29</v>
      </c>
      <c r="G658" s="101">
        <v>100</v>
      </c>
      <c r="H658" s="101" t="s">
        <v>213</v>
      </c>
      <c r="I658" s="101">
        <v>1220</v>
      </c>
      <c r="J658" s="101" t="s">
        <v>225</v>
      </c>
      <c r="K658" s="101" t="s">
        <v>226</v>
      </c>
      <c r="L658" s="101" t="s">
        <v>151</v>
      </c>
      <c r="M658" s="101">
        <v>1015</v>
      </c>
      <c r="N658" s="101" t="s">
        <v>268</v>
      </c>
      <c r="O658" s="101" t="s">
        <v>280</v>
      </c>
      <c r="P658" s="101">
        <v>294075</v>
      </c>
      <c r="Q658" s="101">
        <v>41851</v>
      </c>
      <c r="R658" s="101" t="s">
        <v>883</v>
      </c>
      <c r="S658" s="101" t="s">
        <v>906</v>
      </c>
      <c r="T658" s="101" t="s">
        <v>220</v>
      </c>
      <c r="U658" s="102">
        <v>43930</v>
      </c>
      <c r="V658" s="102">
        <v>43930</v>
      </c>
      <c r="W658" s="102">
        <v>0</v>
      </c>
      <c r="X658" s="101" t="s">
        <v>692</v>
      </c>
      <c r="Y658" s="101"/>
      <c r="Z658" s="101"/>
      <c r="AA658" s="101"/>
      <c r="AB658" s="101"/>
      <c r="AC658" s="101"/>
      <c r="AD658" s="101"/>
      <c r="AE658" s="101"/>
    </row>
    <row r="659" spans="1:31">
      <c r="A659" s="100" t="s">
        <v>973</v>
      </c>
      <c r="B659" s="101">
        <v>30031</v>
      </c>
      <c r="C659" s="101" t="s">
        <v>267</v>
      </c>
      <c r="D659" s="101">
        <v>9060309001</v>
      </c>
      <c r="E659" s="68" t="str">
        <f>VLOOKUP(D659,'[20]Plan de Cuentas'!M$3:R$289,6,0)</f>
        <v>COSTO DE OFICINA</v>
      </c>
      <c r="F659" s="101" t="s">
        <v>30</v>
      </c>
      <c r="G659" s="101">
        <v>100</v>
      </c>
      <c r="H659" s="101" t="s">
        <v>213</v>
      </c>
      <c r="I659" s="101">
        <v>1220</v>
      </c>
      <c r="J659" s="101" t="s">
        <v>225</v>
      </c>
      <c r="K659" s="101" t="s">
        <v>226</v>
      </c>
      <c r="L659" s="101" t="s">
        <v>151</v>
      </c>
      <c r="M659" s="101">
        <v>1015</v>
      </c>
      <c r="N659" s="101" t="s">
        <v>268</v>
      </c>
      <c r="O659" s="101" t="s">
        <v>283</v>
      </c>
      <c r="P659" s="101">
        <v>23135</v>
      </c>
      <c r="Q659" s="101">
        <v>41851</v>
      </c>
      <c r="R659" s="101" t="s">
        <v>883</v>
      </c>
      <c r="S659" s="101" t="s">
        <v>907</v>
      </c>
      <c r="T659" s="101" t="s">
        <v>220</v>
      </c>
      <c r="U659" s="102">
        <v>3583</v>
      </c>
      <c r="V659" s="102">
        <v>3583</v>
      </c>
      <c r="W659" s="102">
        <v>0</v>
      </c>
      <c r="X659" s="101" t="s">
        <v>692</v>
      </c>
      <c r="Y659" s="101"/>
      <c r="Z659" s="101"/>
      <c r="AA659" s="101"/>
      <c r="AB659" s="101"/>
      <c r="AC659" s="101"/>
      <c r="AD659" s="101"/>
      <c r="AE659" s="101"/>
    </row>
    <row r="660" spans="1:31">
      <c r="A660" s="100" t="s">
        <v>973</v>
      </c>
      <c r="B660" s="101">
        <v>30031</v>
      </c>
      <c r="C660" s="101" t="s">
        <v>267</v>
      </c>
      <c r="D660" s="101">
        <v>9060309001</v>
      </c>
      <c r="E660" s="68" t="str">
        <f>VLOOKUP(D660,'[20]Plan de Cuentas'!M$3:R$289,6,0)</f>
        <v>COSTO DE OFICINA</v>
      </c>
      <c r="F660" s="101" t="s">
        <v>30</v>
      </c>
      <c r="G660" s="101">
        <v>100</v>
      </c>
      <c r="H660" s="101" t="s">
        <v>213</v>
      </c>
      <c r="I660" s="101">
        <v>1220</v>
      </c>
      <c r="J660" s="101" t="s">
        <v>225</v>
      </c>
      <c r="K660" s="101" t="s">
        <v>226</v>
      </c>
      <c r="L660" s="101" t="s">
        <v>151</v>
      </c>
      <c r="M660" s="101">
        <v>1015</v>
      </c>
      <c r="N660" s="101" t="s">
        <v>268</v>
      </c>
      <c r="O660" s="101" t="s">
        <v>283</v>
      </c>
      <c r="P660" s="101">
        <v>23135</v>
      </c>
      <c r="Q660" s="101">
        <v>41851</v>
      </c>
      <c r="R660" s="101" t="s">
        <v>883</v>
      </c>
      <c r="S660" s="101" t="s">
        <v>908</v>
      </c>
      <c r="T660" s="101" t="s">
        <v>220</v>
      </c>
      <c r="U660" s="102">
        <v>4299</v>
      </c>
      <c r="V660" s="102">
        <v>4299</v>
      </c>
      <c r="W660" s="102">
        <v>0</v>
      </c>
      <c r="X660" s="101" t="s">
        <v>692</v>
      </c>
      <c r="Y660" s="101"/>
      <c r="Z660" s="101"/>
      <c r="AA660" s="101"/>
      <c r="AB660" s="101"/>
      <c r="AC660" s="101"/>
      <c r="AD660" s="101"/>
      <c r="AE660" s="101"/>
    </row>
    <row r="661" spans="1:31">
      <c r="A661" s="100" t="s">
        <v>973</v>
      </c>
      <c r="B661" s="101">
        <v>30031</v>
      </c>
      <c r="C661" s="101" t="s">
        <v>267</v>
      </c>
      <c r="D661" s="101">
        <v>9060310004</v>
      </c>
      <c r="E661" s="68" t="str">
        <f>VLOOKUP(D661,'[20]Plan de Cuentas'!M$3:R$289,6,0)</f>
        <v>COSTO DE OFICINA</v>
      </c>
      <c r="F661" s="101" t="s">
        <v>31</v>
      </c>
      <c r="G661" s="101">
        <v>100</v>
      </c>
      <c r="H661" s="101" t="s">
        <v>213</v>
      </c>
      <c r="I661" s="101">
        <v>1220</v>
      </c>
      <c r="J661" s="101" t="s">
        <v>225</v>
      </c>
      <c r="K661" s="101" t="s">
        <v>226</v>
      </c>
      <c r="L661" s="101" t="s">
        <v>151</v>
      </c>
      <c r="M661" s="101">
        <v>1015</v>
      </c>
      <c r="N661" s="101" t="s">
        <v>268</v>
      </c>
      <c r="O661" s="101" t="s">
        <v>285</v>
      </c>
      <c r="P661" s="101">
        <v>863518</v>
      </c>
      <c r="Q661" s="101">
        <v>41851</v>
      </c>
      <c r="R661" s="101" t="s">
        <v>883</v>
      </c>
      <c r="S661" s="101" t="s">
        <v>909</v>
      </c>
      <c r="T661" s="101" t="s">
        <v>220</v>
      </c>
      <c r="U661" s="102">
        <v>304436</v>
      </c>
      <c r="V661" s="102">
        <v>304436</v>
      </c>
      <c r="W661" s="102">
        <v>0</v>
      </c>
      <c r="X661" s="101" t="s">
        <v>692</v>
      </c>
      <c r="Y661" s="101"/>
      <c r="Z661" s="101"/>
      <c r="AA661" s="101"/>
      <c r="AB661" s="101"/>
      <c r="AC661" s="101"/>
      <c r="AD661" s="101"/>
      <c r="AE661" s="101"/>
    </row>
    <row r="662" spans="1:31">
      <c r="A662" s="100" t="s">
        <v>973</v>
      </c>
      <c r="B662" s="101">
        <v>30031</v>
      </c>
      <c r="C662" s="101" t="s">
        <v>267</v>
      </c>
      <c r="D662" s="101">
        <v>9060310004</v>
      </c>
      <c r="E662" s="68" t="str">
        <f>VLOOKUP(D662,'[20]Plan de Cuentas'!M$3:R$289,6,0)</f>
        <v>COSTO DE OFICINA</v>
      </c>
      <c r="F662" s="101" t="s">
        <v>31</v>
      </c>
      <c r="G662" s="101">
        <v>100</v>
      </c>
      <c r="H662" s="101" t="s">
        <v>213</v>
      </c>
      <c r="I662" s="101">
        <v>1220</v>
      </c>
      <c r="J662" s="101" t="s">
        <v>225</v>
      </c>
      <c r="K662" s="101" t="s">
        <v>226</v>
      </c>
      <c r="L662" s="101" t="s">
        <v>151</v>
      </c>
      <c r="M662" s="101">
        <v>1015</v>
      </c>
      <c r="N662" s="101" t="s">
        <v>268</v>
      </c>
      <c r="O662" s="101" t="s">
        <v>285</v>
      </c>
      <c r="P662" s="101">
        <v>863518</v>
      </c>
      <c r="Q662" s="101">
        <v>41851</v>
      </c>
      <c r="R662" s="101" t="s">
        <v>883</v>
      </c>
      <c r="S662" s="101" t="s">
        <v>910</v>
      </c>
      <c r="T662" s="101" t="s">
        <v>220</v>
      </c>
      <c r="U662" s="102">
        <v>1878929</v>
      </c>
      <c r="V662" s="102">
        <v>1878929</v>
      </c>
      <c r="W662" s="102">
        <v>0</v>
      </c>
      <c r="X662" s="101" t="s">
        <v>692</v>
      </c>
      <c r="Y662" s="101"/>
      <c r="Z662" s="101"/>
      <c r="AA662" s="101"/>
      <c r="AB662" s="101"/>
      <c r="AC662" s="101"/>
      <c r="AD662" s="101"/>
      <c r="AE662" s="101"/>
    </row>
    <row r="663" spans="1:31">
      <c r="A663" s="100" t="s">
        <v>973</v>
      </c>
      <c r="B663" s="101">
        <v>30031</v>
      </c>
      <c r="C663" s="101" t="s">
        <v>267</v>
      </c>
      <c r="D663" s="101">
        <v>9060311002</v>
      </c>
      <c r="E663" s="68" t="str">
        <f>VLOOKUP(D663,'[20]Plan de Cuentas'!M$3:R$289,6,0)</f>
        <v>COSTO DE OFICINA</v>
      </c>
      <c r="F663" s="101" t="s">
        <v>36</v>
      </c>
      <c r="G663" s="101">
        <v>100</v>
      </c>
      <c r="H663" s="101" t="s">
        <v>213</v>
      </c>
      <c r="I663" s="101">
        <v>1220</v>
      </c>
      <c r="J663" s="101" t="s">
        <v>225</v>
      </c>
      <c r="K663" s="101" t="s">
        <v>226</v>
      </c>
      <c r="L663" s="101" t="s">
        <v>151</v>
      </c>
      <c r="M663" s="101">
        <v>1015</v>
      </c>
      <c r="N663" s="101" t="s">
        <v>268</v>
      </c>
      <c r="O663" s="101" t="s">
        <v>676</v>
      </c>
      <c r="P663" s="101">
        <v>12697</v>
      </c>
      <c r="Q663" s="101">
        <v>41851</v>
      </c>
      <c r="R663" s="101" t="s">
        <v>883</v>
      </c>
      <c r="S663" s="101" t="s">
        <v>911</v>
      </c>
      <c r="T663" s="101" t="s">
        <v>220</v>
      </c>
      <c r="U663" s="102">
        <v>4464</v>
      </c>
      <c r="V663" s="102">
        <v>4464</v>
      </c>
      <c r="W663" s="102">
        <v>0</v>
      </c>
      <c r="X663" s="101" t="s">
        <v>692</v>
      </c>
      <c r="Y663" s="101"/>
      <c r="Z663" s="101"/>
      <c r="AA663" s="101"/>
      <c r="AB663" s="101"/>
      <c r="AC663" s="101"/>
      <c r="AD663" s="101"/>
      <c r="AE663" s="101"/>
    </row>
    <row r="664" spans="1:31">
      <c r="A664" s="100" t="s">
        <v>973</v>
      </c>
      <c r="B664" s="101">
        <v>30031</v>
      </c>
      <c r="C664" s="101" t="s">
        <v>267</v>
      </c>
      <c r="D664" s="101">
        <v>9060312001</v>
      </c>
      <c r="E664" s="68" t="str">
        <f>VLOOKUP(D664,'[20]Plan de Cuentas'!M$3:R$289,6,0)</f>
        <v>COSTO DE OFICINA</v>
      </c>
      <c r="F664" s="101" t="s">
        <v>37</v>
      </c>
      <c r="G664" s="101">
        <v>100</v>
      </c>
      <c r="H664" s="101" t="s">
        <v>213</v>
      </c>
      <c r="I664" s="101">
        <v>1220</v>
      </c>
      <c r="J664" s="101" t="s">
        <v>225</v>
      </c>
      <c r="K664" s="101" t="s">
        <v>226</v>
      </c>
      <c r="L664" s="101" t="s">
        <v>151</v>
      </c>
      <c r="M664" s="101">
        <v>1015</v>
      </c>
      <c r="N664" s="101" t="s">
        <v>268</v>
      </c>
      <c r="O664" s="101" t="s">
        <v>678</v>
      </c>
      <c r="P664" s="101">
        <v>63667</v>
      </c>
      <c r="Q664" s="101">
        <v>41851</v>
      </c>
      <c r="R664" s="101" t="s">
        <v>883</v>
      </c>
      <c r="S664" s="101" t="s">
        <v>912</v>
      </c>
      <c r="T664" s="101" t="s">
        <v>220</v>
      </c>
      <c r="U664" s="102">
        <v>12651</v>
      </c>
      <c r="V664" s="102">
        <v>12651</v>
      </c>
      <c r="W664" s="102">
        <v>0</v>
      </c>
      <c r="X664" s="101" t="s">
        <v>692</v>
      </c>
      <c r="Y664" s="101"/>
      <c r="Z664" s="101"/>
      <c r="AA664" s="101"/>
      <c r="AB664" s="101"/>
      <c r="AC664" s="101"/>
      <c r="AD664" s="101"/>
      <c r="AE664" s="101"/>
    </row>
    <row r="665" spans="1:31">
      <c r="A665" s="100" t="s">
        <v>973</v>
      </c>
      <c r="B665" s="101">
        <v>30031</v>
      </c>
      <c r="C665" s="101" t="s">
        <v>267</v>
      </c>
      <c r="D665" s="101">
        <v>9060312001</v>
      </c>
      <c r="E665" s="68" t="str">
        <f>VLOOKUP(D665,'[20]Plan de Cuentas'!M$3:R$289,6,0)</f>
        <v>COSTO DE OFICINA</v>
      </c>
      <c r="F665" s="101" t="s">
        <v>37</v>
      </c>
      <c r="G665" s="101">
        <v>100</v>
      </c>
      <c r="H665" s="101" t="s">
        <v>213</v>
      </c>
      <c r="I665" s="101">
        <v>1220</v>
      </c>
      <c r="J665" s="101" t="s">
        <v>225</v>
      </c>
      <c r="K665" s="101" t="s">
        <v>226</v>
      </c>
      <c r="L665" s="101" t="s">
        <v>151</v>
      </c>
      <c r="M665" s="101">
        <v>1015</v>
      </c>
      <c r="N665" s="101" t="s">
        <v>268</v>
      </c>
      <c r="O665" s="101" t="s">
        <v>678</v>
      </c>
      <c r="P665" s="101">
        <v>63667</v>
      </c>
      <c r="Q665" s="101">
        <v>41851</v>
      </c>
      <c r="R665" s="101" t="s">
        <v>890</v>
      </c>
      <c r="S665" s="101" t="s">
        <v>913</v>
      </c>
      <c r="T665" s="101" t="s">
        <v>220</v>
      </c>
      <c r="U665" s="102">
        <v>-12248</v>
      </c>
      <c r="V665" s="102">
        <v>0</v>
      </c>
      <c r="W665" s="102">
        <v>12248</v>
      </c>
      <c r="X665" s="101" t="s">
        <v>692</v>
      </c>
      <c r="Y665" s="101"/>
      <c r="Z665" s="101"/>
      <c r="AA665" s="101"/>
      <c r="AB665" s="101"/>
      <c r="AC665" s="101"/>
      <c r="AD665" s="101"/>
      <c r="AE665" s="101"/>
    </row>
    <row r="666" spans="1:31">
      <c r="A666" s="100" t="s">
        <v>973</v>
      </c>
      <c r="B666" s="101">
        <v>30031</v>
      </c>
      <c r="C666" s="101" t="s">
        <v>267</v>
      </c>
      <c r="D666" s="101">
        <v>9060312001</v>
      </c>
      <c r="E666" s="68" t="str">
        <f>VLOOKUP(D666,'[20]Plan de Cuentas'!M$3:R$289,6,0)</f>
        <v>COSTO DE OFICINA</v>
      </c>
      <c r="F666" s="101" t="s">
        <v>37</v>
      </c>
      <c r="G666" s="101">
        <v>100</v>
      </c>
      <c r="H666" s="101" t="s">
        <v>213</v>
      </c>
      <c r="I666" s="101">
        <v>1220</v>
      </c>
      <c r="J666" s="101" t="s">
        <v>225</v>
      </c>
      <c r="K666" s="101" t="s">
        <v>226</v>
      </c>
      <c r="L666" s="101" t="s">
        <v>151</v>
      </c>
      <c r="M666" s="101">
        <v>1015</v>
      </c>
      <c r="N666" s="101" t="s">
        <v>268</v>
      </c>
      <c r="O666" s="101" t="s">
        <v>678</v>
      </c>
      <c r="P666" s="101">
        <v>63667</v>
      </c>
      <c r="Q666" s="101">
        <v>41851</v>
      </c>
      <c r="R666" s="101" t="s">
        <v>890</v>
      </c>
      <c r="S666" s="101" t="s">
        <v>914</v>
      </c>
      <c r="T666" s="101" t="s">
        <v>220</v>
      </c>
      <c r="U666" s="102">
        <v>7716</v>
      </c>
      <c r="V666" s="102">
        <v>7716</v>
      </c>
      <c r="W666" s="102">
        <v>0</v>
      </c>
      <c r="X666" s="101" t="s">
        <v>692</v>
      </c>
      <c r="Y666" s="101"/>
      <c r="Z666" s="101"/>
      <c r="AA666" s="101"/>
      <c r="AB666" s="101"/>
      <c r="AC666" s="101"/>
      <c r="AD666" s="101"/>
      <c r="AE666" s="101"/>
    </row>
    <row r="667" spans="1:31">
      <c r="A667" s="100" t="s">
        <v>973</v>
      </c>
      <c r="B667" s="101">
        <v>30031</v>
      </c>
      <c r="C667" s="101" t="s">
        <v>267</v>
      </c>
      <c r="D667" s="101">
        <v>9060316001</v>
      </c>
      <c r="E667" s="68" t="str">
        <f>VLOOKUP(D667,'[20]Plan de Cuentas'!M$3:R$289,6,0)</f>
        <v>COSTO DE OFICINA</v>
      </c>
      <c r="F667" s="101" t="s">
        <v>44</v>
      </c>
      <c r="G667" s="101">
        <v>100</v>
      </c>
      <c r="H667" s="101" t="s">
        <v>213</v>
      </c>
      <c r="I667" s="101">
        <v>1220</v>
      </c>
      <c r="J667" s="101" t="s">
        <v>225</v>
      </c>
      <c r="K667" s="101" t="s">
        <v>226</v>
      </c>
      <c r="L667" s="101" t="s">
        <v>151</v>
      </c>
      <c r="M667" s="101">
        <v>1015</v>
      </c>
      <c r="N667" s="101" t="s">
        <v>268</v>
      </c>
      <c r="O667" s="101" t="s">
        <v>686</v>
      </c>
      <c r="P667" s="101">
        <v>12265</v>
      </c>
      <c r="Q667" s="101">
        <v>41851</v>
      </c>
      <c r="R667" s="101" t="s">
        <v>890</v>
      </c>
      <c r="S667" s="101" t="s">
        <v>915</v>
      </c>
      <c r="T667" s="101" t="s">
        <v>220</v>
      </c>
      <c r="U667" s="102">
        <v>-12265</v>
      </c>
      <c r="V667" s="102">
        <v>0</v>
      </c>
      <c r="W667" s="102">
        <v>12265</v>
      </c>
      <c r="X667" s="101" t="s">
        <v>692</v>
      </c>
      <c r="Y667" s="101"/>
      <c r="Z667" s="101"/>
      <c r="AA667" s="101"/>
      <c r="AB667" s="101"/>
      <c r="AC667" s="101"/>
      <c r="AD667" s="101"/>
      <c r="AE667" s="101"/>
    </row>
    <row r="668" spans="1:31">
      <c r="A668" s="100" t="s">
        <v>973</v>
      </c>
      <c r="B668" s="101">
        <v>30031</v>
      </c>
      <c r="C668" s="101" t="s">
        <v>267</v>
      </c>
      <c r="D668" s="101">
        <v>9060316001</v>
      </c>
      <c r="E668" s="68" t="str">
        <f>VLOOKUP(D668,'[20]Plan de Cuentas'!M$3:R$289,6,0)</f>
        <v>COSTO DE OFICINA</v>
      </c>
      <c r="F668" s="101" t="s">
        <v>44</v>
      </c>
      <c r="G668" s="101">
        <v>100</v>
      </c>
      <c r="H668" s="101" t="s">
        <v>213</v>
      </c>
      <c r="I668" s="101">
        <v>1220</v>
      </c>
      <c r="J668" s="101" t="s">
        <v>225</v>
      </c>
      <c r="K668" s="101" t="s">
        <v>226</v>
      </c>
      <c r="L668" s="101" t="s">
        <v>151</v>
      </c>
      <c r="M668" s="101">
        <v>1015</v>
      </c>
      <c r="N668" s="101" t="s">
        <v>268</v>
      </c>
      <c r="O668" s="101" t="s">
        <v>686</v>
      </c>
      <c r="P668" s="101">
        <v>12265</v>
      </c>
      <c r="Q668" s="101">
        <v>41851</v>
      </c>
      <c r="R668" s="101" t="s">
        <v>883</v>
      </c>
      <c r="S668" s="101" t="s">
        <v>907</v>
      </c>
      <c r="T668" s="101" t="s">
        <v>220</v>
      </c>
      <c r="U668" s="102">
        <v>23978</v>
      </c>
      <c r="V668" s="102">
        <v>23978</v>
      </c>
      <c r="W668" s="102">
        <v>0</v>
      </c>
      <c r="X668" s="101" t="s">
        <v>692</v>
      </c>
      <c r="Y668" s="101"/>
      <c r="Z668" s="101"/>
      <c r="AA668" s="101"/>
      <c r="AB668" s="101"/>
      <c r="AC668" s="101"/>
      <c r="AD668" s="101"/>
      <c r="AE668" s="101"/>
    </row>
    <row r="669" spans="1:31">
      <c r="A669" s="100" t="s">
        <v>973</v>
      </c>
      <c r="B669" s="101">
        <v>30031</v>
      </c>
      <c r="C669" s="101" t="s">
        <v>267</v>
      </c>
      <c r="D669" s="101">
        <v>9060407001</v>
      </c>
      <c r="E669" s="68" t="str">
        <f>VLOOKUP(D669,'[20]Plan de Cuentas'!M$3:R$289,6,0)</f>
        <v>SERVICIOS DE TERCEROS</v>
      </c>
      <c r="F669" s="101" t="s">
        <v>52</v>
      </c>
      <c r="G669" s="101">
        <v>100</v>
      </c>
      <c r="H669" s="101" t="s">
        <v>213</v>
      </c>
      <c r="I669" s="101">
        <v>1220</v>
      </c>
      <c r="J669" s="101" t="s">
        <v>225</v>
      </c>
      <c r="K669" s="101" t="s">
        <v>226</v>
      </c>
      <c r="L669" s="101" t="s">
        <v>151</v>
      </c>
      <c r="M669" s="101">
        <v>1425</v>
      </c>
      <c r="N669" s="101" t="s">
        <v>227</v>
      </c>
      <c r="O669" s="101" t="s">
        <v>916</v>
      </c>
      <c r="P669" s="101">
        <v>0</v>
      </c>
      <c r="Q669" s="101">
        <v>41851</v>
      </c>
      <c r="R669" s="101" t="s">
        <v>917</v>
      </c>
      <c r="S669" s="101" t="s">
        <v>918</v>
      </c>
      <c r="T669" s="101" t="s">
        <v>220</v>
      </c>
      <c r="U669" s="102">
        <v>4074000</v>
      </c>
      <c r="V669" s="102">
        <v>4074000</v>
      </c>
      <c r="W669" s="102">
        <v>0</v>
      </c>
      <c r="X669" s="101" t="s">
        <v>692</v>
      </c>
      <c r="Y669" s="101"/>
      <c r="Z669" s="101"/>
      <c r="AA669" s="101"/>
      <c r="AB669" s="101"/>
      <c r="AC669" s="101"/>
      <c r="AD669" s="101"/>
      <c r="AE669" s="101"/>
    </row>
    <row r="670" spans="1:31">
      <c r="A670" s="100" t="s">
        <v>973</v>
      </c>
      <c r="B670" s="101">
        <v>30031</v>
      </c>
      <c r="C670" s="101" t="s">
        <v>267</v>
      </c>
      <c r="D670" s="101">
        <v>9060407001</v>
      </c>
      <c r="E670" s="68" t="str">
        <f>VLOOKUP(D670,'[20]Plan de Cuentas'!M$3:R$289,6,0)</f>
        <v>SERVICIOS DE TERCEROS</v>
      </c>
      <c r="F670" s="101" t="s">
        <v>52</v>
      </c>
      <c r="G670" s="101">
        <v>100</v>
      </c>
      <c r="H670" s="101" t="s">
        <v>213</v>
      </c>
      <c r="I670" s="101">
        <v>1220</v>
      </c>
      <c r="J670" s="101" t="s">
        <v>225</v>
      </c>
      <c r="K670" s="101" t="s">
        <v>226</v>
      </c>
      <c r="L670" s="101" t="s">
        <v>151</v>
      </c>
      <c r="M670" s="101">
        <v>1425</v>
      </c>
      <c r="N670" s="101" t="s">
        <v>227</v>
      </c>
      <c r="O670" s="101" t="s">
        <v>916</v>
      </c>
      <c r="P670" s="101">
        <v>0</v>
      </c>
      <c r="Q670" s="101">
        <v>41851</v>
      </c>
      <c r="R670" s="101" t="s">
        <v>887</v>
      </c>
      <c r="S670" s="101" t="s">
        <v>919</v>
      </c>
      <c r="T670" s="101" t="s">
        <v>220</v>
      </c>
      <c r="U670" s="102">
        <v>-4074000</v>
      </c>
      <c r="V670" s="102">
        <v>0</v>
      </c>
      <c r="W670" s="102">
        <v>4074000</v>
      </c>
      <c r="X670" s="101" t="s">
        <v>692</v>
      </c>
      <c r="Y670" s="101"/>
      <c r="Z670" s="101"/>
      <c r="AA670" s="101"/>
      <c r="AB670" s="101"/>
      <c r="AC670" s="101"/>
      <c r="AD670" s="101"/>
      <c r="AE670" s="101"/>
    </row>
    <row r="671" spans="1:31">
      <c r="A671" s="100" t="s">
        <v>973</v>
      </c>
      <c r="B671" s="101">
        <v>30031</v>
      </c>
      <c r="C671" s="101" t="s">
        <v>267</v>
      </c>
      <c r="D671" s="101">
        <v>9060407001</v>
      </c>
      <c r="E671" s="68" t="str">
        <f>VLOOKUP(D671,'[20]Plan de Cuentas'!M$3:R$289,6,0)</f>
        <v>SERVICIOS DE TERCEROS</v>
      </c>
      <c r="F671" s="101" t="s">
        <v>52</v>
      </c>
      <c r="G671" s="101">
        <v>100</v>
      </c>
      <c r="H671" s="101" t="s">
        <v>213</v>
      </c>
      <c r="I671" s="101">
        <v>1220</v>
      </c>
      <c r="J671" s="101" t="s">
        <v>225</v>
      </c>
      <c r="K671" s="101" t="s">
        <v>226</v>
      </c>
      <c r="L671" s="101" t="s">
        <v>151</v>
      </c>
      <c r="M671" s="101">
        <v>1425</v>
      </c>
      <c r="N671" s="101" t="s">
        <v>227</v>
      </c>
      <c r="O671" s="101" t="s">
        <v>916</v>
      </c>
      <c r="P671" s="101">
        <v>0</v>
      </c>
      <c r="Q671" s="101">
        <v>41851</v>
      </c>
      <c r="R671" s="101" t="s">
        <v>917</v>
      </c>
      <c r="S671" s="101" t="s">
        <v>918</v>
      </c>
      <c r="T671" s="101" t="s">
        <v>220</v>
      </c>
      <c r="U671" s="102">
        <v>4074000</v>
      </c>
      <c r="V671" s="102">
        <v>4074000</v>
      </c>
      <c r="W671" s="102">
        <v>0</v>
      </c>
      <c r="X671" s="101" t="s">
        <v>692</v>
      </c>
      <c r="Y671" s="101"/>
      <c r="Z671" s="101"/>
      <c r="AA671" s="101"/>
      <c r="AB671" s="101"/>
      <c r="AC671" s="101"/>
      <c r="AD671" s="101"/>
      <c r="AE671" s="101"/>
    </row>
    <row r="672" spans="1:31">
      <c r="A672" s="100" t="s">
        <v>973</v>
      </c>
      <c r="B672" s="101">
        <v>30031</v>
      </c>
      <c r="C672" s="101" t="s">
        <v>267</v>
      </c>
      <c r="D672" s="101">
        <v>9060407001</v>
      </c>
      <c r="E672" s="68" t="str">
        <f>VLOOKUP(D672,'[20]Plan de Cuentas'!M$3:R$289,6,0)</f>
        <v>SERVICIOS DE TERCEROS</v>
      </c>
      <c r="F672" s="101" t="s">
        <v>52</v>
      </c>
      <c r="G672" s="101">
        <v>100</v>
      </c>
      <c r="H672" s="101" t="s">
        <v>213</v>
      </c>
      <c r="I672" s="101">
        <v>1220</v>
      </c>
      <c r="J672" s="101" t="s">
        <v>225</v>
      </c>
      <c r="K672" s="101" t="s">
        <v>226</v>
      </c>
      <c r="L672" s="101" t="s">
        <v>151</v>
      </c>
      <c r="M672" s="101">
        <v>1425</v>
      </c>
      <c r="N672" s="101" t="s">
        <v>227</v>
      </c>
      <c r="O672" s="101" t="s">
        <v>916</v>
      </c>
      <c r="P672" s="101">
        <v>0</v>
      </c>
      <c r="Q672" s="101">
        <v>41851</v>
      </c>
      <c r="R672" s="101" t="s">
        <v>920</v>
      </c>
      <c r="S672" s="101" t="s">
        <v>918</v>
      </c>
      <c r="T672" s="101" t="s">
        <v>220</v>
      </c>
      <c r="U672" s="102">
        <v>-4074000</v>
      </c>
      <c r="V672" s="102">
        <v>0</v>
      </c>
      <c r="W672" s="102">
        <v>4074000</v>
      </c>
      <c r="X672" s="101" t="s">
        <v>692</v>
      </c>
      <c r="Y672" s="101"/>
      <c r="Z672" s="101"/>
      <c r="AA672" s="101"/>
      <c r="AB672" s="101"/>
      <c r="AC672" s="101"/>
      <c r="AD672" s="101"/>
      <c r="AE672" s="101"/>
    </row>
    <row r="673" spans="1:31">
      <c r="A673" s="100" t="s">
        <v>973</v>
      </c>
      <c r="B673" s="101">
        <v>30031</v>
      </c>
      <c r="C673" s="101" t="s">
        <v>267</v>
      </c>
      <c r="D673" s="101">
        <v>9060505001</v>
      </c>
      <c r="E673" s="68" t="str">
        <f>VLOOKUP(D673,'[20]Plan de Cuentas'!M$3:R$289,6,0)</f>
        <v>SOPORTE INFORMÁTICO</v>
      </c>
      <c r="F673" s="101" t="s">
        <v>54</v>
      </c>
      <c r="G673" s="101">
        <v>100</v>
      </c>
      <c r="H673" s="101" t="s">
        <v>213</v>
      </c>
      <c r="I673" s="101">
        <v>1220</v>
      </c>
      <c r="J673" s="101" t="s">
        <v>214</v>
      </c>
      <c r="K673" s="101" t="s">
        <v>215</v>
      </c>
      <c r="L673" s="101" t="s">
        <v>151</v>
      </c>
      <c r="M673" s="101">
        <v>695</v>
      </c>
      <c r="N673" s="101" t="s">
        <v>287</v>
      </c>
      <c r="O673" s="101" t="s">
        <v>288</v>
      </c>
      <c r="P673" s="101">
        <v>16577776</v>
      </c>
      <c r="Q673" s="101">
        <v>41851</v>
      </c>
      <c r="R673" s="101" t="s">
        <v>921</v>
      </c>
      <c r="S673" s="101" t="s">
        <v>922</v>
      </c>
      <c r="T673" s="101" t="s">
        <v>291</v>
      </c>
      <c r="U673" s="102">
        <v>2922363</v>
      </c>
      <c r="V673" s="102">
        <v>2922363</v>
      </c>
      <c r="W673" s="102">
        <v>0</v>
      </c>
      <c r="X673" s="101" t="s">
        <v>735</v>
      </c>
      <c r="Y673" s="101" t="s">
        <v>923</v>
      </c>
      <c r="Z673" s="101">
        <v>20100154057</v>
      </c>
      <c r="AA673" s="101" t="s">
        <v>294</v>
      </c>
      <c r="AB673" s="101"/>
      <c r="AC673" s="101"/>
      <c r="AD673" s="101"/>
      <c r="AE673" s="101"/>
    </row>
    <row r="674" spans="1:31">
      <c r="A674" s="100" t="s">
        <v>973</v>
      </c>
      <c r="B674" s="101">
        <v>30031</v>
      </c>
      <c r="C674" s="101" t="s">
        <v>267</v>
      </c>
      <c r="D674" s="101">
        <v>9060505001</v>
      </c>
      <c r="E674" s="68" t="str">
        <f>VLOOKUP(D674,'[20]Plan de Cuentas'!M$3:R$289,6,0)</f>
        <v>SOPORTE INFORMÁTICO</v>
      </c>
      <c r="F674" s="101" t="s">
        <v>54</v>
      </c>
      <c r="G674" s="101">
        <v>100</v>
      </c>
      <c r="H674" s="101" t="s">
        <v>213</v>
      </c>
      <c r="I674" s="101">
        <v>1220</v>
      </c>
      <c r="J674" s="101" t="s">
        <v>225</v>
      </c>
      <c r="K674" s="101" t="s">
        <v>226</v>
      </c>
      <c r="L674" s="101" t="s">
        <v>151</v>
      </c>
      <c r="M674" s="101">
        <v>682</v>
      </c>
      <c r="N674" s="101" t="s">
        <v>328</v>
      </c>
      <c r="O674" s="101" t="s">
        <v>821</v>
      </c>
      <c r="P674" s="101">
        <v>311350</v>
      </c>
      <c r="Q674" s="101">
        <v>41842</v>
      </c>
      <c r="R674" s="101" t="s">
        <v>924</v>
      </c>
      <c r="S674" s="101" t="s">
        <v>925</v>
      </c>
      <c r="T674" s="101" t="s">
        <v>220</v>
      </c>
      <c r="U674" s="102">
        <v>216441</v>
      </c>
      <c r="V674" s="102">
        <v>216441</v>
      </c>
      <c r="W674" s="102">
        <v>0</v>
      </c>
      <c r="X674" s="101" t="s">
        <v>739</v>
      </c>
      <c r="Y674" s="101">
        <v>422728</v>
      </c>
      <c r="Z674" s="101" t="s">
        <v>824</v>
      </c>
      <c r="AA674" s="101" t="s">
        <v>426</v>
      </c>
      <c r="AB674" s="101"/>
      <c r="AC674" s="101"/>
      <c r="AD674" s="101">
        <v>300311030925</v>
      </c>
      <c r="AE674" s="101"/>
    </row>
    <row r="675" spans="1:31">
      <c r="A675" s="100" t="s">
        <v>973</v>
      </c>
      <c r="B675" s="101">
        <v>30031</v>
      </c>
      <c r="C675" s="101" t="s">
        <v>267</v>
      </c>
      <c r="D675" s="101">
        <v>9060505001</v>
      </c>
      <c r="E675" s="68" t="str">
        <f>VLOOKUP(D675,'[20]Plan de Cuentas'!M$3:R$289,6,0)</f>
        <v>SOPORTE INFORMÁTICO</v>
      </c>
      <c r="F675" s="101" t="s">
        <v>54</v>
      </c>
      <c r="G675" s="101">
        <v>100</v>
      </c>
      <c r="H675" s="101" t="s">
        <v>213</v>
      </c>
      <c r="I675" s="101">
        <v>1220</v>
      </c>
      <c r="J675" s="101" t="s">
        <v>225</v>
      </c>
      <c r="K675" s="101" t="s">
        <v>226</v>
      </c>
      <c r="L675" s="101" t="s">
        <v>151</v>
      </c>
      <c r="M675" s="101">
        <v>682</v>
      </c>
      <c r="N675" s="101" t="s">
        <v>328</v>
      </c>
      <c r="O675" s="101" t="s">
        <v>821</v>
      </c>
      <c r="P675" s="101">
        <v>311350</v>
      </c>
      <c r="Q675" s="101">
        <v>41842</v>
      </c>
      <c r="R675" s="101" t="s">
        <v>924</v>
      </c>
      <c r="S675" s="101" t="s">
        <v>926</v>
      </c>
      <c r="T675" s="101" t="s">
        <v>220</v>
      </c>
      <c r="U675" s="102">
        <v>312364</v>
      </c>
      <c r="V675" s="102">
        <v>312364</v>
      </c>
      <c r="W675" s="102">
        <v>0</v>
      </c>
      <c r="X675" s="101" t="s">
        <v>739</v>
      </c>
      <c r="Y675" s="101">
        <v>422726</v>
      </c>
      <c r="Z675" s="101" t="s">
        <v>824</v>
      </c>
      <c r="AA675" s="101" t="s">
        <v>426</v>
      </c>
      <c r="AB675" s="101"/>
      <c r="AC675" s="101"/>
      <c r="AD675" s="101">
        <v>300311030925</v>
      </c>
      <c r="AE675" s="101"/>
    </row>
    <row r="676" spans="1:31">
      <c r="A676" s="100" t="s">
        <v>973</v>
      </c>
      <c r="B676" s="101">
        <v>30031</v>
      </c>
      <c r="C676" s="101" t="s">
        <v>267</v>
      </c>
      <c r="D676" s="101">
        <v>9060505001</v>
      </c>
      <c r="E676" s="68" t="str">
        <f>VLOOKUP(D676,'[20]Plan de Cuentas'!M$3:R$289,6,0)</f>
        <v>SOPORTE INFORMÁTICO</v>
      </c>
      <c r="F676" s="101" t="s">
        <v>54</v>
      </c>
      <c r="G676" s="101">
        <v>100</v>
      </c>
      <c r="H676" s="101" t="s">
        <v>213</v>
      </c>
      <c r="I676" s="101">
        <v>1220</v>
      </c>
      <c r="J676" s="101" t="s">
        <v>214</v>
      </c>
      <c r="K676" s="101" t="s">
        <v>215</v>
      </c>
      <c r="L676" s="101" t="s">
        <v>151</v>
      </c>
      <c r="M676" s="101">
        <v>691</v>
      </c>
      <c r="N676" s="101" t="s">
        <v>216</v>
      </c>
      <c r="O676" s="101" t="s">
        <v>295</v>
      </c>
      <c r="P676" s="101">
        <v>5111551</v>
      </c>
      <c r="Q676" s="101">
        <v>41828</v>
      </c>
      <c r="R676" s="101" t="s">
        <v>924</v>
      </c>
      <c r="S676" s="101" t="s">
        <v>927</v>
      </c>
      <c r="T676" s="101" t="s">
        <v>220</v>
      </c>
      <c r="U676" s="102">
        <v>449120</v>
      </c>
      <c r="V676" s="102">
        <v>449120</v>
      </c>
      <c r="W676" s="102">
        <v>0</v>
      </c>
      <c r="X676" s="101" t="s">
        <v>739</v>
      </c>
      <c r="Y676" s="101">
        <v>383661</v>
      </c>
      <c r="Z676" s="101" t="s">
        <v>828</v>
      </c>
      <c r="AA676" s="101" t="s">
        <v>829</v>
      </c>
      <c r="AB676" s="101"/>
      <c r="AC676" s="101"/>
      <c r="AD676" s="101">
        <v>300311030054</v>
      </c>
      <c r="AE676" s="101"/>
    </row>
    <row r="677" spans="1:31">
      <c r="A677" s="100" t="s">
        <v>973</v>
      </c>
      <c r="B677" s="101">
        <v>30031</v>
      </c>
      <c r="C677" s="101" t="s">
        <v>267</v>
      </c>
      <c r="D677" s="101">
        <v>9060505001</v>
      </c>
      <c r="E677" s="68" t="str">
        <f>VLOOKUP(D677,'[20]Plan de Cuentas'!M$3:R$289,6,0)</f>
        <v>SOPORTE INFORMÁTICO</v>
      </c>
      <c r="F677" s="101" t="s">
        <v>54</v>
      </c>
      <c r="G677" s="101">
        <v>100</v>
      </c>
      <c r="H677" s="101" t="s">
        <v>213</v>
      </c>
      <c r="I677" s="101">
        <v>1220</v>
      </c>
      <c r="J677" s="101" t="s">
        <v>214</v>
      </c>
      <c r="K677" s="101" t="s">
        <v>215</v>
      </c>
      <c r="L677" s="101" t="s">
        <v>151</v>
      </c>
      <c r="M677" s="101">
        <v>691</v>
      </c>
      <c r="N677" s="101" t="s">
        <v>216</v>
      </c>
      <c r="O677" s="101" t="s">
        <v>295</v>
      </c>
      <c r="P677" s="101">
        <v>5111551</v>
      </c>
      <c r="Q677" s="101">
        <v>41829</v>
      </c>
      <c r="R677" s="101" t="s">
        <v>928</v>
      </c>
      <c r="S677" s="101" t="s">
        <v>929</v>
      </c>
      <c r="T677" s="101" t="s">
        <v>220</v>
      </c>
      <c r="U677" s="102">
        <v>3460</v>
      </c>
      <c r="V677" s="102">
        <v>3460</v>
      </c>
      <c r="W677" s="102">
        <v>0</v>
      </c>
      <c r="X677" s="101" t="s">
        <v>735</v>
      </c>
      <c r="Y677" s="101">
        <v>41889</v>
      </c>
      <c r="Z677" s="101" t="s">
        <v>930</v>
      </c>
      <c r="AA677" s="101" t="s">
        <v>931</v>
      </c>
      <c r="AB677" s="101"/>
      <c r="AC677" s="101"/>
      <c r="AD677" s="101"/>
      <c r="AE677" s="101"/>
    </row>
    <row r="678" spans="1:31">
      <c r="A678" s="100" t="s">
        <v>973</v>
      </c>
      <c r="B678" s="101">
        <v>30031</v>
      </c>
      <c r="C678" s="101" t="s">
        <v>267</v>
      </c>
      <c r="D678" s="101">
        <v>9060505001</v>
      </c>
      <c r="E678" s="68" t="str">
        <f>VLOOKUP(D678,'[20]Plan de Cuentas'!M$3:R$289,6,0)</f>
        <v>SOPORTE INFORMÁTICO</v>
      </c>
      <c r="F678" s="101" t="s">
        <v>54</v>
      </c>
      <c r="G678" s="101">
        <v>100</v>
      </c>
      <c r="H678" s="101" t="s">
        <v>213</v>
      </c>
      <c r="I678" s="101">
        <v>1220</v>
      </c>
      <c r="J678" s="101" t="s">
        <v>214</v>
      </c>
      <c r="K678" s="101" t="s">
        <v>215</v>
      </c>
      <c r="L678" s="101" t="s">
        <v>151</v>
      </c>
      <c r="M678" s="101">
        <v>691</v>
      </c>
      <c r="N678" s="101" t="s">
        <v>216</v>
      </c>
      <c r="O678" s="101" t="s">
        <v>295</v>
      </c>
      <c r="P678" s="101">
        <v>5111551</v>
      </c>
      <c r="Q678" s="101">
        <v>41837</v>
      </c>
      <c r="R678" s="101" t="s">
        <v>924</v>
      </c>
      <c r="S678" s="101" t="s">
        <v>932</v>
      </c>
      <c r="T678" s="101" t="s">
        <v>220</v>
      </c>
      <c r="U678" s="102">
        <v>27000</v>
      </c>
      <c r="V678" s="102">
        <v>27000</v>
      </c>
      <c r="W678" s="102">
        <v>0</v>
      </c>
      <c r="X678" s="101" t="s">
        <v>739</v>
      </c>
      <c r="Y678" s="101">
        <v>412071</v>
      </c>
      <c r="Z678" s="101" t="s">
        <v>933</v>
      </c>
      <c r="AA678" s="101" t="s">
        <v>934</v>
      </c>
      <c r="AB678" s="101"/>
      <c r="AC678" s="101"/>
      <c r="AD678" s="101">
        <v>300311030927</v>
      </c>
      <c r="AE678" s="101"/>
    </row>
    <row r="679" spans="1:31">
      <c r="A679" s="100" t="s">
        <v>973</v>
      </c>
      <c r="B679" s="101">
        <v>30031</v>
      </c>
      <c r="C679" s="101" t="s">
        <v>267</v>
      </c>
      <c r="D679" s="101">
        <v>9060505001</v>
      </c>
      <c r="E679" s="68" t="str">
        <f>VLOOKUP(D679,'[20]Plan de Cuentas'!M$3:R$289,6,0)</f>
        <v>SOPORTE INFORMÁTICO</v>
      </c>
      <c r="F679" s="101" t="s">
        <v>54</v>
      </c>
      <c r="G679" s="101">
        <v>100</v>
      </c>
      <c r="H679" s="101" t="s">
        <v>213</v>
      </c>
      <c r="I679" s="101">
        <v>1220</v>
      </c>
      <c r="J679" s="101" t="s">
        <v>214</v>
      </c>
      <c r="K679" s="101" t="s">
        <v>215</v>
      </c>
      <c r="L679" s="101" t="s">
        <v>151</v>
      </c>
      <c r="M679" s="101">
        <v>691</v>
      </c>
      <c r="N679" s="101" t="s">
        <v>216</v>
      </c>
      <c r="O679" s="101" t="s">
        <v>295</v>
      </c>
      <c r="P679" s="101">
        <v>5111551</v>
      </c>
      <c r="Q679" s="101">
        <v>41841</v>
      </c>
      <c r="R679" s="101" t="s">
        <v>924</v>
      </c>
      <c r="S679" s="101" t="s">
        <v>935</v>
      </c>
      <c r="T679" s="101" t="s">
        <v>220</v>
      </c>
      <c r="U679" s="102">
        <v>180000</v>
      </c>
      <c r="V679" s="102">
        <v>180000</v>
      </c>
      <c r="W679" s="102">
        <v>0</v>
      </c>
      <c r="X679" s="101" t="s">
        <v>739</v>
      </c>
      <c r="Y679" s="101">
        <v>421138</v>
      </c>
      <c r="Z679" s="101" t="s">
        <v>933</v>
      </c>
      <c r="AA679" s="101" t="s">
        <v>934</v>
      </c>
      <c r="AB679" s="101"/>
      <c r="AC679" s="101"/>
      <c r="AD679" s="101">
        <v>300311030822</v>
      </c>
      <c r="AE679" s="101"/>
    </row>
    <row r="680" spans="1:31">
      <c r="A680" s="100" t="s">
        <v>973</v>
      </c>
      <c r="B680" s="101">
        <v>30031</v>
      </c>
      <c r="C680" s="101" t="s">
        <v>267</v>
      </c>
      <c r="D680" s="101">
        <v>9060505001</v>
      </c>
      <c r="E680" s="68" t="str">
        <f>VLOOKUP(D680,'[20]Plan de Cuentas'!M$3:R$289,6,0)</f>
        <v>SOPORTE INFORMÁTICO</v>
      </c>
      <c r="F680" s="101" t="s">
        <v>54</v>
      </c>
      <c r="G680" s="101">
        <v>100</v>
      </c>
      <c r="H680" s="101" t="s">
        <v>213</v>
      </c>
      <c r="I680" s="101">
        <v>1220</v>
      </c>
      <c r="J680" s="101" t="s">
        <v>214</v>
      </c>
      <c r="K680" s="101" t="s">
        <v>215</v>
      </c>
      <c r="L680" s="101" t="s">
        <v>151</v>
      </c>
      <c r="M680" s="101">
        <v>691</v>
      </c>
      <c r="N680" s="101" t="s">
        <v>216</v>
      </c>
      <c r="O680" s="101" t="s">
        <v>295</v>
      </c>
      <c r="P680" s="101">
        <v>5111551</v>
      </c>
      <c r="Q680" s="101">
        <v>41841</v>
      </c>
      <c r="R680" s="101" t="s">
        <v>924</v>
      </c>
      <c r="S680" s="101" t="s">
        <v>936</v>
      </c>
      <c r="T680" s="101" t="s">
        <v>220</v>
      </c>
      <c r="U680" s="102">
        <v>719600</v>
      </c>
      <c r="V680" s="102">
        <v>719600</v>
      </c>
      <c r="W680" s="102">
        <v>0</v>
      </c>
      <c r="X680" s="101" t="s">
        <v>739</v>
      </c>
      <c r="Y680" s="101">
        <v>421136</v>
      </c>
      <c r="Z680" s="101" t="s">
        <v>933</v>
      </c>
      <c r="AA680" s="101" t="s">
        <v>934</v>
      </c>
      <c r="AB680" s="101"/>
      <c r="AC680" s="101"/>
      <c r="AD680" s="101">
        <v>300311030822</v>
      </c>
      <c r="AE680" s="101"/>
    </row>
    <row r="681" spans="1:31">
      <c r="A681" s="100" t="s">
        <v>973</v>
      </c>
      <c r="B681" s="101">
        <v>30031</v>
      </c>
      <c r="C681" s="101" t="s">
        <v>267</v>
      </c>
      <c r="D681" s="101">
        <v>9060505001</v>
      </c>
      <c r="E681" s="68" t="str">
        <f>VLOOKUP(D681,'[20]Plan de Cuentas'!M$3:R$289,6,0)</f>
        <v>SOPORTE INFORMÁTICO</v>
      </c>
      <c r="F681" s="101" t="s">
        <v>54</v>
      </c>
      <c r="G681" s="101">
        <v>100</v>
      </c>
      <c r="H681" s="101" t="s">
        <v>213</v>
      </c>
      <c r="I681" s="101">
        <v>1220</v>
      </c>
      <c r="J681" s="101" t="s">
        <v>214</v>
      </c>
      <c r="K681" s="101" t="s">
        <v>215</v>
      </c>
      <c r="L681" s="101" t="s">
        <v>151</v>
      </c>
      <c r="M681" s="101">
        <v>691</v>
      </c>
      <c r="N681" s="101" t="s">
        <v>216</v>
      </c>
      <c r="O681" s="101" t="s">
        <v>295</v>
      </c>
      <c r="P681" s="101">
        <v>5111551</v>
      </c>
      <c r="Q681" s="101">
        <v>41844</v>
      </c>
      <c r="R681" s="101" t="s">
        <v>937</v>
      </c>
      <c r="S681" s="101" t="s">
        <v>938</v>
      </c>
      <c r="T681" s="101" t="s">
        <v>291</v>
      </c>
      <c r="U681" s="102">
        <v>509400</v>
      </c>
      <c r="V681" s="102">
        <v>509400</v>
      </c>
      <c r="W681" s="102">
        <v>0</v>
      </c>
      <c r="X681" s="101" t="s">
        <v>739</v>
      </c>
      <c r="Y681" s="101">
        <v>434549</v>
      </c>
      <c r="Z681" s="101" t="s">
        <v>939</v>
      </c>
      <c r="AA681" s="101" t="s">
        <v>940</v>
      </c>
      <c r="AB681" s="101"/>
      <c r="AC681" s="101"/>
      <c r="AD681" s="101">
        <v>300311031002</v>
      </c>
      <c r="AE681" s="101"/>
    </row>
    <row r="682" spans="1:31">
      <c r="A682" s="100" t="s">
        <v>973</v>
      </c>
      <c r="B682" s="101">
        <v>30031</v>
      </c>
      <c r="C682" s="101" t="s">
        <v>267</v>
      </c>
      <c r="D682" s="101">
        <v>9060505001</v>
      </c>
      <c r="E682" s="68" t="str">
        <f>VLOOKUP(D682,'[20]Plan de Cuentas'!M$3:R$289,6,0)</f>
        <v>SOPORTE INFORMÁTICO</v>
      </c>
      <c r="F682" s="101" t="s">
        <v>54</v>
      </c>
      <c r="G682" s="101">
        <v>100</v>
      </c>
      <c r="H682" s="101" t="s">
        <v>213</v>
      </c>
      <c r="I682" s="101">
        <v>1220</v>
      </c>
      <c r="J682" s="101" t="s">
        <v>214</v>
      </c>
      <c r="K682" s="101" t="s">
        <v>215</v>
      </c>
      <c r="L682" s="101" t="s">
        <v>151</v>
      </c>
      <c r="M682" s="101">
        <v>691</v>
      </c>
      <c r="N682" s="101" t="s">
        <v>216</v>
      </c>
      <c r="O682" s="101" t="s">
        <v>295</v>
      </c>
      <c r="P682" s="101">
        <v>5111551</v>
      </c>
      <c r="Q682" s="101">
        <v>41844</v>
      </c>
      <c r="R682" s="101" t="s">
        <v>928</v>
      </c>
      <c r="S682" s="101" t="s">
        <v>941</v>
      </c>
      <c r="T682" s="101" t="s">
        <v>220</v>
      </c>
      <c r="U682" s="102">
        <v>251256</v>
      </c>
      <c r="V682" s="102">
        <v>251256</v>
      </c>
      <c r="W682" s="102">
        <v>0</v>
      </c>
      <c r="X682" s="101" t="s">
        <v>735</v>
      </c>
      <c r="Y682" s="101">
        <v>17236</v>
      </c>
      <c r="Z682" s="101" t="s">
        <v>930</v>
      </c>
      <c r="AA682" s="101" t="s">
        <v>931</v>
      </c>
      <c r="AB682" s="101"/>
      <c r="AC682" s="101"/>
      <c r="AD682" s="101"/>
      <c r="AE682" s="101"/>
    </row>
    <row r="683" spans="1:31">
      <c r="A683" s="100" t="s">
        <v>973</v>
      </c>
      <c r="B683" s="101">
        <v>30031</v>
      </c>
      <c r="C683" s="101" t="s">
        <v>267</v>
      </c>
      <c r="D683" s="101">
        <v>9060505001</v>
      </c>
      <c r="E683" s="68" t="str">
        <f>VLOOKUP(D683,'[20]Plan de Cuentas'!M$3:R$289,6,0)</f>
        <v>SOPORTE INFORMÁTICO</v>
      </c>
      <c r="F683" s="101" t="s">
        <v>54</v>
      </c>
      <c r="G683" s="101">
        <v>100</v>
      </c>
      <c r="H683" s="101" t="s">
        <v>213</v>
      </c>
      <c r="I683" s="101">
        <v>1220</v>
      </c>
      <c r="J683" s="101" t="s">
        <v>214</v>
      </c>
      <c r="K683" s="101" t="s">
        <v>215</v>
      </c>
      <c r="L683" s="101" t="s">
        <v>151</v>
      </c>
      <c r="M683" s="101">
        <v>691</v>
      </c>
      <c r="N683" s="101" t="s">
        <v>216</v>
      </c>
      <c r="O683" s="101" t="s">
        <v>295</v>
      </c>
      <c r="P683" s="101">
        <v>5111551</v>
      </c>
      <c r="Q683" s="101">
        <v>41849</v>
      </c>
      <c r="R683" s="101" t="s">
        <v>942</v>
      </c>
      <c r="S683" s="101" t="s">
        <v>943</v>
      </c>
      <c r="T683" s="101" t="s">
        <v>291</v>
      </c>
      <c r="U683" s="102">
        <v>4500</v>
      </c>
      <c r="V683" s="102">
        <v>4500</v>
      </c>
      <c r="W683" s="102">
        <v>0</v>
      </c>
      <c r="X683" s="101" t="s">
        <v>735</v>
      </c>
      <c r="Y683" s="101">
        <v>3066</v>
      </c>
      <c r="Z683" s="101" t="s">
        <v>939</v>
      </c>
      <c r="AA683" s="101" t="s">
        <v>944</v>
      </c>
      <c r="AB683" s="101"/>
      <c r="AC683" s="101"/>
      <c r="AD683" s="101">
        <v>300311031002</v>
      </c>
      <c r="AE683" s="101"/>
    </row>
    <row r="684" spans="1:31">
      <c r="A684" s="100" t="s">
        <v>973</v>
      </c>
      <c r="B684" s="101">
        <v>30031</v>
      </c>
      <c r="C684" s="101" t="s">
        <v>267</v>
      </c>
      <c r="D684" s="101">
        <v>9060505001</v>
      </c>
      <c r="E684" s="68" t="str">
        <f>VLOOKUP(D684,'[20]Plan de Cuentas'!M$3:R$289,6,0)</f>
        <v>SOPORTE INFORMÁTICO</v>
      </c>
      <c r="F684" s="101" t="s">
        <v>54</v>
      </c>
      <c r="G684" s="101">
        <v>100</v>
      </c>
      <c r="H684" s="101" t="s">
        <v>213</v>
      </c>
      <c r="I684" s="101">
        <v>1220</v>
      </c>
      <c r="J684" s="101" t="s">
        <v>214</v>
      </c>
      <c r="K684" s="101" t="s">
        <v>215</v>
      </c>
      <c r="L684" s="101" t="s">
        <v>151</v>
      </c>
      <c r="M684" s="101">
        <v>691</v>
      </c>
      <c r="N684" s="101" t="s">
        <v>216</v>
      </c>
      <c r="O684" s="101" t="s">
        <v>295</v>
      </c>
      <c r="P684" s="101">
        <v>5111551</v>
      </c>
      <c r="Q684" s="101">
        <v>41849</v>
      </c>
      <c r="R684" s="101" t="s">
        <v>937</v>
      </c>
      <c r="S684" s="101" t="s">
        <v>945</v>
      </c>
      <c r="T684" s="101" t="s">
        <v>291</v>
      </c>
      <c r="U684" s="102">
        <v>46520</v>
      </c>
      <c r="V684" s="102">
        <v>46520</v>
      </c>
      <c r="W684" s="102">
        <v>0</v>
      </c>
      <c r="X684" s="101" t="s">
        <v>739</v>
      </c>
      <c r="Y684" s="101">
        <v>446306</v>
      </c>
      <c r="Z684" s="101" t="s">
        <v>939</v>
      </c>
      <c r="AA684" s="101" t="s">
        <v>940</v>
      </c>
      <c r="AB684" s="101"/>
      <c r="AC684" s="101"/>
      <c r="AD684" s="101">
        <v>300311031089</v>
      </c>
      <c r="AE684" s="101"/>
    </row>
    <row r="685" spans="1:31">
      <c r="A685" s="100" t="s">
        <v>973</v>
      </c>
      <c r="B685" s="101">
        <v>30031</v>
      </c>
      <c r="C685" s="101" t="s">
        <v>267</v>
      </c>
      <c r="D685" s="101">
        <v>9060505001</v>
      </c>
      <c r="E685" s="68" t="str">
        <f>VLOOKUP(D685,'[20]Plan de Cuentas'!M$3:R$289,6,0)</f>
        <v>SOPORTE INFORMÁTICO</v>
      </c>
      <c r="F685" s="101" t="s">
        <v>54</v>
      </c>
      <c r="G685" s="101">
        <v>100</v>
      </c>
      <c r="H685" s="101" t="s">
        <v>213</v>
      </c>
      <c r="I685" s="101">
        <v>1220</v>
      </c>
      <c r="J685" s="101" t="s">
        <v>214</v>
      </c>
      <c r="K685" s="101" t="s">
        <v>215</v>
      </c>
      <c r="L685" s="101" t="s">
        <v>151</v>
      </c>
      <c r="M685" s="101">
        <v>691</v>
      </c>
      <c r="N685" s="101" t="s">
        <v>216</v>
      </c>
      <c r="O685" s="101" t="s">
        <v>295</v>
      </c>
      <c r="P685" s="101">
        <v>5111551</v>
      </c>
      <c r="Q685" s="101">
        <v>41851</v>
      </c>
      <c r="R685" s="101" t="s">
        <v>924</v>
      </c>
      <c r="S685" s="101" t="s">
        <v>946</v>
      </c>
      <c r="T685" s="101" t="s">
        <v>220</v>
      </c>
      <c r="U685" s="102">
        <v>39000</v>
      </c>
      <c r="V685" s="102">
        <v>39000</v>
      </c>
      <c r="W685" s="102">
        <v>0</v>
      </c>
      <c r="X685" s="101" t="s">
        <v>739</v>
      </c>
      <c r="Y685" s="101">
        <v>456297</v>
      </c>
      <c r="Z685" s="101" t="s">
        <v>826</v>
      </c>
      <c r="AA685" s="101" t="s">
        <v>299</v>
      </c>
      <c r="AB685" s="101"/>
      <c r="AC685" s="101"/>
      <c r="AD685" s="101">
        <v>300311030993</v>
      </c>
      <c r="AE685" s="101"/>
    </row>
    <row r="686" spans="1:31">
      <c r="A686" s="100" t="s">
        <v>973</v>
      </c>
      <c r="B686" s="101">
        <v>30031</v>
      </c>
      <c r="C686" s="101" t="s">
        <v>267</v>
      </c>
      <c r="D686" s="101">
        <v>9060505001</v>
      </c>
      <c r="E686" s="68" t="str">
        <f>VLOOKUP(D686,'[20]Plan de Cuentas'!M$3:R$289,6,0)</f>
        <v>SOPORTE INFORMÁTICO</v>
      </c>
      <c r="F686" s="101" t="s">
        <v>54</v>
      </c>
      <c r="G686" s="101">
        <v>100</v>
      </c>
      <c r="H686" s="101" t="s">
        <v>213</v>
      </c>
      <c r="I686" s="101">
        <v>1220</v>
      </c>
      <c r="J686" s="101" t="s">
        <v>214</v>
      </c>
      <c r="K686" s="101" t="s">
        <v>215</v>
      </c>
      <c r="L686" s="101" t="s">
        <v>151</v>
      </c>
      <c r="M686" s="101">
        <v>691</v>
      </c>
      <c r="N686" s="101" t="s">
        <v>216</v>
      </c>
      <c r="O686" s="101" t="s">
        <v>295</v>
      </c>
      <c r="P686" s="101">
        <v>5111551</v>
      </c>
      <c r="Q686" s="101">
        <v>41851</v>
      </c>
      <c r="R686" s="101" t="s">
        <v>924</v>
      </c>
      <c r="S686" s="101" t="s">
        <v>947</v>
      </c>
      <c r="T686" s="101" t="s">
        <v>220</v>
      </c>
      <c r="U686" s="102">
        <v>54000</v>
      </c>
      <c r="V686" s="102">
        <v>54000</v>
      </c>
      <c r="W686" s="102">
        <v>0</v>
      </c>
      <c r="X686" s="101" t="s">
        <v>739</v>
      </c>
      <c r="Y686" s="101">
        <v>456299</v>
      </c>
      <c r="Z686" s="101" t="s">
        <v>826</v>
      </c>
      <c r="AA686" s="101" t="s">
        <v>299</v>
      </c>
      <c r="AB686" s="101"/>
      <c r="AC686" s="101"/>
      <c r="AD686" s="101">
        <v>300311030993</v>
      </c>
      <c r="AE686" s="101"/>
    </row>
    <row r="687" spans="1:31">
      <c r="A687" s="100" t="s">
        <v>973</v>
      </c>
      <c r="B687" s="101">
        <v>30031</v>
      </c>
      <c r="C687" s="101" t="s">
        <v>267</v>
      </c>
      <c r="D687" s="101">
        <v>9060505001</v>
      </c>
      <c r="E687" s="68" t="str">
        <f>VLOOKUP(D687,'[20]Plan de Cuentas'!M$3:R$289,6,0)</f>
        <v>SOPORTE INFORMÁTICO</v>
      </c>
      <c r="F687" s="101" t="s">
        <v>54</v>
      </c>
      <c r="G687" s="101">
        <v>100</v>
      </c>
      <c r="H687" s="101" t="s">
        <v>213</v>
      </c>
      <c r="I687" s="101">
        <v>1220</v>
      </c>
      <c r="J687" s="101" t="s">
        <v>214</v>
      </c>
      <c r="K687" s="101" t="s">
        <v>215</v>
      </c>
      <c r="L687" s="101" t="s">
        <v>151</v>
      </c>
      <c r="M687" s="101">
        <v>695</v>
      </c>
      <c r="N687" s="101" t="s">
        <v>287</v>
      </c>
      <c r="O687" s="101" t="s">
        <v>307</v>
      </c>
      <c r="P687" s="101">
        <v>30724015</v>
      </c>
      <c r="Q687" s="101">
        <v>41850</v>
      </c>
      <c r="R687" s="101" t="s">
        <v>924</v>
      </c>
      <c r="S687" s="101" t="s">
        <v>948</v>
      </c>
      <c r="T687" s="101" t="s">
        <v>220</v>
      </c>
      <c r="U687" s="102">
        <v>913858</v>
      </c>
      <c r="V687" s="102">
        <v>913858</v>
      </c>
      <c r="W687" s="102">
        <v>0</v>
      </c>
      <c r="X687" s="101" t="s">
        <v>739</v>
      </c>
      <c r="Y687" s="101">
        <v>447927</v>
      </c>
      <c r="Z687" s="101" t="s">
        <v>752</v>
      </c>
      <c r="AA687" s="101" t="s">
        <v>310</v>
      </c>
      <c r="AB687" s="101"/>
      <c r="AC687" s="101"/>
      <c r="AD687" s="101">
        <v>300311031186</v>
      </c>
      <c r="AE687" s="101"/>
    </row>
    <row r="688" spans="1:31">
      <c r="A688" s="100" t="s">
        <v>973</v>
      </c>
      <c r="B688" s="101">
        <v>30031</v>
      </c>
      <c r="C688" s="101" t="s">
        <v>267</v>
      </c>
      <c r="D688" s="101">
        <v>9060505001</v>
      </c>
      <c r="E688" s="68" t="str">
        <f>VLOOKUP(D688,'[20]Plan de Cuentas'!M$3:R$289,6,0)</f>
        <v>SOPORTE INFORMÁTICO</v>
      </c>
      <c r="F688" s="101" t="s">
        <v>54</v>
      </c>
      <c r="G688" s="101">
        <v>100</v>
      </c>
      <c r="H688" s="101" t="s">
        <v>213</v>
      </c>
      <c r="I688" s="101">
        <v>1220</v>
      </c>
      <c r="J688" s="101" t="s">
        <v>214</v>
      </c>
      <c r="K688" s="101" t="s">
        <v>215</v>
      </c>
      <c r="L688" s="101" t="s">
        <v>151</v>
      </c>
      <c r="M688" s="101">
        <v>695</v>
      </c>
      <c r="N688" s="101" t="s">
        <v>287</v>
      </c>
      <c r="O688" s="101" t="s">
        <v>307</v>
      </c>
      <c r="P688" s="101">
        <v>30724015</v>
      </c>
      <c r="Q688" s="101">
        <v>41850</v>
      </c>
      <c r="R688" s="101" t="s">
        <v>924</v>
      </c>
      <c r="S688" s="101" t="s">
        <v>949</v>
      </c>
      <c r="T688" s="101" t="s">
        <v>220</v>
      </c>
      <c r="U688" s="102">
        <v>129727</v>
      </c>
      <c r="V688" s="102">
        <v>129727</v>
      </c>
      <c r="W688" s="102">
        <v>0</v>
      </c>
      <c r="X688" s="101" t="s">
        <v>739</v>
      </c>
      <c r="Y688" s="101">
        <v>447909</v>
      </c>
      <c r="Z688" s="101" t="s">
        <v>752</v>
      </c>
      <c r="AA688" s="101" t="s">
        <v>310</v>
      </c>
      <c r="AB688" s="101"/>
      <c r="AC688" s="101"/>
      <c r="AD688" s="101">
        <v>300311031186</v>
      </c>
      <c r="AE688" s="101"/>
    </row>
    <row r="689" spans="1:31">
      <c r="A689" s="100" t="s">
        <v>973</v>
      </c>
      <c r="B689" s="101">
        <v>30031</v>
      </c>
      <c r="C689" s="101" t="s">
        <v>267</v>
      </c>
      <c r="D689" s="101">
        <v>9060505001</v>
      </c>
      <c r="E689" s="68" t="str">
        <f>VLOOKUP(D689,'[20]Plan de Cuentas'!M$3:R$289,6,0)</f>
        <v>SOPORTE INFORMÁTICO</v>
      </c>
      <c r="F689" s="101" t="s">
        <v>54</v>
      </c>
      <c r="G689" s="101">
        <v>100</v>
      </c>
      <c r="H689" s="101" t="s">
        <v>213</v>
      </c>
      <c r="I689" s="101">
        <v>1220</v>
      </c>
      <c r="J689" s="101" t="s">
        <v>214</v>
      </c>
      <c r="K689" s="101" t="s">
        <v>215</v>
      </c>
      <c r="L689" s="101" t="s">
        <v>151</v>
      </c>
      <c r="M689" s="101">
        <v>695</v>
      </c>
      <c r="N689" s="101" t="s">
        <v>287</v>
      </c>
      <c r="O689" s="101" t="s">
        <v>307</v>
      </c>
      <c r="P689" s="101">
        <v>30724015</v>
      </c>
      <c r="Q689" s="101">
        <v>41850</v>
      </c>
      <c r="R689" s="101" t="s">
        <v>924</v>
      </c>
      <c r="S689" s="101" t="s">
        <v>950</v>
      </c>
      <c r="T689" s="101" t="s">
        <v>220</v>
      </c>
      <c r="U689" s="102">
        <v>1533667</v>
      </c>
      <c r="V689" s="102">
        <v>1533667</v>
      </c>
      <c r="W689" s="102">
        <v>0</v>
      </c>
      <c r="X689" s="101" t="s">
        <v>739</v>
      </c>
      <c r="Y689" s="101">
        <v>447929</v>
      </c>
      <c r="Z689" s="101" t="s">
        <v>752</v>
      </c>
      <c r="AA689" s="101" t="s">
        <v>310</v>
      </c>
      <c r="AB689" s="101"/>
      <c r="AC689" s="101"/>
      <c r="AD689" s="101">
        <v>300311031186</v>
      </c>
      <c r="AE689" s="101"/>
    </row>
    <row r="690" spans="1:31">
      <c r="A690" s="100" t="s">
        <v>973</v>
      </c>
      <c r="B690" s="101">
        <v>30031</v>
      </c>
      <c r="C690" s="101" t="s">
        <v>267</v>
      </c>
      <c r="D690" s="101">
        <v>9060505001</v>
      </c>
      <c r="E690" s="68" t="str">
        <f>VLOOKUP(D690,'[20]Plan de Cuentas'!M$3:R$289,6,0)</f>
        <v>SOPORTE INFORMÁTICO</v>
      </c>
      <c r="F690" s="101" t="s">
        <v>54</v>
      </c>
      <c r="G690" s="101">
        <v>100</v>
      </c>
      <c r="H690" s="101" t="s">
        <v>213</v>
      </c>
      <c r="I690" s="101">
        <v>1220</v>
      </c>
      <c r="J690" s="101" t="s">
        <v>214</v>
      </c>
      <c r="K690" s="101" t="s">
        <v>215</v>
      </c>
      <c r="L690" s="101" t="s">
        <v>151</v>
      </c>
      <c r="M690" s="101">
        <v>695</v>
      </c>
      <c r="N690" s="101" t="s">
        <v>287</v>
      </c>
      <c r="O690" s="101" t="s">
        <v>307</v>
      </c>
      <c r="P690" s="101">
        <v>30724015</v>
      </c>
      <c r="Q690" s="101">
        <v>41850</v>
      </c>
      <c r="R690" s="101" t="s">
        <v>924</v>
      </c>
      <c r="S690" s="101" t="s">
        <v>951</v>
      </c>
      <c r="T690" s="101" t="s">
        <v>220</v>
      </c>
      <c r="U690" s="102">
        <v>1269225</v>
      </c>
      <c r="V690" s="102">
        <v>1269225</v>
      </c>
      <c r="W690" s="102">
        <v>0</v>
      </c>
      <c r="X690" s="101" t="s">
        <v>739</v>
      </c>
      <c r="Y690" s="101">
        <v>447925</v>
      </c>
      <c r="Z690" s="101" t="s">
        <v>752</v>
      </c>
      <c r="AA690" s="101" t="s">
        <v>310</v>
      </c>
      <c r="AB690" s="101"/>
      <c r="AC690" s="101"/>
      <c r="AD690" s="101">
        <v>300311031186</v>
      </c>
      <c r="AE690" s="101"/>
    </row>
    <row r="691" spans="1:31">
      <c r="A691" s="100" t="s">
        <v>973</v>
      </c>
      <c r="B691" s="101">
        <v>30031</v>
      </c>
      <c r="C691" s="101" t="s">
        <v>267</v>
      </c>
      <c r="D691" s="101">
        <v>9060505001</v>
      </c>
      <c r="E691" s="68" t="str">
        <f>VLOOKUP(D691,'[20]Plan de Cuentas'!M$3:R$289,6,0)</f>
        <v>SOPORTE INFORMÁTICO</v>
      </c>
      <c r="F691" s="101" t="s">
        <v>54</v>
      </c>
      <c r="G691" s="101">
        <v>100</v>
      </c>
      <c r="H691" s="101" t="s">
        <v>213</v>
      </c>
      <c r="I691" s="101">
        <v>1220</v>
      </c>
      <c r="J691" s="101" t="s">
        <v>225</v>
      </c>
      <c r="K691" s="101" t="s">
        <v>226</v>
      </c>
      <c r="L691" s="101" t="s">
        <v>151</v>
      </c>
      <c r="M691" s="101">
        <v>1425</v>
      </c>
      <c r="N691" s="101" t="s">
        <v>227</v>
      </c>
      <c r="O691" s="101" t="s">
        <v>318</v>
      </c>
      <c r="P691" s="101">
        <v>18524703</v>
      </c>
      <c r="Q691" s="101">
        <v>41844</v>
      </c>
      <c r="R691" s="101" t="s">
        <v>924</v>
      </c>
      <c r="S691" s="101" t="s">
        <v>952</v>
      </c>
      <c r="T691" s="101" t="s">
        <v>220</v>
      </c>
      <c r="U691" s="102">
        <v>4493313</v>
      </c>
      <c r="V691" s="102">
        <v>4493313</v>
      </c>
      <c r="W691" s="102">
        <v>0</v>
      </c>
      <c r="X691" s="101" t="s">
        <v>739</v>
      </c>
      <c r="Y691" s="101">
        <v>432192</v>
      </c>
      <c r="Z691" s="101" t="s">
        <v>839</v>
      </c>
      <c r="AA691" s="101" t="s">
        <v>314</v>
      </c>
      <c r="AB691" s="101"/>
      <c r="AC691" s="101"/>
      <c r="AD691" s="101">
        <v>300311031060</v>
      </c>
      <c r="AE691" s="101"/>
    </row>
    <row r="692" spans="1:31">
      <c r="A692" s="100" t="s">
        <v>973</v>
      </c>
      <c r="B692" s="101">
        <v>30031</v>
      </c>
      <c r="C692" s="101" t="s">
        <v>267</v>
      </c>
      <c r="D692" s="101">
        <v>9060505001</v>
      </c>
      <c r="E692" s="68" t="str">
        <f>VLOOKUP(D692,'[20]Plan de Cuentas'!M$3:R$289,6,0)</f>
        <v>SOPORTE INFORMÁTICO</v>
      </c>
      <c r="F692" s="101" t="s">
        <v>54</v>
      </c>
      <c r="G692" s="101">
        <v>100</v>
      </c>
      <c r="H692" s="101" t="s">
        <v>213</v>
      </c>
      <c r="I692" s="101">
        <v>1220</v>
      </c>
      <c r="J692" s="101" t="s">
        <v>225</v>
      </c>
      <c r="K692" s="101" t="s">
        <v>226</v>
      </c>
      <c r="L692" s="101" t="s">
        <v>151</v>
      </c>
      <c r="M692" s="101">
        <v>1425</v>
      </c>
      <c r="N692" s="101" t="s">
        <v>227</v>
      </c>
      <c r="O692" s="101" t="s">
        <v>318</v>
      </c>
      <c r="P692" s="101">
        <v>18524703</v>
      </c>
      <c r="Q692" s="101">
        <v>41851</v>
      </c>
      <c r="R692" s="101" t="s">
        <v>920</v>
      </c>
      <c r="S692" s="101" t="s">
        <v>953</v>
      </c>
      <c r="T692" s="101" t="s">
        <v>220</v>
      </c>
      <c r="U692" s="102">
        <v>-12998354</v>
      </c>
      <c r="V692" s="102">
        <v>0</v>
      </c>
      <c r="W692" s="102">
        <v>12998354</v>
      </c>
      <c r="X692" s="101" t="s">
        <v>692</v>
      </c>
      <c r="Y692" s="101"/>
      <c r="Z692" s="101"/>
      <c r="AA692" s="101"/>
      <c r="AB692" s="101"/>
      <c r="AC692" s="101"/>
      <c r="AD692" s="101"/>
      <c r="AE692" s="101"/>
    </row>
    <row r="693" spans="1:31">
      <c r="A693" s="100" t="s">
        <v>973</v>
      </c>
      <c r="B693" s="101">
        <v>30031</v>
      </c>
      <c r="C693" s="101" t="s">
        <v>267</v>
      </c>
      <c r="D693" s="101">
        <v>9060505001</v>
      </c>
      <c r="E693" s="68" t="str">
        <f>VLOOKUP(D693,'[20]Plan de Cuentas'!M$3:R$289,6,0)</f>
        <v>SOPORTE INFORMÁTICO</v>
      </c>
      <c r="F693" s="101" t="s">
        <v>54</v>
      </c>
      <c r="G693" s="101">
        <v>100</v>
      </c>
      <c r="H693" s="101" t="s">
        <v>213</v>
      </c>
      <c r="I693" s="101">
        <v>1220</v>
      </c>
      <c r="J693" s="101" t="s">
        <v>225</v>
      </c>
      <c r="K693" s="101" t="s">
        <v>226</v>
      </c>
      <c r="L693" s="101" t="s">
        <v>151</v>
      </c>
      <c r="M693" s="101">
        <v>1425</v>
      </c>
      <c r="N693" s="101" t="s">
        <v>227</v>
      </c>
      <c r="O693" s="101" t="s">
        <v>318</v>
      </c>
      <c r="P693" s="101">
        <v>18524703</v>
      </c>
      <c r="Q693" s="101">
        <v>41851</v>
      </c>
      <c r="R693" s="101" t="s">
        <v>920</v>
      </c>
      <c r="S693" s="101" t="s">
        <v>954</v>
      </c>
      <c r="T693" s="101" t="s">
        <v>220</v>
      </c>
      <c r="U693" s="102">
        <v>3120000</v>
      </c>
      <c r="V693" s="102">
        <v>3120000</v>
      </c>
      <c r="W693" s="102">
        <v>0</v>
      </c>
      <c r="X693" s="101" t="s">
        <v>692</v>
      </c>
      <c r="Y693" s="101"/>
      <c r="Z693" s="101"/>
      <c r="AA693" s="101"/>
      <c r="AB693" s="101"/>
      <c r="AC693" s="101"/>
      <c r="AD693" s="101"/>
      <c r="AE693" s="101"/>
    </row>
    <row r="694" spans="1:31">
      <c r="A694" s="100" t="s">
        <v>973</v>
      </c>
      <c r="B694" s="101">
        <v>30031</v>
      </c>
      <c r="C694" s="101" t="s">
        <v>267</v>
      </c>
      <c r="D694" s="101">
        <v>9060505001</v>
      </c>
      <c r="E694" s="68" t="str">
        <f>VLOOKUP(D694,'[20]Plan de Cuentas'!M$3:R$289,6,0)</f>
        <v>SOPORTE INFORMÁTICO</v>
      </c>
      <c r="F694" s="101" t="s">
        <v>54</v>
      </c>
      <c r="G694" s="101">
        <v>100</v>
      </c>
      <c r="H694" s="101" t="s">
        <v>213</v>
      </c>
      <c r="I694" s="101">
        <v>1220</v>
      </c>
      <c r="J694" s="101" t="s">
        <v>225</v>
      </c>
      <c r="K694" s="101" t="s">
        <v>226</v>
      </c>
      <c r="L694" s="101" t="s">
        <v>151</v>
      </c>
      <c r="M694" s="101">
        <v>1425</v>
      </c>
      <c r="N694" s="101" t="s">
        <v>227</v>
      </c>
      <c r="O694" s="101" t="s">
        <v>318</v>
      </c>
      <c r="P694" s="101">
        <v>18524703</v>
      </c>
      <c r="Q694" s="101">
        <v>41851</v>
      </c>
      <c r="R694" s="101" t="s">
        <v>924</v>
      </c>
      <c r="S694" s="101" t="s">
        <v>955</v>
      </c>
      <c r="T694" s="101" t="s">
        <v>220</v>
      </c>
      <c r="U694" s="102">
        <v>84000</v>
      </c>
      <c r="V694" s="102">
        <v>84000</v>
      </c>
      <c r="W694" s="102">
        <v>0</v>
      </c>
      <c r="X694" s="101" t="s">
        <v>739</v>
      </c>
      <c r="Y694" s="101">
        <v>456315</v>
      </c>
      <c r="Z694" s="101" t="s">
        <v>826</v>
      </c>
      <c r="AA694" s="101" t="s">
        <v>299</v>
      </c>
      <c r="AB694" s="101"/>
      <c r="AC694" s="101"/>
      <c r="AD694" s="101">
        <v>300311030892</v>
      </c>
      <c r="AE694" s="101"/>
    </row>
    <row r="695" spans="1:31">
      <c r="A695" s="100" t="s">
        <v>973</v>
      </c>
      <c r="B695" s="101">
        <v>30031</v>
      </c>
      <c r="C695" s="101" t="s">
        <v>267</v>
      </c>
      <c r="D695" s="101">
        <v>9060505001</v>
      </c>
      <c r="E695" s="68" t="str">
        <f>VLOOKUP(D695,'[20]Plan de Cuentas'!M$3:R$289,6,0)</f>
        <v>SOPORTE INFORMÁTICO</v>
      </c>
      <c r="F695" s="101" t="s">
        <v>54</v>
      </c>
      <c r="G695" s="101">
        <v>100</v>
      </c>
      <c r="H695" s="101" t="s">
        <v>213</v>
      </c>
      <c r="I695" s="101">
        <v>1220</v>
      </c>
      <c r="J695" s="101" t="s">
        <v>225</v>
      </c>
      <c r="K695" s="101" t="s">
        <v>226</v>
      </c>
      <c r="L695" s="101" t="s">
        <v>151</v>
      </c>
      <c r="M695" s="101">
        <v>1425</v>
      </c>
      <c r="N695" s="101" t="s">
        <v>227</v>
      </c>
      <c r="O695" s="101" t="s">
        <v>318</v>
      </c>
      <c r="P695" s="101">
        <v>18524703</v>
      </c>
      <c r="Q695" s="101">
        <v>41851</v>
      </c>
      <c r="R695" s="101" t="s">
        <v>890</v>
      </c>
      <c r="S695" s="101" t="s">
        <v>956</v>
      </c>
      <c r="T695" s="101" t="s">
        <v>220</v>
      </c>
      <c r="U695" s="102">
        <v>12998354</v>
      </c>
      <c r="V695" s="102">
        <v>12998354</v>
      </c>
      <c r="W695" s="102">
        <v>0</v>
      </c>
      <c r="X695" s="101" t="s">
        <v>692</v>
      </c>
      <c r="Y695" s="101"/>
      <c r="Z695" s="101"/>
      <c r="AA695" s="101"/>
      <c r="AB695" s="101"/>
      <c r="AC695" s="101"/>
      <c r="AD695" s="101"/>
      <c r="AE695" s="101"/>
    </row>
    <row r="696" spans="1:31">
      <c r="A696" s="100" t="s">
        <v>973</v>
      </c>
      <c r="B696" s="101">
        <v>30031</v>
      </c>
      <c r="C696" s="101" t="s">
        <v>267</v>
      </c>
      <c r="D696" s="101">
        <v>9060601001</v>
      </c>
      <c r="E696" s="68" t="str">
        <f>VLOOKUP(D696,'[20]Plan de Cuentas'!M$3:R$289,6,0)</f>
        <v>COMUNICACIONES</v>
      </c>
      <c r="F696" s="101" t="s">
        <v>55</v>
      </c>
      <c r="G696" s="101">
        <v>100</v>
      </c>
      <c r="H696" s="101" t="s">
        <v>213</v>
      </c>
      <c r="I696" s="101">
        <v>1220</v>
      </c>
      <c r="J696" s="101" t="s">
        <v>225</v>
      </c>
      <c r="K696" s="101" t="s">
        <v>226</v>
      </c>
      <c r="L696" s="101" t="s">
        <v>151</v>
      </c>
      <c r="M696" s="101">
        <v>682</v>
      </c>
      <c r="N696" s="101" t="s">
        <v>328</v>
      </c>
      <c r="O696" s="101" t="s">
        <v>329</v>
      </c>
      <c r="P696" s="101">
        <v>10254428</v>
      </c>
      <c r="Q696" s="101">
        <v>41835</v>
      </c>
      <c r="R696" s="101" t="s">
        <v>924</v>
      </c>
      <c r="S696" s="101" t="s">
        <v>957</v>
      </c>
      <c r="T696" s="101" t="s">
        <v>220</v>
      </c>
      <c r="U696" s="102">
        <v>107391</v>
      </c>
      <c r="V696" s="102">
        <v>107391</v>
      </c>
      <c r="W696" s="102">
        <v>0</v>
      </c>
      <c r="X696" s="101" t="s">
        <v>739</v>
      </c>
      <c r="Y696" s="101">
        <v>405453</v>
      </c>
      <c r="Z696" s="101" t="s">
        <v>760</v>
      </c>
      <c r="AA696" s="101" t="s">
        <v>337</v>
      </c>
      <c r="AB696" s="101"/>
      <c r="AC696" s="101"/>
      <c r="AD696" s="101">
        <v>300311030826</v>
      </c>
      <c r="AE696" s="101"/>
    </row>
    <row r="697" spans="1:31">
      <c r="A697" s="100" t="s">
        <v>973</v>
      </c>
      <c r="B697" s="101">
        <v>30031</v>
      </c>
      <c r="C697" s="101" t="s">
        <v>267</v>
      </c>
      <c r="D697" s="101">
        <v>9060602001</v>
      </c>
      <c r="E697" s="68" t="str">
        <f>VLOOKUP(D697,'[20]Plan de Cuentas'!M$3:R$289,6,0)</f>
        <v>COMUNICACIONES</v>
      </c>
      <c r="F697" s="101" t="s">
        <v>56</v>
      </c>
      <c r="G697" s="101">
        <v>100</v>
      </c>
      <c r="H697" s="101" t="s">
        <v>213</v>
      </c>
      <c r="I697" s="101">
        <v>1220</v>
      </c>
      <c r="J697" s="101" t="s">
        <v>225</v>
      </c>
      <c r="K697" s="101" t="s">
        <v>226</v>
      </c>
      <c r="L697" s="101" t="s">
        <v>151</v>
      </c>
      <c r="M697" s="101">
        <v>1015</v>
      </c>
      <c r="N697" s="101" t="s">
        <v>268</v>
      </c>
      <c r="O697" s="101" t="s">
        <v>338</v>
      </c>
      <c r="P697" s="101">
        <v>-20854843</v>
      </c>
      <c r="Q697" s="101">
        <v>41823</v>
      </c>
      <c r="R697" s="101" t="s">
        <v>924</v>
      </c>
      <c r="S697" s="101" t="s">
        <v>958</v>
      </c>
      <c r="T697" s="101" t="s">
        <v>220</v>
      </c>
      <c r="U697" s="102">
        <v>18479</v>
      </c>
      <c r="V697" s="102">
        <v>18479</v>
      </c>
      <c r="W697" s="102">
        <v>0</v>
      </c>
      <c r="X697" s="101" t="s">
        <v>739</v>
      </c>
      <c r="Y697" s="101">
        <v>371204</v>
      </c>
      <c r="Z697" s="101" t="s">
        <v>764</v>
      </c>
      <c r="AA697" s="101" t="s">
        <v>340</v>
      </c>
      <c r="AB697" s="101"/>
      <c r="AC697" s="101"/>
      <c r="AD697" s="101">
        <v>300311030575</v>
      </c>
      <c r="AE697" s="101"/>
    </row>
    <row r="698" spans="1:31">
      <c r="A698" s="100" t="s">
        <v>973</v>
      </c>
      <c r="B698" s="101">
        <v>30031</v>
      </c>
      <c r="C698" s="101" t="s">
        <v>267</v>
      </c>
      <c r="D698" s="101">
        <v>9060602001</v>
      </c>
      <c r="E698" s="68" t="str">
        <f>VLOOKUP(D698,'[20]Plan de Cuentas'!M$3:R$289,6,0)</f>
        <v>COMUNICACIONES</v>
      </c>
      <c r="F698" s="101" t="s">
        <v>56</v>
      </c>
      <c r="G698" s="101">
        <v>100</v>
      </c>
      <c r="H698" s="101" t="s">
        <v>213</v>
      </c>
      <c r="I698" s="101">
        <v>1220</v>
      </c>
      <c r="J698" s="101" t="s">
        <v>225</v>
      </c>
      <c r="K698" s="101" t="s">
        <v>226</v>
      </c>
      <c r="L698" s="101" t="s">
        <v>151</v>
      </c>
      <c r="M698" s="101">
        <v>1015</v>
      </c>
      <c r="N698" s="101" t="s">
        <v>268</v>
      </c>
      <c r="O698" s="101" t="s">
        <v>338</v>
      </c>
      <c r="P698" s="101">
        <v>-20854843</v>
      </c>
      <c r="Q698" s="101">
        <v>41850</v>
      </c>
      <c r="R698" s="101" t="s">
        <v>959</v>
      </c>
      <c r="S698" s="101" t="s">
        <v>960</v>
      </c>
      <c r="T698" s="101" t="s">
        <v>220</v>
      </c>
      <c r="U698" s="102">
        <v>-5640596</v>
      </c>
      <c r="V698" s="102">
        <v>0</v>
      </c>
      <c r="W698" s="102">
        <v>5640596</v>
      </c>
      <c r="X698" s="101" t="s">
        <v>692</v>
      </c>
      <c r="Y698" s="101"/>
      <c r="Z698" s="101"/>
      <c r="AA698" s="101"/>
      <c r="AB698" s="101"/>
      <c r="AC698" s="101"/>
      <c r="AD698" s="101"/>
      <c r="AE698" s="101"/>
    </row>
    <row r="699" spans="1:31">
      <c r="A699" s="100" t="s">
        <v>973</v>
      </c>
      <c r="B699" s="101">
        <v>30031</v>
      </c>
      <c r="C699" s="101" t="s">
        <v>267</v>
      </c>
      <c r="D699" s="101">
        <v>9060602001</v>
      </c>
      <c r="E699" s="68" t="str">
        <f>VLOOKUP(D699,'[20]Plan de Cuentas'!M$3:R$289,6,0)</f>
        <v>COMUNICACIONES</v>
      </c>
      <c r="F699" s="101" t="s">
        <v>56</v>
      </c>
      <c r="G699" s="101">
        <v>100</v>
      </c>
      <c r="H699" s="101" t="s">
        <v>213</v>
      </c>
      <c r="I699" s="101">
        <v>1220</v>
      </c>
      <c r="J699" s="101" t="s">
        <v>225</v>
      </c>
      <c r="K699" s="101" t="s">
        <v>226</v>
      </c>
      <c r="L699" s="101" t="s">
        <v>151</v>
      </c>
      <c r="M699" s="101">
        <v>1015</v>
      </c>
      <c r="N699" s="101" t="s">
        <v>268</v>
      </c>
      <c r="O699" s="101" t="s">
        <v>338</v>
      </c>
      <c r="P699" s="101">
        <v>-20854843</v>
      </c>
      <c r="Q699" s="101">
        <v>41850</v>
      </c>
      <c r="R699" s="101" t="s">
        <v>924</v>
      </c>
      <c r="S699" s="101" t="s">
        <v>961</v>
      </c>
      <c r="T699" s="101" t="s">
        <v>220</v>
      </c>
      <c r="U699" s="102">
        <v>18503</v>
      </c>
      <c r="V699" s="102">
        <v>18503</v>
      </c>
      <c r="W699" s="102">
        <v>0</v>
      </c>
      <c r="X699" s="101" t="s">
        <v>739</v>
      </c>
      <c r="Y699" s="101">
        <v>447987</v>
      </c>
      <c r="Z699" s="101" t="s">
        <v>764</v>
      </c>
      <c r="AA699" s="101" t="s">
        <v>340</v>
      </c>
      <c r="AB699" s="101"/>
      <c r="AC699" s="101"/>
      <c r="AD699" s="101">
        <v>300311031169</v>
      </c>
      <c r="AE699" s="101"/>
    </row>
    <row r="700" spans="1:31">
      <c r="A700" s="100" t="s">
        <v>973</v>
      </c>
      <c r="B700" s="101">
        <v>30031</v>
      </c>
      <c r="C700" s="101" t="s">
        <v>267</v>
      </c>
      <c r="D700" s="101">
        <v>9060602001</v>
      </c>
      <c r="E700" s="68" t="str">
        <f>VLOOKUP(D700,'[20]Plan de Cuentas'!M$3:R$289,6,0)</f>
        <v>COMUNICACIONES</v>
      </c>
      <c r="F700" s="101" t="s">
        <v>56</v>
      </c>
      <c r="G700" s="101">
        <v>100</v>
      </c>
      <c r="H700" s="101" t="s">
        <v>213</v>
      </c>
      <c r="I700" s="101">
        <v>1220</v>
      </c>
      <c r="J700" s="101" t="s">
        <v>225</v>
      </c>
      <c r="K700" s="101" t="s">
        <v>226</v>
      </c>
      <c r="L700" s="101" t="s">
        <v>151</v>
      </c>
      <c r="M700" s="101">
        <v>1015</v>
      </c>
      <c r="N700" s="101" t="s">
        <v>268</v>
      </c>
      <c r="O700" s="101" t="s">
        <v>338</v>
      </c>
      <c r="P700" s="101">
        <v>-20854843</v>
      </c>
      <c r="Q700" s="101">
        <v>41850</v>
      </c>
      <c r="R700" s="101" t="s">
        <v>924</v>
      </c>
      <c r="S700" s="101" t="s">
        <v>961</v>
      </c>
      <c r="T700" s="101" t="s">
        <v>220</v>
      </c>
      <c r="U700" s="102">
        <v>18503</v>
      </c>
      <c r="V700" s="102">
        <v>18503</v>
      </c>
      <c r="W700" s="102">
        <v>0</v>
      </c>
      <c r="X700" s="101" t="s">
        <v>739</v>
      </c>
      <c r="Y700" s="101">
        <v>447989</v>
      </c>
      <c r="Z700" s="101" t="s">
        <v>764</v>
      </c>
      <c r="AA700" s="101" t="s">
        <v>340</v>
      </c>
      <c r="AB700" s="101"/>
      <c r="AC700" s="101"/>
      <c r="AD700" s="101">
        <v>300311031169</v>
      </c>
      <c r="AE700" s="101"/>
    </row>
    <row r="701" spans="1:31">
      <c r="A701" s="100" t="s">
        <v>973</v>
      </c>
      <c r="B701" s="101">
        <v>30031</v>
      </c>
      <c r="C701" s="101" t="s">
        <v>267</v>
      </c>
      <c r="D701" s="101">
        <v>9060602001</v>
      </c>
      <c r="E701" s="68" t="str">
        <f>VLOOKUP(D701,'[20]Plan de Cuentas'!M$3:R$289,6,0)</f>
        <v>COMUNICACIONES</v>
      </c>
      <c r="F701" s="101" t="s">
        <v>56</v>
      </c>
      <c r="G701" s="101">
        <v>100</v>
      </c>
      <c r="H701" s="101" t="s">
        <v>213</v>
      </c>
      <c r="I701" s="101">
        <v>1220</v>
      </c>
      <c r="J701" s="101" t="s">
        <v>225</v>
      </c>
      <c r="K701" s="101" t="s">
        <v>226</v>
      </c>
      <c r="L701" s="101" t="s">
        <v>151</v>
      </c>
      <c r="M701" s="101">
        <v>1425</v>
      </c>
      <c r="N701" s="101" t="s">
        <v>227</v>
      </c>
      <c r="O701" s="101" t="s">
        <v>344</v>
      </c>
      <c r="P701" s="101">
        <v>5599851</v>
      </c>
      <c r="Q701" s="101">
        <v>41850</v>
      </c>
      <c r="R701" s="101" t="s">
        <v>924</v>
      </c>
      <c r="S701" s="101" t="s">
        <v>962</v>
      </c>
      <c r="T701" s="101" t="s">
        <v>220</v>
      </c>
      <c r="U701" s="102">
        <v>5640192</v>
      </c>
      <c r="V701" s="102">
        <v>5640192</v>
      </c>
      <c r="W701" s="102">
        <v>0</v>
      </c>
      <c r="X701" s="101" t="s">
        <v>739</v>
      </c>
      <c r="Y701" s="101">
        <v>447993</v>
      </c>
      <c r="Z701" s="101" t="s">
        <v>764</v>
      </c>
      <c r="AA701" s="101" t="s">
        <v>340</v>
      </c>
      <c r="AB701" s="101"/>
      <c r="AC701" s="101"/>
      <c r="AD701" s="101">
        <v>300311031169</v>
      </c>
      <c r="AE701" s="101"/>
    </row>
    <row r="702" spans="1:31">
      <c r="A702" s="100" t="s">
        <v>973</v>
      </c>
      <c r="B702" s="101">
        <v>30031</v>
      </c>
      <c r="C702" s="101" t="s">
        <v>267</v>
      </c>
      <c r="D702" s="101">
        <v>9060602001</v>
      </c>
      <c r="E702" s="68" t="str">
        <f>VLOOKUP(D702,'[20]Plan de Cuentas'!M$3:R$289,6,0)</f>
        <v>COMUNICACIONES</v>
      </c>
      <c r="F702" s="101" t="s">
        <v>56</v>
      </c>
      <c r="G702" s="101">
        <v>100</v>
      </c>
      <c r="H702" s="101" t="s">
        <v>213</v>
      </c>
      <c r="I702" s="101">
        <v>1220</v>
      </c>
      <c r="J702" s="101" t="s">
        <v>225</v>
      </c>
      <c r="K702" s="101" t="s">
        <v>226</v>
      </c>
      <c r="L702" s="101" t="s">
        <v>151</v>
      </c>
      <c r="M702" s="101">
        <v>1425</v>
      </c>
      <c r="N702" s="101" t="s">
        <v>227</v>
      </c>
      <c r="O702" s="101" t="s">
        <v>344</v>
      </c>
      <c r="P702" s="101">
        <v>5599851</v>
      </c>
      <c r="Q702" s="101">
        <v>41850</v>
      </c>
      <c r="R702" s="101" t="s">
        <v>959</v>
      </c>
      <c r="S702" s="101" t="s">
        <v>960</v>
      </c>
      <c r="T702" s="101" t="s">
        <v>220</v>
      </c>
      <c r="U702" s="102">
        <v>82220</v>
      </c>
      <c r="V702" s="102">
        <v>82220</v>
      </c>
      <c r="W702" s="102">
        <v>0</v>
      </c>
      <c r="X702" s="101" t="s">
        <v>692</v>
      </c>
      <c r="Y702" s="101"/>
      <c r="Z702" s="101"/>
      <c r="AA702" s="101"/>
      <c r="AB702" s="101"/>
      <c r="AC702" s="101"/>
      <c r="AD702" s="101"/>
      <c r="AE702" s="101"/>
    </row>
    <row r="703" spans="1:31">
      <c r="A703" s="100" t="s">
        <v>973</v>
      </c>
      <c r="B703" s="101">
        <v>30031</v>
      </c>
      <c r="C703" s="101" t="s">
        <v>267</v>
      </c>
      <c r="D703" s="101">
        <v>9060602001</v>
      </c>
      <c r="E703" s="68" t="str">
        <f>VLOOKUP(D703,'[20]Plan de Cuentas'!M$3:R$289,6,0)</f>
        <v>COMUNICACIONES</v>
      </c>
      <c r="F703" s="101" t="s">
        <v>56</v>
      </c>
      <c r="G703" s="101">
        <v>100</v>
      </c>
      <c r="H703" s="101" t="s">
        <v>213</v>
      </c>
      <c r="I703" s="101">
        <v>1220</v>
      </c>
      <c r="J703" s="101" t="s">
        <v>225</v>
      </c>
      <c r="K703" s="101" t="s">
        <v>226</v>
      </c>
      <c r="L703" s="101" t="s">
        <v>151</v>
      </c>
      <c r="M703" s="101">
        <v>1425</v>
      </c>
      <c r="N703" s="101" t="s">
        <v>227</v>
      </c>
      <c r="O703" s="101" t="s">
        <v>344</v>
      </c>
      <c r="P703" s="101">
        <v>5599851</v>
      </c>
      <c r="Q703" s="101">
        <v>41851</v>
      </c>
      <c r="R703" s="101" t="s">
        <v>963</v>
      </c>
      <c r="S703" s="101" t="s">
        <v>608</v>
      </c>
      <c r="T703" s="101" t="s">
        <v>220</v>
      </c>
      <c r="U703" s="102">
        <v>5091865</v>
      </c>
      <c r="V703" s="102">
        <v>5091865</v>
      </c>
      <c r="W703" s="102">
        <v>0</v>
      </c>
      <c r="X703" s="101" t="s">
        <v>692</v>
      </c>
      <c r="Y703" s="101"/>
      <c r="Z703" s="101"/>
      <c r="AA703" s="101"/>
      <c r="AB703" s="101"/>
      <c r="AC703" s="101"/>
      <c r="AD703" s="101"/>
      <c r="AE703" s="101"/>
    </row>
    <row r="704" spans="1:31">
      <c r="A704" s="100" t="s">
        <v>973</v>
      </c>
      <c r="B704" s="101">
        <v>30031</v>
      </c>
      <c r="C704" s="101" t="s">
        <v>267</v>
      </c>
      <c r="D704" s="101">
        <v>9060602001</v>
      </c>
      <c r="E704" s="68" t="str">
        <f>VLOOKUP(D704,'[20]Plan de Cuentas'!M$3:R$289,6,0)</f>
        <v>COMUNICACIONES</v>
      </c>
      <c r="F704" s="101" t="s">
        <v>56</v>
      </c>
      <c r="G704" s="101">
        <v>100</v>
      </c>
      <c r="H704" s="101" t="s">
        <v>213</v>
      </c>
      <c r="I704" s="101">
        <v>1220</v>
      </c>
      <c r="J704" s="101" t="s">
        <v>225</v>
      </c>
      <c r="K704" s="101" t="s">
        <v>226</v>
      </c>
      <c r="L704" s="101" t="s">
        <v>151</v>
      </c>
      <c r="M704" s="101">
        <v>1425</v>
      </c>
      <c r="N704" s="101" t="s">
        <v>227</v>
      </c>
      <c r="O704" s="101" t="s">
        <v>344</v>
      </c>
      <c r="P704" s="101">
        <v>5599851</v>
      </c>
      <c r="Q704" s="101">
        <v>41851</v>
      </c>
      <c r="R704" s="101" t="s">
        <v>963</v>
      </c>
      <c r="S704" s="101" t="s">
        <v>608</v>
      </c>
      <c r="T704" s="101" t="s">
        <v>220</v>
      </c>
      <c r="U704" s="102">
        <v>4862074</v>
      </c>
      <c r="V704" s="102">
        <v>4862074</v>
      </c>
      <c r="W704" s="102">
        <v>0</v>
      </c>
      <c r="X704" s="101" t="s">
        <v>692</v>
      </c>
      <c r="Y704" s="101"/>
      <c r="Z704" s="101"/>
      <c r="AA704" s="101"/>
      <c r="AB704" s="101"/>
      <c r="AC704" s="101"/>
      <c r="AD704" s="101"/>
      <c r="AE704" s="101"/>
    </row>
    <row r="705" spans="1:31">
      <c r="A705" s="100" t="s">
        <v>973</v>
      </c>
      <c r="B705" s="101">
        <v>30031</v>
      </c>
      <c r="C705" s="101" t="s">
        <v>267</v>
      </c>
      <c r="D705" s="101">
        <v>9061002001</v>
      </c>
      <c r="E705" s="68" t="str">
        <f>VLOOKUP(D705,'[20]Plan de Cuentas'!M$3:R$289,6,0)</f>
        <v>GASTOS DE VIAJES POR NEGOCIO</v>
      </c>
      <c r="F705" s="101" t="s">
        <v>69</v>
      </c>
      <c r="G705" s="101">
        <v>100</v>
      </c>
      <c r="H705" s="101" t="s">
        <v>213</v>
      </c>
      <c r="I705" s="101">
        <v>1220</v>
      </c>
      <c r="J705" s="101" t="s">
        <v>214</v>
      </c>
      <c r="K705" s="101" t="s">
        <v>215</v>
      </c>
      <c r="L705" s="101" t="s">
        <v>151</v>
      </c>
      <c r="M705" s="101">
        <v>691</v>
      </c>
      <c r="N705" s="101" t="s">
        <v>216</v>
      </c>
      <c r="O705" s="101" t="s">
        <v>964</v>
      </c>
      <c r="P705" s="101">
        <v>0</v>
      </c>
      <c r="Q705" s="101">
        <v>41841</v>
      </c>
      <c r="R705" s="101" t="s">
        <v>921</v>
      </c>
      <c r="S705" s="101" t="s">
        <v>965</v>
      </c>
      <c r="T705" s="101" t="s">
        <v>291</v>
      </c>
      <c r="U705" s="102">
        <v>26724</v>
      </c>
      <c r="V705" s="102">
        <v>26724</v>
      </c>
      <c r="W705" s="102">
        <v>0</v>
      </c>
      <c r="X705" s="101" t="s">
        <v>735</v>
      </c>
      <c r="Y705" s="101" t="s">
        <v>966</v>
      </c>
      <c r="Z705" s="101" t="s">
        <v>967</v>
      </c>
      <c r="AA705" s="101" t="s">
        <v>968</v>
      </c>
      <c r="AB705" s="101"/>
      <c r="AC705" s="101"/>
      <c r="AD705" s="101"/>
      <c r="AE705" s="101"/>
    </row>
    <row r="706" spans="1:31">
      <c r="A706" s="100" t="s">
        <v>973</v>
      </c>
      <c r="B706" s="101">
        <v>30031</v>
      </c>
      <c r="C706" s="101" t="s">
        <v>267</v>
      </c>
      <c r="D706" s="101">
        <v>9061003001</v>
      </c>
      <c r="E706" s="68" t="str">
        <f>VLOOKUP(D706,'[20]Plan de Cuentas'!M$3:R$289,6,0)</f>
        <v>GASTOS DE VIAJES POR NEGOCIO</v>
      </c>
      <c r="F706" s="101" t="s">
        <v>70</v>
      </c>
      <c r="G706" s="101">
        <v>100</v>
      </c>
      <c r="H706" s="101" t="s">
        <v>213</v>
      </c>
      <c r="I706" s="101">
        <v>1220</v>
      </c>
      <c r="J706" s="101" t="s">
        <v>214</v>
      </c>
      <c r="K706" s="101" t="s">
        <v>215</v>
      </c>
      <c r="L706" s="101" t="s">
        <v>151</v>
      </c>
      <c r="M706" s="101">
        <v>691</v>
      </c>
      <c r="N706" s="101" t="s">
        <v>216</v>
      </c>
      <c r="O706" s="101" t="s">
        <v>768</v>
      </c>
      <c r="P706" s="101">
        <v>2523784</v>
      </c>
      <c r="Q706" s="101">
        <v>41841</v>
      </c>
      <c r="R706" s="101" t="s">
        <v>921</v>
      </c>
      <c r="S706" s="101" t="s">
        <v>969</v>
      </c>
      <c r="T706" s="101" t="s">
        <v>291</v>
      </c>
      <c r="U706" s="102">
        <v>174266</v>
      </c>
      <c r="V706" s="102">
        <v>174266</v>
      </c>
      <c r="W706" s="102">
        <v>0</v>
      </c>
      <c r="X706" s="101" t="s">
        <v>735</v>
      </c>
      <c r="Y706" s="101" t="s">
        <v>966</v>
      </c>
      <c r="Z706" s="101" t="s">
        <v>967</v>
      </c>
      <c r="AA706" s="101" t="s">
        <v>968</v>
      </c>
      <c r="AB706" s="101"/>
      <c r="AC706" s="101"/>
      <c r="AD706" s="101"/>
      <c r="AE706" s="101"/>
    </row>
    <row r="707" spans="1:31">
      <c r="A707" s="100" t="s">
        <v>973</v>
      </c>
      <c r="B707" s="101">
        <v>30031</v>
      </c>
      <c r="C707" s="101" t="s">
        <v>267</v>
      </c>
      <c r="D707" s="101">
        <v>9061007001</v>
      </c>
      <c r="E707" s="68" t="str">
        <f>VLOOKUP(D707,'[20]Plan de Cuentas'!M$3:R$289,6,0)</f>
        <v>GASTOS DE VIAJES POR NEGOCIO</v>
      </c>
      <c r="F707" s="101" t="s">
        <v>970</v>
      </c>
      <c r="G707" s="101">
        <v>100</v>
      </c>
      <c r="H707" s="101" t="s">
        <v>213</v>
      </c>
      <c r="I707" s="101">
        <v>1220</v>
      </c>
      <c r="J707" s="101" t="s">
        <v>214</v>
      </c>
      <c r="K707" s="101" t="s">
        <v>215</v>
      </c>
      <c r="L707" s="101" t="s">
        <v>151</v>
      </c>
      <c r="M707" s="101">
        <v>691</v>
      </c>
      <c r="N707" s="101" t="s">
        <v>216</v>
      </c>
      <c r="O707" s="101" t="s">
        <v>971</v>
      </c>
      <c r="P707" s="101">
        <v>0</v>
      </c>
      <c r="Q707" s="101">
        <v>41841</v>
      </c>
      <c r="R707" s="101" t="s">
        <v>921</v>
      </c>
      <c r="S707" s="101" t="s">
        <v>972</v>
      </c>
      <c r="T707" s="101" t="s">
        <v>291</v>
      </c>
      <c r="U707" s="102">
        <v>100217</v>
      </c>
      <c r="V707" s="102">
        <v>100217</v>
      </c>
      <c r="W707" s="102">
        <v>0</v>
      </c>
      <c r="X707" s="101" t="s">
        <v>735</v>
      </c>
      <c r="Y707" s="101" t="s">
        <v>966</v>
      </c>
      <c r="Z707" s="101" t="s">
        <v>967</v>
      </c>
      <c r="AA707" s="101" t="s">
        <v>968</v>
      </c>
      <c r="AB707" s="101"/>
      <c r="AC707" s="101"/>
      <c r="AD707" s="101"/>
      <c r="AE707" s="101"/>
    </row>
  </sheetData>
  <autoFilter ref="A1:AE707">
    <filterColumn colId="0">
      <filters>
        <filter val="JULIO"/>
      </filters>
    </filterColumn>
    <filterColumn colId="4"/>
  </autoFilter>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B1:BZ103"/>
  <sheetViews>
    <sheetView showGridLines="0" showWhiteSpace="0" zoomScale="80" zoomScaleNormal="80" workbookViewId="0">
      <selection activeCell="L16" sqref="L16"/>
    </sheetView>
  </sheetViews>
  <sheetFormatPr baseColWidth="10" defaultRowHeight="15"/>
  <cols>
    <col min="1" max="1" width="4.140625" customWidth="1"/>
    <col min="2" max="2" width="7.140625" customWidth="1"/>
    <col min="3" max="3" width="6" customWidth="1"/>
    <col min="4" max="4" width="23.7109375" style="46" customWidth="1"/>
    <col min="5" max="5" width="26.140625" customWidth="1"/>
    <col min="6" max="6" width="30.140625" customWidth="1"/>
    <col min="7" max="7" width="12.28515625" customWidth="1"/>
    <col min="8" max="8" width="15.5703125" bestFit="1" customWidth="1"/>
    <col min="17" max="17" width="14.85546875" customWidth="1"/>
    <col min="19" max="19" width="12" bestFit="1" customWidth="1"/>
    <col min="22" max="22" width="13.5703125" bestFit="1" customWidth="1"/>
    <col min="23" max="23" width="14.42578125" customWidth="1"/>
    <col min="24" max="24" width="33.140625" bestFit="1" customWidth="1"/>
    <col min="25" max="25" width="29.140625" customWidth="1"/>
    <col min="26" max="26" width="12" bestFit="1" customWidth="1"/>
    <col min="38" max="38" width="12.85546875" customWidth="1"/>
    <col min="39" max="39" width="11.42578125" customWidth="1"/>
    <col min="41" max="41" width="13.5703125" bestFit="1" customWidth="1"/>
    <col min="42" max="43" width="23.140625" customWidth="1"/>
    <col min="44" max="44" width="41.7109375" customWidth="1"/>
    <col min="57" max="57" width="12.7109375" bestFit="1" customWidth="1"/>
    <col min="58" max="58" width="32.28515625" customWidth="1"/>
    <col min="59" max="59" width="5.7109375" customWidth="1"/>
    <col min="61" max="61" width="19.28515625" bestFit="1" customWidth="1"/>
    <col min="62" max="62" width="18.7109375" customWidth="1"/>
    <col min="63" max="63" width="26.5703125" customWidth="1"/>
    <col min="64" max="64" width="36.140625" customWidth="1"/>
    <col min="77" max="77" width="15" customWidth="1"/>
    <col min="78" max="78" width="12" bestFit="1" customWidth="1"/>
  </cols>
  <sheetData>
    <row r="1" spans="2:77">
      <c r="G1">
        <v>1000</v>
      </c>
    </row>
    <row r="2" spans="2:77">
      <c r="B2" s="163" t="s">
        <v>157</v>
      </c>
      <c r="C2" s="163"/>
      <c r="D2" s="163"/>
      <c r="E2" s="163"/>
      <c r="F2" s="163"/>
      <c r="G2" s="163"/>
      <c r="H2" s="163"/>
      <c r="I2" s="163"/>
      <c r="J2" s="163"/>
      <c r="K2" s="163"/>
      <c r="L2" s="163"/>
      <c r="M2" s="163"/>
      <c r="N2" s="163"/>
      <c r="O2" s="163"/>
      <c r="P2" s="163"/>
      <c r="Q2" s="163"/>
      <c r="R2" s="163"/>
      <c r="S2" s="163"/>
      <c r="U2" s="164" t="s">
        <v>158</v>
      </c>
      <c r="V2" s="164"/>
      <c r="W2" s="164"/>
      <c r="X2" s="164"/>
      <c r="Y2" s="164"/>
      <c r="Z2" s="164"/>
      <c r="AA2" s="164"/>
      <c r="AB2" s="164"/>
      <c r="AC2" s="164"/>
      <c r="AD2" s="164"/>
      <c r="AE2" s="164"/>
      <c r="AF2" s="164"/>
      <c r="AG2" s="164"/>
      <c r="AH2" s="164"/>
      <c r="AI2" s="164"/>
      <c r="AJ2" s="164"/>
      <c r="AK2" s="164"/>
      <c r="AL2" s="164"/>
      <c r="AN2" s="165" t="s">
        <v>159</v>
      </c>
      <c r="AO2" s="165"/>
      <c r="AP2" s="165"/>
      <c r="AQ2" s="165"/>
      <c r="AR2" s="165"/>
      <c r="AS2" s="165"/>
      <c r="AT2" s="165"/>
      <c r="AU2" s="165"/>
      <c r="AV2" s="165"/>
      <c r="AW2" s="165"/>
      <c r="AX2" s="165"/>
      <c r="AY2" s="165"/>
      <c r="AZ2" s="165"/>
      <c r="BA2" s="165"/>
      <c r="BB2" s="165"/>
      <c r="BC2" s="165"/>
      <c r="BD2" s="165"/>
      <c r="BE2" s="165"/>
      <c r="BF2" s="40"/>
      <c r="BH2" s="166" t="s">
        <v>175</v>
      </c>
      <c r="BI2" s="166"/>
      <c r="BJ2" s="166"/>
      <c r="BK2" s="166"/>
      <c r="BL2" s="166"/>
      <c r="BM2" s="166"/>
      <c r="BN2" s="166"/>
      <c r="BO2" s="166"/>
      <c r="BP2" s="166"/>
      <c r="BQ2" s="166"/>
      <c r="BR2" s="166"/>
      <c r="BS2" s="166"/>
      <c r="BT2" s="166"/>
      <c r="BU2" s="166"/>
      <c r="BV2" s="166"/>
      <c r="BW2" s="166"/>
      <c r="BX2" s="166"/>
      <c r="BY2" s="166"/>
    </row>
    <row r="3" spans="2:77" s="42" customFormat="1" ht="4.5" customHeight="1">
      <c r="B3" s="41"/>
      <c r="C3" s="41"/>
      <c r="D3" s="41"/>
      <c r="E3" s="41"/>
      <c r="F3" s="41"/>
      <c r="G3" s="41"/>
      <c r="H3" s="41"/>
      <c r="I3" s="41"/>
      <c r="J3" s="41"/>
      <c r="K3" s="41"/>
      <c r="L3" s="41"/>
      <c r="M3" s="41"/>
      <c r="N3" s="41"/>
      <c r="O3" s="41"/>
      <c r="P3" s="41"/>
      <c r="Q3" s="41"/>
      <c r="R3" s="41"/>
      <c r="S3" s="41"/>
    </row>
    <row r="4" spans="2:77">
      <c r="B4" s="105" t="s">
        <v>150</v>
      </c>
      <c r="C4" s="105" t="s">
        <v>151</v>
      </c>
      <c r="D4" s="106" t="s">
        <v>152</v>
      </c>
      <c r="E4" s="105" t="s">
        <v>153</v>
      </c>
      <c r="F4" s="105" t="s">
        <v>154</v>
      </c>
      <c r="G4" s="107">
        <v>41640</v>
      </c>
      <c r="H4" s="107">
        <v>41671</v>
      </c>
      <c r="I4" s="107">
        <v>41699</v>
      </c>
      <c r="J4" s="107">
        <v>41730</v>
      </c>
      <c r="K4" s="107">
        <v>41760</v>
      </c>
      <c r="L4" s="107">
        <v>41791</v>
      </c>
      <c r="M4" s="107">
        <v>41821</v>
      </c>
      <c r="N4" s="107">
        <v>41852</v>
      </c>
      <c r="O4" s="107">
        <v>41883</v>
      </c>
      <c r="P4" s="107">
        <v>41913</v>
      </c>
      <c r="Q4" s="107">
        <v>41944</v>
      </c>
      <c r="R4" s="107">
        <v>41974</v>
      </c>
      <c r="S4" s="105" t="s">
        <v>155</v>
      </c>
      <c r="U4" s="143" t="s">
        <v>150</v>
      </c>
      <c r="V4" s="143" t="s">
        <v>151</v>
      </c>
      <c r="W4" s="143" t="s">
        <v>152</v>
      </c>
      <c r="X4" s="143" t="s">
        <v>153</v>
      </c>
      <c r="Y4" s="143" t="s">
        <v>154</v>
      </c>
      <c r="Z4" s="144">
        <v>41640</v>
      </c>
      <c r="AA4" s="144">
        <v>41671</v>
      </c>
      <c r="AB4" s="144">
        <v>41699</v>
      </c>
      <c r="AC4" s="144">
        <v>41730</v>
      </c>
      <c r="AD4" s="144">
        <v>41760</v>
      </c>
      <c r="AE4" s="144">
        <v>41791</v>
      </c>
      <c r="AF4" s="144">
        <v>41821</v>
      </c>
      <c r="AG4" s="144">
        <v>41852</v>
      </c>
      <c r="AH4" s="144">
        <v>41883</v>
      </c>
      <c r="AI4" s="144">
        <v>41913</v>
      </c>
      <c r="AJ4" s="144">
        <v>41944</v>
      </c>
      <c r="AK4" s="144">
        <v>41974</v>
      </c>
      <c r="AL4" s="143" t="s">
        <v>155</v>
      </c>
      <c r="AN4" s="123" t="s">
        <v>150</v>
      </c>
      <c r="AO4" s="123" t="s">
        <v>151</v>
      </c>
      <c r="AP4" s="123" t="s">
        <v>152</v>
      </c>
      <c r="AQ4" s="123" t="s">
        <v>153</v>
      </c>
      <c r="AR4" s="123" t="s">
        <v>154</v>
      </c>
      <c r="AS4" s="124">
        <v>41640</v>
      </c>
      <c r="AT4" s="124">
        <v>41671</v>
      </c>
      <c r="AU4" s="124">
        <v>41699</v>
      </c>
      <c r="AV4" s="124">
        <v>41730</v>
      </c>
      <c r="AW4" s="124">
        <v>41760</v>
      </c>
      <c r="AX4" s="124">
        <v>41791</v>
      </c>
      <c r="AY4" s="124">
        <v>41821</v>
      </c>
      <c r="AZ4" s="124">
        <v>41852</v>
      </c>
      <c r="BA4" s="124">
        <v>41883</v>
      </c>
      <c r="BB4" s="124">
        <v>41913</v>
      </c>
      <c r="BC4" s="124">
        <v>41944</v>
      </c>
      <c r="BD4" s="124">
        <v>41974</v>
      </c>
      <c r="BE4" s="123" t="s">
        <v>155</v>
      </c>
      <c r="BF4" s="123" t="s">
        <v>156</v>
      </c>
      <c r="BH4" s="130" t="s">
        <v>150</v>
      </c>
      <c r="BI4" s="130" t="s">
        <v>151</v>
      </c>
      <c r="BJ4" s="130" t="s">
        <v>152</v>
      </c>
      <c r="BK4" s="130" t="s">
        <v>153</v>
      </c>
      <c r="BL4" s="130" t="s">
        <v>154</v>
      </c>
      <c r="BM4" s="131">
        <v>41640</v>
      </c>
      <c r="BN4" s="131">
        <v>41671</v>
      </c>
      <c r="BO4" s="131">
        <v>41699</v>
      </c>
      <c r="BP4" s="131">
        <v>41730</v>
      </c>
      <c r="BQ4" s="131">
        <v>41760</v>
      </c>
      <c r="BR4" s="131">
        <v>41791</v>
      </c>
      <c r="BS4" s="131">
        <v>41821</v>
      </c>
      <c r="BT4" s="131">
        <v>41852</v>
      </c>
      <c r="BU4" s="131">
        <v>41883</v>
      </c>
      <c r="BV4" s="131">
        <v>41913</v>
      </c>
      <c r="BW4" s="131">
        <v>41944</v>
      </c>
      <c r="BX4" s="131">
        <v>41974</v>
      </c>
      <c r="BY4" s="130" t="s">
        <v>155</v>
      </c>
    </row>
    <row r="5" spans="2:77" ht="21" customHeight="1">
      <c r="B5" s="108">
        <v>1220</v>
      </c>
      <c r="C5" s="108" t="s">
        <v>148</v>
      </c>
      <c r="D5" s="109">
        <v>9060601001</v>
      </c>
      <c r="E5" s="110" t="str">
        <f>VLOOKUP(D5,'[20]Plan de Cuentas'!M$3:N$289,2,0)</f>
        <v>TELEFONÍA FIJA</v>
      </c>
      <c r="F5" s="111" t="str">
        <f>VLOOKUP(D5,'[20]Plan de Cuentas'!M$3:R$289,6,0)</f>
        <v>COMUNICACIONES</v>
      </c>
      <c r="G5" s="112">
        <f>(+Detalle!M11/1000)*1000</f>
        <v>12180</v>
      </c>
      <c r="H5" s="112">
        <v>12180</v>
      </c>
      <c r="I5" s="112">
        <v>12180</v>
      </c>
      <c r="J5" s="112">
        <v>12180</v>
      </c>
      <c r="K5" s="112">
        <v>12180</v>
      </c>
      <c r="L5" s="112">
        <v>12180</v>
      </c>
      <c r="M5" s="112">
        <v>12180</v>
      </c>
      <c r="N5" s="112">
        <v>12180</v>
      </c>
      <c r="O5" s="112">
        <v>12180</v>
      </c>
      <c r="P5" s="112">
        <v>12180</v>
      </c>
      <c r="Q5" s="112">
        <v>12180</v>
      </c>
      <c r="R5" s="112">
        <v>12180</v>
      </c>
      <c r="S5" s="112">
        <f t="shared" ref="S5:S20" si="0">SUM(G5:R5)</f>
        <v>146160</v>
      </c>
      <c r="U5" s="108">
        <f t="shared" ref="U5:Y20" si="1">+B5</f>
        <v>1220</v>
      </c>
      <c r="V5" s="108" t="str">
        <f t="shared" si="1"/>
        <v>TI</v>
      </c>
      <c r="W5" s="108">
        <f t="shared" si="1"/>
        <v>9060601001</v>
      </c>
      <c r="X5" s="108" t="str">
        <f t="shared" si="1"/>
        <v>TELEFONÍA FIJA</v>
      </c>
      <c r="Y5" s="108" t="str">
        <f t="shared" si="1"/>
        <v>COMUNICACIONES</v>
      </c>
      <c r="Z5" s="112">
        <f>SUMIFS('Data 1220'!$U:$U,'Data 1220'!$D:$D,'Gastos Generales_2014 mensu '!$W5,'Data 1220'!$A:$A,"ENERO",'Data 1220'!$F:$F,'Gastos Generales_2014 mensu '!$X5)</f>
        <v>4090908</v>
      </c>
      <c r="AA5" s="112">
        <f>SUMIFS('Data 1220'!$U:$U,'Data 1220'!$D:$D,'Gastos Generales_2014 mensu '!$W5,'Data 1220'!$A:$A,"FEBRERO",'Data 1220'!$F:$F,'Gastos Generales_2014 mensu '!$X5)</f>
        <v>2760505</v>
      </c>
      <c r="AB5" s="112">
        <f>SUMIFS('Data 1220'!$U:$U,'Data 1220'!$D:$D,'Gastos Generales_2014 mensu '!$W5,'Data 1220'!$A:$A,"MARZO",'Data 1220'!$F:$F,'Gastos Generales_2014 mensu '!$X5)</f>
        <v>1983350</v>
      </c>
      <c r="AC5" s="112">
        <f>SUMIFS('Data 1220'!$U:$U,'Data 1220'!$D:$D,'Gastos Generales_2014 mensu '!$W5,'Data 1220'!$A:$A,"ABRIL",'Data 1220'!$F:$F,'Gastos Generales_2014 mensu '!$X5)</f>
        <v>196613</v>
      </c>
      <c r="AD5" s="112">
        <f>SUMIFS('Data 1220'!$U:$U,'Data 1220'!$D:$D,'Gastos Generales_2014 mensu '!$W5,'Data 1220'!$A:$A,"MAYO",'Data 1220'!$F:$F,'Gastos Generales_2014 mensu '!$X5)</f>
        <v>2208609</v>
      </c>
      <c r="AE5" s="112">
        <f>SUMIFS('Data 1220'!$U:$U,'Data 1220'!$D:$D,'Gastos Generales_2014 mensu '!$W5,'Data 1220'!$A:$A,"JUNIO",'Data 1220'!$F:$F,'Gastos Generales_2014 mensu '!$X5)</f>
        <v>125564</v>
      </c>
      <c r="AF5" s="112">
        <f>SUMIFS('Data 1220'!$U:$U,'Data 1220'!$D:$D,'Gastos Generales_2014 mensu '!$W5,'Data 1220'!$A:$A,"JULIO",'Data 1220'!$F:$F,'Gastos Generales_2014 mensu '!$X5)</f>
        <v>107391</v>
      </c>
      <c r="AG5" s="112">
        <f>SUMIFS('Data 1220'!$U:$U,'Data 1220'!$D:$D,'Gastos Generales_2014 mensu '!$W5,'Data 1220'!$A:$A,"AGOSTO",'Data 1220'!$F:$F,'Gastos Generales_2014 mensu '!$X5)</f>
        <v>0</v>
      </c>
      <c r="AH5" s="112">
        <f>SUMIFS('Data 1220'!$U:$U,'Data 1220'!$D:$D,'Gastos Generales_2014 mensu '!$W5,'Data 1220'!$A:$A,"SEPTIEMBRE",'Data 1220'!$F:$F,'Gastos Generales_2014 mensu '!$X5)</f>
        <v>0</v>
      </c>
      <c r="AI5" s="112">
        <f>SUMIFS('Data 1220'!$U:$U,'Data 1220'!$D:$D,'Gastos Generales_2014 mensu '!$W5,'Data 1220'!$A:$A,"OCTUBRE",'Data 1220'!$F:$F,'Gastos Generales_2014 mensu '!$X5)</f>
        <v>0</v>
      </c>
      <c r="AJ5" s="112">
        <f>SUMIFS('Data 1220'!$U:$U,'Data 1220'!$D:$D,'Gastos Generales_2014 mensu '!$W5,'Data 1220'!$A:$A,"NOVIERMBRE",'Data 1220'!$F:$F,'Gastos Generales_2014 mensu '!$X5)</f>
        <v>0</v>
      </c>
      <c r="AK5" s="112">
        <f>SUMIFS('Data 1220'!$U:$U,'Data 1220'!$D:$D,'Gastos Generales_2014 mensu '!$W5,'Data 1220'!$A:$A,"DICIEMBRE",'Data 1220'!$F:$F,'Gastos Generales_2014 mensu '!$X5)</f>
        <v>0</v>
      </c>
      <c r="AL5" s="112">
        <f>SUM(Z5:AK5)</f>
        <v>11472940</v>
      </c>
      <c r="AN5" s="108">
        <f t="shared" ref="AN5:AR20" si="2">+B5</f>
        <v>1220</v>
      </c>
      <c r="AO5" s="108" t="str">
        <f t="shared" si="2"/>
        <v>TI</v>
      </c>
      <c r="AP5" s="108">
        <f t="shared" si="2"/>
        <v>9060601001</v>
      </c>
      <c r="AQ5" s="108" t="str">
        <f t="shared" si="2"/>
        <v>TELEFONÍA FIJA</v>
      </c>
      <c r="AR5" s="108" t="str">
        <f t="shared" si="2"/>
        <v>COMUNICACIONES</v>
      </c>
      <c r="AS5" s="112">
        <f>+Z5-G5</f>
        <v>4078728</v>
      </c>
      <c r="AT5" s="112">
        <f t="shared" ref="AT5:BD20" si="3">+AA5-H5</f>
        <v>2748325</v>
      </c>
      <c r="AU5" s="112">
        <f t="shared" si="3"/>
        <v>1971170</v>
      </c>
      <c r="AV5" s="112">
        <f t="shared" si="3"/>
        <v>184433</v>
      </c>
      <c r="AW5" s="112">
        <f t="shared" si="3"/>
        <v>2196429</v>
      </c>
      <c r="AX5" s="112">
        <f t="shared" si="3"/>
        <v>113384</v>
      </c>
      <c r="AY5" s="112">
        <f t="shared" si="3"/>
        <v>95211</v>
      </c>
      <c r="AZ5" s="112">
        <f t="shared" si="3"/>
        <v>-12180</v>
      </c>
      <c r="BA5" s="112">
        <f t="shared" si="3"/>
        <v>-12180</v>
      </c>
      <c r="BB5" s="112">
        <f t="shared" si="3"/>
        <v>-12180</v>
      </c>
      <c r="BC5" s="112">
        <f t="shared" si="3"/>
        <v>-12180</v>
      </c>
      <c r="BD5" s="112">
        <f t="shared" si="3"/>
        <v>-12180</v>
      </c>
      <c r="BE5" s="112">
        <f>SUM(AS5:BD5)</f>
        <v>11326780</v>
      </c>
      <c r="BF5" s="112"/>
      <c r="BH5" s="108">
        <f t="shared" ref="BH5:BL20" si="4">+B5</f>
        <v>1220</v>
      </c>
      <c r="BI5" s="108" t="str">
        <f t="shared" si="4"/>
        <v>TI</v>
      </c>
      <c r="BJ5" s="108">
        <f t="shared" si="4"/>
        <v>9060601001</v>
      </c>
      <c r="BK5" s="108" t="str">
        <f t="shared" si="4"/>
        <v>TELEFONÍA FIJA</v>
      </c>
      <c r="BL5" s="108" t="str">
        <f t="shared" si="4"/>
        <v>COMUNICACIONES</v>
      </c>
      <c r="BM5" s="112">
        <f>+Z5</f>
        <v>4090908</v>
      </c>
      <c r="BN5" s="112">
        <f t="shared" ref="BN5:BP20" si="5">+AA5</f>
        <v>2760505</v>
      </c>
      <c r="BO5" s="112">
        <f t="shared" si="5"/>
        <v>1983350</v>
      </c>
      <c r="BP5" s="112">
        <f t="shared" si="5"/>
        <v>196613</v>
      </c>
      <c r="BQ5" s="112">
        <f>+AD5</f>
        <v>2208609</v>
      </c>
      <c r="BR5" s="112">
        <f>+AE5</f>
        <v>125564</v>
      </c>
      <c r="BS5" s="112">
        <f>+AF5</f>
        <v>107391</v>
      </c>
      <c r="BT5" s="112"/>
      <c r="BU5" s="112"/>
      <c r="BV5" s="112"/>
      <c r="BW5" s="112"/>
      <c r="BX5" s="112"/>
      <c r="BY5" s="112">
        <f t="shared" ref="BY5:BY10" si="6">SUM(BM5:BX5)</f>
        <v>11472940</v>
      </c>
    </row>
    <row r="6" spans="2:77" ht="16.5" customHeight="1">
      <c r="B6" s="108">
        <v>1220</v>
      </c>
      <c r="C6" s="108" t="s">
        <v>148</v>
      </c>
      <c r="D6" s="109">
        <v>9060602001</v>
      </c>
      <c r="E6" s="110" t="str">
        <f>VLOOKUP(D6,'[20]Plan de Cuentas'!M$3:N$289,2,0)</f>
        <v>TELEFONÍA MÓVIL</v>
      </c>
      <c r="F6" s="111" t="str">
        <f>VLOOKUP(D6,'[20]Plan de Cuentas'!M$3:R$289,6,0)</f>
        <v>COMUNICACIONES</v>
      </c>
      <c r="G6" s="112">
        <f>(+Detalle!N12/1000)*1000</f>
        <v>33680</v>
      </c>
      <c r="H6" s="112">
        <v>21500</v>
      </c>
      <c r="I6" s="112">
        <v>21500</v>
      </c>
      <c r="J6" s="112">
        <v>21500</v>
      </c>
      <c r="K6" s="112">
        <v>21500</v>
      </c>
      <c r="L6" s="112">
        <v>21500</v>
      </c>
      <c r="M6" s="112">
        <v>21500</v>
      </c>
      <c r="N6" s="112">
        <v>21500</v>
      </c>
      <c r="O6" s="112">
        <v>21500</v>
      </c>
      <c r="P6" s="112">
        <v>21500</v>
      </c>
      <c r="Q6" s="112">
        <v>21500</v>
      </c>
      <c r="R6" s="112">
        <v>21500</v>
      </c>
      <c r="S6" s="112">
        <f t="shared" si="0"/>
        <v>270180</v>
      </c>
      <c r="U6" s="108">
        <f t="shared" si="1"/>
        <v>1220</v>
      </c>
      <c r="V6" s="108" t="str">
        <f t="shared" si="1"/>
        <v>TI</v>
      </c>
      <c r="W6" s="108">
        <f t="shared" si="1"/>
        <v>9060602001</v>
      </c>
      <c r="X6" s="108" t="str">
        <f t="shared" si="1"/>
        <v>TELEFONÍA MÓVIL</v>
      </c>
      <c r="Y6" s="108" t="str">
        <f t="shared" si="1"/>
        <v>COMUNICACIONES</v>
      </c>
      <c r="Z6" s="112">
        <f>SUMIFS('Data 1220'!$U:$U,'Data 1220'!$D:$D,'Gastos Generales_2014 mensu '!$W6,'Data 1220'!$A:$A,"ENERO",'Data 1220'!$F:$F,'Gastos Generales_2014 mensu '!$X6)</f>
        <v>171711</v>
      </c>
      <c r="AA6" s="112">
        <f>SUMIFS('Data 1220'!$U:$U,'Data 1220'!$D:$D,'Gastos Generales_2014 mensu '!$W6,'Data 1220'!$A:$A,"FEBRERO",'Data 1220'!$F:$F,'Gastos Generales_2014 mensu '!$X6)</f>
        <v>53506</v>
      </c>
      <c r="AB6" s="112">
        <f>SUMIFS('Data 1220'!$U:$U,'Data 1220'!$D:$D,'Gastos Generales_2014 mensu '!$W6,'Data 1220'!$A:$A,"MARZO",'Data 1220'!$F:$F,'Gastos Generales_2014 mensu '!$X6)</f>
        <v>-3941335</v>
      </c>
      <c r="AC6" s="112">
        <f>SUMIFS('Data 1220'!$U:$U,'Data 1220'!$D:$D,'Gastos Generales_2014 mensu '!$W6,'Data 1220'!$A:$A,"ABRIL",'Data 1220'!$F:$F,'Gastos Generales_2014 mensu '!$X6)</f>
        <v>-4544555</v>
      </c>
      <c r="AD6" s="112">
        <f>SUMIFS('Data 1220'!$U:$U,'Data 1220'!$D:$D,'Gastos Generales_2014 mensu '!$W6,'Data 1220'!$A:$A,"MAYO",'Data 1220'!$F:$F,'Gastos Generales_2014 mensu '!$X6)</f>
        <v>-4760935</v>
      </c>
      <c r="AE6" s="112">
        <f>SUMIFS('Data 1220'!$U:$U,'Data 1220'!$D:$D,'Gastos Generales_2014 mensu '!$W6,'Data 1220'!$A:$A,"JUNIO",'Data 1220'!$F:$F,'Gastos Generales_2014 mensu '!$X6)</f>
        <v>-190625</v>
      </c>
      <c r="AF6" s="112">
        <f>SUMIFS('Data 1220'!$U:$U,'Data 1220'!$D:$D,'Gastos Generales_2014 mensu '!$W6,'Data 1220'!$A:$A,"JULIO",'Data 1220'!$F:$F,'Gastos Generales_2014 mensu '!$X6)</f>
        <v>10091240</v>
      </c>
      <c r="AG6" s="112">
        <f>SUMIFS('Data 1220'!$U:$U,'Data 1220'!$D:$D,'Gastos Generales_2014 mensu '!$W6,'Data 1220'!$A:$A,"AGOSTO",'Data 1220'!$F:$F,'Gastos Generales_2014 mensu '!$X6)</f>
        <v>0</v>
      </c>
      <c r="AH6" s="112">
        <f>SUMIFS('Data 1220'!$U:$U,'Data 1220'!$D:$D,'Gastos Generales_2014 mensu '!$W6,'Data 1220'!$A:$A,"SEPTIEMBRE",'Data 1220'!$F:$F,'Gastos Generales_2014 mensu '!$X6)</f>
        <v>0</v>
      </c>
      <c r="AI6" s="112">
        <f>SUMIFS('Data 1220'!$U:$U,'Data 1220'!$D:$D,'Gastos Generales_2014 mensu '!$W6,'Data 1220'!$A:$A,"OCTUBRE",'Data 1220'!$F:$F,'Gastos Generales_2014 mensu '!$X6)</f>
        <v>0</v>
      </c>
      <c r="AJ6" s="112">
        <f>SUMIFS('Data 1220'!$U:$U,'Data 1220'!$D:$D,'Gastos Generales_2014 mensu '!$W6,'Data 1220'!$A:$A,"NOVIERMBRE",'Data 1220'!$F:$F,'Gastos Generales_2014 mensu '!$X6)</f>
        <v>0</v>
      </c>
      <c r="AK6" s="112">
        <f>SUMIFS('Data 1220'!$U:$U,'Data 1220'!$D:$D,'Gastos Generales_2014 mensu '!$W6,'Data 1220'!$A:$A,"DICIEMBRE",'Data 1220'!$F:$F,'Gastos Generales_2014 mensu '!$X6)</f>
        <v>0</v>
      </c>
      <c r="AL6" s="112">
        <f>SUM(Z6:AK6)</f>
        <v>-3120993</v>
      </c>
      <c r="AN6" s="108">
        <f t="shared" si="2"/>
        <v>1220</v>
      </c>
      <c r="AO6" s="108" t="str">
        <f t="shared" si="2"/>
        <v>TI</v>
      </c>
      <c r="AP6" s="108">
        <f t="shared" si="2"/>
        <v>9060602001</v>
      </c>
      <c r="AQ6" s="108" t="str">
        <f t="shared" si="2"/>
        <v>TELEFONÍA MÓVIL</v>
      </c>
      <c r="AR6" s="108" t="str">
        <f t="shared" si="2"/>
        <v>COMUNICACIONES</v>
      </c>
      <c r="AS6" s="112">
        <f t="shared" ref="AS6:AS53" si="7">+Z6-G6</f>
        <v>138031</v>
      </c>
      <c r="AT6" s="112">
        <f t="shared" si="3"/>
        <v>32006</v>
      </c>
      <c r="AU6" s="112">
        <f t="shared" si="3"/>
        <v>-3962835</v>
      </c>
      <c r="AV6" s="112">
        <f t="shared" si="3"/>
        <v>-4566055</v>
      </c>
      <c r="AW6" s="112">
        <f t="shared" si="3"/>
        <v>-4782435</v>
      </c>
      <c r="AX6" s="112">
        <f t="shared" si="3"/>
        <v>-212125</v>
      </c>
      <c r="AY6" s="112">
        <f t="shared" si="3"/>
        <v>10069740</v>
      </c>
      <c r="AZ6" s="112">
        <f t="shared" si="3"/>
        <v>-21500</v>
      </c>
      <c r="BA6" s="112">
        <f t="shared" si="3"/>
        <v>-21500</v>
      </c>
      <c r="BB6" s="112">
        <f t="shared" si="3"/>
        <v>-21500</v>
      </c>
      <c r="BC6" s="112">
        <f t="shared" si="3"/>
        <v>-21500</v>
      </c>
      <c r="BD6" s="112">
        <f t="shared" si="3"/>
        <v>-21500</v>
      </c>
      <c r="BE6" s="112">
        <f t="shared" ref="BE6:BE53" si="8">SUM(AS6:BD6)</f>
        <v>-3391173</v>
      </c>
      <c r="BF6" s="112"/>
      <c r="BH6" s="108">
        <f t="shared" si="4"/>
        <v>1220</v>
      </c>
      <c r="BI6" s="108" t="str">
        <f t="shared" ref="BI6:BI52" si="9">+C6</f>
        <v>TI</v>
      </c>
      <c r="BJ6" s="108">
        <f t="shared" ref="BJ6:BJ52" si="10">+D6</f>
        <v>9060602001</v>
      </c>
      <c r="BK6" s="108" t="str">
        <f t="shared" ref="BK6:BK52" si="11">+E6</f>
        <v>TELEFONÍA MÓVIL</v>
      </c>
      <c r="BL6" s="108" t="str">
        <f t="shared" ref="BL6:BL52" si="12">+F6</f>
        <v>COMUNICACIONES</v>
      </c>
      <c r="BM6" s="112">
        <f t="shared" ref="BM6:BM52" si="13">+Z6</f>
        <v>171711</v>
      </c>
      <c r="BN6" s="112">
        <f t="shared" si="5"/>
        <v>53506</v>
      </c>
      <c r="BO6" s="112">
        <f t="shared" si="5"/>
        <v>-3941335</v>
      </c>
      <c r="BP6" s="112">
        <f t="shared" si="5"/>
        <v>-4544555</v>
      </c>
      <c r="BQ6" s="112">
        <f t="shared" ref="BQ6:BQ52" si="14">+AD6</f>
        <v>-4760935</v>
      </c>
      <c r="BR6" s="112">
        <f t="shared" ref="BR6:BR60" si="15">+AE6</f>
        <v>-190625</v>
      </c>
      <c r="BS6" s="112">
        <f t="shared" ref="BS6:BS60" si="16">+AF6</f>
        <v>10091240</v>
      </c>
      <c r="BT6" s="112"/>
      <c r="BU6" s="112"/>
      <c r="BV6" s="112"/>
      <c r="BW6" s="112"/>
      <c r="BX6" s="112"/>
      <c r="BY6" s="112">
        <f t="shared" si="6"/>
        <v>-3120993</v>
      </c>
    </row>
    <row r="7" spans="2:77" ht="18" customHeight="1">
      <c r="B7" s="108">
        <v>1220</v>
      </c>
      <c r="C7" s="108" t="s">
        <v>148</v>
      </c>
      <c r="D7" s="109">
        <v>9060603001</v>
      </c>
      <c r="E7" s="110" t="str">
        <f>VLOOKUP(D7,'[20]Plan de Cuentas'!M$3:N$289,2,0)</f>
        <v>MANTENIMIENTO Y ALQUILER DE EQUIPOS DE COMUNICACIÓN</v>
      </c>
      <c r="F7" s="111" t="str">
        <f>VLOOKUP(D7,'[20]Plan de Cuentas'!M$3:R$289,6,0)</f>
        <v>COMUNICACIONES</v>
      </c>
      <c r="G7" s="112">
        <f>(+(Detalle!M14+Detalle!M15+Detalle!M16+Detalle!M17)/1000)*1000</f>
        <v>4392000</v>
      </c>
      <c r="H7" s="112">
        <v>4392000</v>
      </c>
      <c r="I7" s="112">
        <v>4392000</v>
      </c>
      <c r="J7" s="112">
        <v>4392000</v>
      </c>
      <c r="K7" s="112">
        <v>4392000</v>
      </c>
      <c r="L7" s="112">
        <v>4392000</v>
      </c>
      <c r="M7" s="112">
        <v>4392000</v>
      </c>
      <c r="N7" s="112">
        <v>4392000</v>
      </c>
      <c r="O7" s="112">
        <v>4392000</v>
      </c>
      <c r="P7" s="112">
        <v>4392000</v>
      </c>
      <c r="Q7" s="112">
        <v>4392000</v>
      </c>
      <c r="R7" s="112">
        <v>4392000</v>
      </c>
      <c r="S7" s="112">
        <f t="shared" si="0"/>
        <v>52704000</v>
      </c>
      <c r="U7" s="108">
        <f t="shared" si="1"/>
        <v>1220</v>
      </c>
      <c r="V7" s="108" t="str">
        <f t="shared" si="1"/>
        <v>TI</v>
      </c>
      <c r="W7" s="108">
        <f t="shared" si="1"/>
        <v>9060603001</v>
      </c>
      <c r="X7" s="108" t="str">
        <f t="shared" si="1"/>
        <v>MANTENIMIENTO Y ALQUILER DE EQUIPOS DE COMUNICACIÓN</v>
      </c>
      <c r="Y7" s="108" t="str">
        <f t="shared" si="1"/>
        <v>COMUNICACIONES</v>
      </c>
      <c r="Z7" s="112">
        <f>SUMIFS('Data 1220'!$U:$U,'Data 1220'!$D:$D,'Gastos Generales_2014 mensu '!$W7,'Data 1220'!$A:$A,"ENERO",'Data 1220'!$F:$F,'Gastos Generales_2014 mensu '!$X7)</f>
        <v>0</v>
      </c>
      <c r="AA7" s="112">
        <f>SUMIFS('Data 1220'!$U:$U,'Data 1220'!$D:$D,'Gastos Generales_2014 mensu '!$W7,'Data 1220'!$A:$A,"FEBRERO",'Data 1220'!$F:$F,'Gastos Generales_2014 mensu '!$X7)</f>
        <v>0</v>
      </c>
      <c r="AB7" s="112">
        <f>SUMIFS('Data 1220'!$U:$U,'Data 1220'!$D:$D,'Gastos Generales_2014 mensu '!$W7,'Data 1220'!$A:$A,"MARZO",'Data 1220'!$F:$F,'Gastos Generales_2014 mensu '!$X7)</f>
        <v>0</v>
      </c>
      <c r="AC7" s="112">
        <f>SUMIFS('Data 1220'!$U:$U,'Data 1220'!$D:$D,'Gastos Generales_2014 mensu '!$W7,'Data 1220'!$A:$A,"ABRIL",'Data 1220'!$F:$F,'Gastos Generales_2014 mensu '!$X7)</f>
        <v>0</v>
      </c>
      <c r="AD7" s="112">
        <f>SUMIFS('Data 1220'!$U:$U,'Data 1220'!$D:$D,'Gastos Generales_2014 mensu '!$W7,'Data 1220'!$A:$A,"MAYO",'Data 1220'!$F:$F,'Gastos Generales_2014 mensu '!$X7)</f>
        <v>0</v>
      </c>
      <c r="AE7" s="112">
        <f>SUMIFS('Data 1220'!$U:$U,'Data 1220'!$D:$D,'Gastos Generales_2014 mensu '!$W7,'Data 1220'!$A:$A,"JUNIO",'Data 1220'!$F:$F,'Gastos Generales_2014 mensu '!$X7)</f>
        <v>0</v>
      </c>
      <c r="AF7" s="112">
        <f>SUMIFS('Data 1220'!$U:$U,'Data 1220'!$D:$D,'Gastos Generales_2014 mensu '!$W7,'Data 1220'!$A:$A,"JULIO",'Data 1220'!$F:$F,'Gastos Generales_2014 mensu '!$X7)</f>
        <v>0</v>
      </c>
      <c r="AG7" s="112">
        <f>SUMIFS('Data 1220'!$U:$U,'Data 1220'!$D:$D,'Gastos Generales_2014 mensu '!$W7,'Data 1220'!$A:$A,"AGOSTO",'Data 1220'!$F:$F,'Gastos Generales_2014 mensu '!$X7)</f>
        <v>0</v>
      </c>
      <c r="AH7" s="112">
        <f>SUMIFS('Data 1220'!$U:$U,'Data 1220'!$D:$D,'Gastos Generales_2014 mensu '!$W7,'Data 1220'!$A:$A,"SEPTIEMBRE",'Data 1220'!$F:$F,'Gastos Generales_2014 mensu '!$X7)</f>
        <v>0</v>
      </c>
      <c r="AI7" s="112">
        <f>SUMIFS('Data 1220'!$U:$U,'Data 1220'!$D:$D,'Gastos Generales_2014 mensu '!$W7,'Data 1220'!$A:$A,"OCTUBRE",'Data 1220'!$F:$F,'Gastos Generales_2014 mensu '!$X7)</f>
        <v>0</v>
      </c>
      <c r="AJ7" s="112">
        <f>SUMIFS('Data 1220'!$U:$U,'Data 1220'!$D:$D,'Gastos Generales_2014 mensu '!$W7,'Data 1220'!$A:$A,"NOVIERMBRE",'Data 1220'!$F:$F,'Gastos Generales_2014 mensu '!$X7)</f>
        <v>0</v>
      </c>
      <c r="AK7" s="112">
        <f>SUMIFS('Data 1220'!$U:$U,'Data 1220'!$D:$D,'Gastos Generales_2014 mensu '!$W7,'Data 1220'!$A:$A,"DICIEMBRE",'Data 1220'!$F:$F,'Gastos Generales_2014 mensu '!$X7)</f>
        <v>0</v>
      </c>
      <c r="AL7" s="112">
        <f>SUM(Z7:AK7)</f>
        <v>0</v>
      </c>
      <c r="AN7" s="108">
        <f t="shared" si="2"/>
        <v>1220</v>
      </c>
      <c r="AO7" s="108" t="str">
        <f t="shared" si="2"/>
        <v>TI</v>
      </c>
      <c r="AP7" s="108">
        <f t="shared" si="2"/>
        <v>9060603001</v>
      </c>
      <c r="AQ7" s="108" t="str">
        <f t="shared" si="2"/>
        <v>MANTENIMIENTO Y ALQUILER DE EQUIPOS DE COMUNICACIÓN</v>
      </c>
      <c r="AR7" s="108" t="str">
        <f t="shared" si="2"/>
        <v>COMUNICACIONES</v>
      </c>
      <c r="AS7" s="112">
        <f t="shared" si="7"/>
        <v>-4392000</v>
      </c>
      <c r="AT7" s="112">
        <f t="shared" si="3"/>
        <v>-4392000</v>
      </c>
      <c r="AU7" s="112">
        <f t="shared" si="3"/>
        <v>-4392000</v>
      </c>
      <c r="AV7" s="112">
        <f t="shared" si="3"/>
        <v>-4392000</v>
      </c>
      <c r="AW7" s="112">
        <f t="shared" si="3"/>
        <v>-4392000</v>
      </c>
      <c r="AX7" s="112">
        <f t="shared" si="3"/>
        <v>-4392000</v>
      </c>
      <c r="AY7" s="112">
        <f t="shared" si="3"/>
        <v>-4392000</v>
      </c>
      <c r="AZ7" s="112">
        <f t="shared" si="3"/>
        <v>-4392000</v>
      </c>
      <c r="BA7" s="112">
        <f t="shared" si="3"/>
        <v>-4392000</v>
      </c>
      <c r="BB7" s="112">
        <f t="shared" si="3"/>
        <v>-4392000</v>
      </c>
      <c r="BC7" s="112">
        <f t="shared" si="3"/>
        <v>-4392000</v>
      </c>
      <c r="BD7" s="112">
        <f t="shared" si="3"/>
        <v>-4392000</v>
      </c>
      <c r="BE7" s="112">
        <f t="shared" si="8"/>
        <v>-52704000</v>
      </c>
      <c r="BF7" s="112"/>
      <c r="BH7" s="108">
        <f t="shared" si="4"/>
        <v>1220</v>
      </c>
      <c r="BI7" s="108" t="str">
        <f t="shared" si="9"/>
        <v>TI</v>
      </c>
      <c r="BJ7" s="108">
        <f t="shared" si="10"/>
        <v>9060603001</v>
      </c>
      <c r="BK7" s="108" t="str">
        <f t="shared" si="11"/>
        <v>MANTENIMIENTO Y ALQUILER DE EQUIPOS DE COMUNICACIÓN</v>
      </c>
      <c r="BL7" s="108" t="str">
        <f t="shared" si="12"/>
        <v>COMUNICACIONES</v>
      </c>
      <c r="BM7" s="112">
        <f t="shared" si="13"/>
        <v>0</v>
      </c>
      <c r="BN7" s="112">
        <f t="shared" si="5"/>
        <v>0</v>
      </c>
      <c r="BO7" s="112">
        <f t="shared" si="5"/>
        <v>0</v>
      </c>
      <c r="BP7" s="112">
        <f t="shared" si="5"/>
        <v>0</v>
      </c>
      <c r="BQ7" s="112">
        <f t="shared" si="14"/>
        <v>0</v>
      </c>
      <c r="BR7" s="112">
        <f t="shared" si="15"/>
        <v>0</v>
      </c>
      <c r="BS7" s="112">
        <f t="shared" si="16"/>
        <v>0</v>
      </c>
      <c r="BT7" s="112"/>
      <c r="BU7" s="112"/>
      <c r="BV7" s="112"/>
      <c r="BW7" s="112"/>
      <c r="BX7" s="112"/>
      <c r="BY7" s="112">
        <f t="shared" si="6"/>
        <v>0</v>
      </c>
    </row>
    <row r="8" spans="2:77" s="42" customFormat="1" ht="18" customHeight="1">
      <c r="B8" s="113">
        <v>1221</v>
      </c>
      <c r="C8" s="113" t="s">
        <v>148</v>
      </c>
      <c r="D8" s="114">
        <v>9060505001</v>
      </c>
      <c r="E8" s="115" t="str">
        <f>VLOOKUP(D8,'[20]Plan de Cuentas'!M$3:N$289,2,0)</f>
        <v>SERVICIOS INFORMATICOS</v>
      </c>
      <c r="F8" s="116" t="str">
        <f>VLOOKUP(D8,'[20]Plan de Cuentas'!M$3:R$289,6,0)</f>
        <v>SOPORTE INFORMÁTICO</v>
      </c>
      <c r="G8" s="117">
        <f>(+PPTO2014!C10)*1000</f>
        <v>13471500</v>
      </c>
      <c r="H8" s="117">
        <f>(+PPTO2014!D10)*1000</f>
        <v>13471500</v>
      </c>
      <c r="I8" s="117">
        <f>(+PPTO2014!E10)*1000</f>
        <v>13471500</v>
      </c>
      <c r="J8" s="117">
        <f>(+PPTO2014!F10)*1000</f>
        <v>13471500</v>
      </c>
      <c r="K8" s="117">
        <f>(+PPTO2014!G10)*1000</f>
        <v>13471500</v>
      </c>
      <c r="L8" s="117">
        <f>(+PPTO2014!H10)*1000</f>
        <v>13471500</v>
      </c>
      <c r="M8" s="117">
        <f>(+PPTO2014!I10)*1000</f>
        <v>13471500</v>
      </c>
      <c r="N8" s="117">
        <f>(+PPTO2014!J10)*1000</f>
        <v>13471500</v>
      </c>
      <c r="O8" s="117">
        <f>(+PPTO2014!K10)*1000</f>
        <v>13471500</v>
      </c>
      <c r="P8" s="117">
        <f>(+PPTO2014!L10)*1000</f>
        <v>13471500</v>
      </c>
      <c r="Q8" s="117">
        <f>(+PPTO2014!M10)*1000</f>
        <v>13471500</v>
      </c>
      <c r="R8" s="117">
        <f>(+PPTO2014!N10)*1000</f>
        <v>13471500</v>
      </c>
      <c r="S8" s="117">
        <f t="shared" si="0"/>
        <v>161658000</v>
      </c>
      <c r="U8" s="113">
        <f t="shared" si="1"/>
        <v>1221</v>
      </c>
      <c r="V8" s="113" t="str">
        <f t="shared" si="1"/>
        <v>TI</v>
      </c>
      <c r="W8" s="113">
        <f t="shared" si="1"/>
        <v>9060505001</v>
      </c>
      <c r="X8" s="113" t="str">
        <f t="shared" ref="X8:Y52" si="17">+E8</f>
        <v>SERVICIOS INFORMATICOS</v>
      </c>
      <c r="Y8" s="113" t="str">
        <f t="shared" ref="Y8" si="18">+F8</f>
        <v>SOPORTE INFORMÁTICO</v>
      </c>
      <c r="Z8" s="117">
        <f>SUMIFS('Data 1220'!$U:$U,'Data 1220'!$D:$D,'Gastos Generales_2014 mensu '!$W8,'Data 1220'!$A:$A,"ENERO",'Data 1220'!$F:$F,'Gastos Generales_2014 mensu '!$X8)</f>
        <v>11824763</v>
      </c>
      <c r="AA8" s="117">
        <f>SUMIFS('Data 1220'!$U:$U,'Data 1220'!$D:$D,'Gastos Generales_2014 mensu '!$W8,'Data 1220'!$A:$A,"FEBRERO",'Data 1220'!$F:$F,'Gastos Generales_2014 mensu '!$X8)</f>
        <v>12354505</v>
      </c>
      <c r="AB8" s="117">
        <f>SUMIFS('Data 1220'!$U:$U,'Data 1220'!$D:$D,'Gastos Generales_2014 mensu '!$W8,'Data 1220'!$A:$A,"MARZO",'Data 1220'!$F:$F,'Gastos Generales_2014 mensu '!$X8)</f>
        <v>19318066</v>
      </c>
      <c r="AC8" s="117">
        <f>SUMIFS('Data 1220'!$U:$U,'Data 1220'!$D:$D,'Gastos Generales_2014 mensu '!$W8,'Data 1220'!$A:$A,"ABRIL",'Data 1220'!$F:$F,'Gastos Generales_2014 mensu '!$X8)</f>
        <v>5689038</v>
      </c>
      <c r="AD8" s="112">
        <f>SUMIFS('Data 1220'!$U:$U,'Data 1220'!$D:$D,'Gastos Generales_2014 mensu '!$W8,'Data 1220'!$A:$A,"MAYO",'Data 1220'!$F:$F,'Gastos Generales_2014 mensu '!$X8)</f>
        <v>8005185</v>
      </c>
      <c r="AE8" s="117">
        <f>SUMIFS('Data 1220'!$U:$U,'Data 1220'!$D:$D,'Gastos Generales_2014 mensu '!$W8,'Data 1220'!$A:$A,"JUNIO",'Data 1220'!$F:$F,'Gastos Generales_2014 mensu '!$X8)</f>
        <v>18158056</v>
      </c>
      <c r="AF8" s="117">
        <f>SUMIFS('Data 1220'!$U:$U,'Data 1220'!$D:$D,'Gastos Generales_2014 mensu '!$W8,'Data 1220'!$A:$A,"JULIO",'Data 1220'!$F:$F,'Gastos Generales_2014 mensu '!$X8)</f>
        <v>17278814</v>
      </c>
      <c r="AG8" s="117">
        <f>SUMIFS('Data 1220'!$U:$U,'Data 1220'!$D:$D,'Gastos Generales_2014 mensu '!$W8,'Data 1220'!$A:$A,"AGOSTO",'Data 1220'!$F:$F,'Gastos Generales_2014 mensu '!$X8)</f>
        <v>0</v>
      </c>
      <c r="AH8" s="117">
        <f>SUMIFS('Data 1220'!$U:$U,'Data 1220'!$D:$D,'Gastos Generales_2014 mensu '!$W8,'Data 1220'!$A:$A,"SEPTIEMBRE",'Data 1220'!$F:$F,'Gastos Generales_2014 mensu '!$X8)</f>
        <v>0</v>
      </c>
      <c r="AI8" s="117">
        <f>SUMIFS('Data 1220'!$U:$U,'Data 1220'!$D:$D,'Gastos Generales_2014 mensu '!$W8,'Data 1220'!$A:$A,"OCTUBRE",'Data 1220'!$F:$F,'Gastos Generales_2014 mensu '!$X8)</f>
        <v>0</v>
      </c>
      <c r="AJ8" s="117">
        <f>SUMIFS('Data 1220'!$U:$U,'Data 1220'!$D:$D,'Gastos Generales_2014 mensu '!$W8,'Data 1220'!$A:$A,"NOVIERMBRE",'Data 1220'!$F:$F,'Gastos Generales_2014 mensu '!$X8)</f>
        <v>0</v>
      </c>
      <c r="AK8" s="117">
        <f>SUMIFS('Data 1220'!$U:$U,'Data 1220'!$D:$D,'Gastos Generales_2014 mensu '!$W8,'Data 1220'!$A:$A,"DICIEMBRE",'Data 1220'!$F:$F,'Gastos Generales_2014 mensu '!$X8)</f>
        <v>0</v>
      </c>
      <c r="AL8" s="117">
        <f>SUM(Z8:AK8)</f>
        <v>92628427</v>
      </c>
      <c r="AN8" s="113">
        <f t="shared" ref="AN8" si="19">+B8</f>
        <v>1221</v>
      </c>
      <c r="AO8" s="113" t="str">
        <f t="shared" ref="AO8" si="20">+C8</f>
        <v>TI</v>
      </c>
      <c r="AP8" s="113">
        <f t="shared" ref="AP8" si="21">+D8</f>
        <v>9060505001</v>
      </c>
      <c r="AQ8" s="113" t="str">
        <f t="shared" ref="AQ8" si="22">+E8</f>
        <v>SERVICIOS INFORMATICOS</v>
      </c>
      <c r="AR8" s="113" t="str">
        <f t="shared" ref="AR8" si="23">+F8</f>
        <v>SOPORTE INFORMÁTICO</v>
      </c>
      <c r="AS8" s="117">
        <f t="shared" si="7"/>
        <v>-1646737</v>
      </c>
      <c r="AT8" s="117">
        <f t="shared" si="3"/>
        <v>-1116995</v>
      </c>
      <c r="AU8" s="117">
        <f t="shared" si="3"/>
        <v>5846566</v>
      </c>
      <c r="AV8" s="117">
        <f t="shared" si="3"/>
        <v>-7782462</v>
      </c>
      <c r="AW8" s="117">
        <f t="shared" si="3"/>
        <v>-5466315</v>
      </c>
      <c r="AX8" s="117">
        <f t="shared" si="3"/>
        <v>4686556</v>
      </c>
      <c r="AY8" s="117">
        <f t="shared" si="3"/>
        <v>3807314</v>
      </c>
      <c r="AZ8" s="117">
        <f t="shared" si="3"/>
        <v>-13471500</v>
      </c>
      <c r="BA8" s="117">
        <f t="shared" si="3"/>
        <v>-13471500</v>
      </c>
      <c r="BB8" s="117">
        <f t="shared" si="3"/>
        <v>-13471500</v>
      </c>
      <c r="BC8" s="117">
        <f t="shared" si="3"/>
        <v>-13471500</v>
      </c>
      <c r="BD8" s="117">
        <f t="shared" si="3"/>
        <v>-13471500</v>
      </c>
      <c r="BE8" s="117">
        <f t="shared" si="8"/>
        <v>-69029573</v>
      </c>
      <c r="BF8" s="117"/>
      <c r="BH8" s="108">
        <f t="shared" si="4"/>
        <v>1221</v>
      </c>
      <c r="BI8" s="108" t="str">
        <f t="shared" si="9"/>
        <v>TI</v>
      </c>
      <c r="BJ8" s="108">
        <f t="shared" si="10"/>
        <v>9060505001</v>
      </c>
      <c r="BK8" s="108" t="str">
        <f t="shared" si="11"/>
        <v>SERVICIOS INFORMATICOS</v>
      </c>
      <c r="BL8" s="108" t="str">
        <f t="shared" si="12"/>
        <v>SOPORTE INFORMÁTICO</v>
      </c>
      <c r="BM8" s="112">
        <f t="shared" si="13"/>
        <v>11824763</v>
      </c>
      <c r="BN8" s="112">
        <f t="shared" si="5"/>
        <v>12354505</v>
      </c>
      <c r="BO8" s="112">
        <f t="shared" si="5"/>
        <v>19318066</v>
      </c>
      <c r="BP8" s="112">
        <f t="shared" si="5"/>
        <v>5689038</v>
      </c>
      <c r="BQ8" s="112">
        <f t="shared" si="14"/>
        <v>8005185</v>
      </c>
      <c r="BR8" s="112">
        <f t="shared" si="15"/>
        <v>18158056</v>
      </c>
      <c r="BS8" s="112">
        <f t="shared" si="16"/>
        <v>17278814</v>
      </c>
      <c r="BT8" s="112"/>
      <c r="BU8" s="112"/>
      <c r="BV8" s="112"/>
      <c r="BW8" s="112"/>
      <c r="BX8" s="112"/>
      <c r="BY8" s="117">
        <f t="shared" si="6"/>
        <v>92628427</v>
      </c>
    </row>
    <row r="9" spans="2:77" s="42" customFormat="1" ht="18" customHeight="1">
      <c r="B9" s="113">
        <v>1220</v>
      </c>
      <c r="C9" s="113" t="s">
        <v>148</v>
      </c>
      <c r="D9" s="114">
        <v>9060305001</v>
      </c>
      <c r="E9" s="115" t="str">
        <f>VLOOKUP(D9,'[20]Plan de Cuentas'!M$3:N$289,2,0)</f>
        <v>OFICINAS Y OPERADORES</v>
      </c>
      <c r="F9" s="116" t="str">
        <f>VLOOKUP(D9,'[20]Plan de Cuentas'!M$3:R$289,6,0)</f>
        <v>COSTO DE OFICINA</v>
      </c>
      <c r="G9" s="117">
        <f>+'[21]Mensualización Estructura País'!G116</f>
        <v>390702.71098812314</v>
      </c>
      <c r="H9" s="117">
        <f>+'[21]Mensualización Estructura País'!H116</f>
        <v>390702.71098812314</v>
      </c>
      <c r="I9" s="117">
        <f>+'[21]Mensualización Estructura País'!I116</f>
        <v>390702.71098812314</v>
      </c>
      <c r="J9" s="117">
        <f>+'[21]Mensualización Estructura País'!J116</f>
        <v>390702.71098812314</v>
      </c>
      <c r="K9" s="117">
        <f>+'[21]Mensualización Estructura País'!K116</f>
        <v>390702.71098812314</v>
      </c>
      <c r="L9" s="117">
        <f>+'[21]Mensualización Estructura País'!L116</f>
        <v>390702.71098812314</v>
      </c>
      <c r="M9" s="117">
        <f>+'[21]Mensualización Estructura País'!M116</f>
        <v>390702.71098812314</v>
      </c>
      <c r="N9" s="117">
        <f>+'[21]Mensualización Estructura País'!N116</f>
        <v>390702.71098812314</v>
      </c>
      <c r="O9" s="117">
        <f>+'[21]Mensualización Estructura País'!O116</f>
        <v>390702.71098812314</v>
      </c>
      <c r="P9" s="117">
        <f>+'[21]Mensualización Estructura País'!P116</f>
        <v>390702.71098812314</v>
      </c>
      <c r="Q9" s="117">
        <f>+'[21]Mensualización Estructura País'!Q116</f>
        <v>390702.71098812314</v>
      </c>
      <c r="R9" s="117">
        <f>+'[21]Mensualización Estructura País'!R116</f>
        <v>390702.71098812314</v>
      </c>
      <c r="S9" s="117">
        <f t="shared" si="0"/>
        <v>4688432.5318574766</v>
      </c>
      <c r="U9" s="113">
        <f t="shared" si="1"/>
        <v>1220</v>
      </c>
      <c r="V9" s="113" t="str">
        <f t="shared" ref="V9:V53" si="24">+C9</f>
        <v>TI</v>
      </c>
      <c r="W9" s="113">
        <f t="shared" ref="W9:W53" si="25">+D9</f>
        <v>9060305001</v>
      </c>
      <c r="X9" s="113" t="str">
        <f t="shared" si="17"/>
        <v>OFICINAS Y OPERADORES</v>
      </c>
      <c r="Y9" s="113" t="str">
        <f t="shared" si="1"/>
        <v>COSTO DE OFICINA</v>
      </c>
      <c r="Z9" s="117">
        <f>SUMIFS('Data 1220'!$U:$U,'Data 1220'!$D:$D,'Gastos Generales_2014 mensu '!$W9,'Data 1220'!$A:$A,"ENERO",'Data 1220'!$F:$F,'Gastos Generales_2014 mensu '!$X9)</f>
        <v>577263</v>
      </c>
      <c r="AA9" s="117">
        <f>SUMIFS('Data 1220'!$U:$U,'Data 1220'!$D:$D,'Gastos Generales_2014 mensu '!$W9,'Data 1220'!$A:$A,"FEBRERO",'Data 1220'!$F:$F,'Gastos Generales_2014 mensu '!$X9)</f>
        <v>158077</v>
      </c>
      <c r="AB9" s="117">
        <f>SUMIFS('Data 1220'!$U:$U,'Data 1220'!$D:$D,'Gastos Generales_2014 mensu '!$W9,'Data 1220'!$A:$A,"MARZO",'Data 1220'!$F:$F,'Gastos Generales_2014 mensu '!$X9)</f>
        <v>319125</v>
      </c>
      <c r="AC9" s="117">
        <f>SUMIFS('Data 1220'!$U:$U,'Data 1220'!$D:$D,'Gastos Generales_2014 mensu '!$W9,'Data 1220'!$A:$A,"ABRIL",'Data 1220'!$F:$F,'Gastos Generales_2014 mensu '!$X9)</f>
        <v>319679</v>
      </c>
      <c r="AD9" s="112">
        <f>SUMIFS('Data 1220'!$U:$U,'Data 1220'!$D:$D,'Gastos Generales_2014 mensu '!$W9,'Data 1220'!$A:$A,"MAYO",'Data 1220'!$F:$F,'Gastos Generales_2014 mensu '!$X9)</f>
        <v>428864</v>
      </c>
      <c r="AE9" s="117">
        <f>SUMIFS('Data 1220'!$U:$U,'Data 1220'!$D:$D,'Gastos Generales_2014 mensu '!$W9,'Data 1220'!$A:$A,"JUNIO",'Data 1220'!$F:$F,'Gastos Generales_2014 mensu '!$X9)</f>
        <v>342266</v>
      </c>
      <c r="AF9" s="117">
        <f>SUMIFS('Data 1220'!$U:$U,'Data 1220'!$D:$D,'Gastos Generales_2014 mensu '!$W9,'Data 1220'!$A:$A,"JULIO",'Data 1220'!$F:$F,'Gastos Generales_2014 mensu '!$X9)</f>
        <v>1439820</v>
      </c>
      <c r="AG9" s="117">
        <f>SUMIFS('Data 1220'!$U:$U,'Data 1220'!$D:$D,'Gastos Generales_2014 mensu '!$W9,'Data 1220'!$A:$A,"AGOSTO",'Data 1220'!$F:$F,'Gastos Generales_2014 mensu '!$X9)</f>
        <v>0</v>
      </c>
      <c r="AH9" s="117">
        <f>SUMIFS('Data 1220'!$U:$U,'Data 1220'!$D:$D,'Gastos Generales_2014 mensu '!$W9,'Data 1220'!$A:$A,"SEPTIEMBRE",'Data 1220'!$F:$F,'Gastos Generales_2014 mensu '!$X9)</f>
        <v>0</v>
      </c>
      <c r="AI9" s="117">
        <f>SUMIFS('Data 1220'!$U:$U,'Data 1220'!$D:$D,'Gastos Generales_2014 mensu '!$W9,'Data 1220'!$A:$A,"OCTUBRE",'Data 1220'!$F:$F,'Gastos Generales_2014 mensu '!$X9)</f>
        <v>0</v>
      </c>
      <c r="AJ9" s="117">
        <f>SUMIFS('Data 1220'!$U:$U,'Data 1220'!$D:$D,'Gastos Generales_2014 mensu '!$W9,'Data 1220'!$A:$A,"NOVIERMBRE",'Data 1220'!$F:$F,'Gastos Generales_2014 mensu '!$X9)</f>
        <v>0</v>
      </c>
      <c r="AK9" s="117">
        <f>SUMIFS('Data 1220'!$U:$U,'Data 1220'!$D:$D,'Gastos Generales_2014 mensu '!$W9,'Data 1220'!$A:$A,"DICIEMBRE",'Data 1220'!$F:$F,'Gastos Generales_2014 mensu '!$X9)</f>
        <v>0</v>
      </c>
      <c r="AL9" s="117">
        <f t="shared" ref="AL9" si="26">SUM(Z9:AK9)</f>
        <v>3585094</v>
      </c>
      <c r="AN9" s="113">
        <f t="shared" si="2"/>
        <v>1220</v>
      </c>
      <c r="AO9" s="113" t="str">
        <f t="shared" si="2"/>
        <v>TI</v>
      </c>
      <c r="AP9" s="113">
        <f t="shared" si="2"/>
        <v>9060305001</v>
      </c>
      <c r="AQ9" s="113" t="str">
        <f t="shared" si="2"/>
        <v>OFICINAS Y OPERADORES</v>
      </c>
      <c r="AR9" s="113" t="str">
        <f t="shared" si="2"/>
        <v>COSTO DE OFICINA</v>
      </c>
      <c r="AS9" s="117">
        <f t="shared" si="7"/>
        <v>186560.28901187686</v>
      </c>
      <c r="AT9" s="117">
        <f t="shared" si="3"/>
        <v>-232625.71098812314</v>
      </c>
      <c r="AU9" s="117">
        <f t="shared" si="3"/>
        <v>-71577.710988123144</v>
      </c>
      <c r="AV9" s="117">
        <f t="shared" si="3"/>
        <v>-71023.710988123144</v>
      </c>
      <c r="AW9" s="117">
        <f t="shared" si="3"/>
        <v>38161.289011876856</v>
      </c>
      <c r="AX9" s="117">
        <f t="shared" si="3"/>
        <v>-48436.710988123144</v>
      </c>
      <c r="AY9" s="117">
        <f t="shared" si="3"/>
        <v>1049117.2890118768</v>
      </c>
      <c r="AZ9" s="117">
        <f t="shared" si="3"/>
        <v>-390702.71098812314</v>
      </c>
      <c r="BA9" s="117">
        <f t="shared" si="3"/>
        <v>-390702.71098812314</v>
      </c>
      <c r="BB9" s="117">
        <f t="shared" si="3"/>
        <v>-390702.71098812314</v>
      </c>
      <c r="BC9" s="117">
        <f t="shared" si="3"/>
        <v>-390702.71098812314</v>
      </c>
      <c r="BD9" s="117">
        <f t="shared" si="3"/>
        <v>-390702.71098812314</v>
      </c>
      <c r="BE9" s="117">
        <f t="shared" si="8"/>
        <v>-1103338.5318574777</v>
      </c>
      <c r="BF9" s="117"/>
      <c r="BH9" s="108">
        <f t="shared" si="4"/>
        <v>1220</v>
      </c>
      <c r="BI9" s="108" t="str">
        <f t="shared" si="9"/>
        <v>TI</v>
      </c>
      <c r="BJ9" s="108">
        <f t="shared" si="10"/>
        <v>9060305001</v>
      </c>
      <c r="BK9" s="108" t="str">
        <f t="shared" si="11"/>
        <v>OFICINAS Y OPERADORES</v>
      </c>
      <c r="BL9" s="108" t="str">
        <f t="shared" si="12"/>
        <v>COSTO DE OFICINA</v>
      </c>
      <c r="BM9" s="112">
        <f t="shared" si="13"/>
        <v>577263</v>
      </c>
      <c r="BN9" s="112">
        <f t="shared" si="5"/>
        <v>158077</v>
      </c>
      <c r="BO9" s="112">
        <f t="shared" si="5"/>
        <v>319125</v>
      </c>
      <c r="BP9" s="112">
        <f t="shared" si="5"/>
        <v>319679</v>
      </c>
      <c r="BQ9" s="112">
        <f t="shared" si="14"/>
        <v>428864</v>
      </c>
      <c r="BR9" s="112">
        <f t="shared" si="15"/>
        <v>342266</v>
      </c>
      <c r="BS9" s="112">
        <f t="shared" si="16"/>
        <v>1439820</v>
      </c>
      <c r="BT9" s="112"/>
      <c r="BU9" s="112"/>
      <c r="BV9" s="112"/>
      <c r="BW9" s="112"/>
      <c r="BX9" s="112"/>
      <c r="BY9" s="117">
        <f t="shared" si="6"/>
        <v>3585094</v>
      </c>
    </row>
    <row r="10" spans="2:77" s="42" customFormat="1" ht="18" customHeight="1">
      <c r="B10" s="113">
        <v>1220</v>
      </c>
      <c r="C10" s="113" t="s">
        <v>148</v>
      </c>
      <c r="D10" s="114">
        <v>9060308001</v>
      </c>
      <c r="E10" s="115" t="str">
        <f>VLOOKUP(D10,'[20]Plan de Cuentas'!M$3:N$289,2,0)</f>
        <v>ENERGÍA ELECTRICA</v>
      </c>
      <c r="F10" s="116" t="str">
        <f>VLOOKUP(D10,'[20]Plan de Cuentas'!M$3:R$289,6,0)</f>
        <v>COSTO DE OFICINA</v>
      </c>
      <c r="G10" s="117">
        <f>+'[21]Mensualización Estructura País'!G124</f>
        <v>37675.669045070092</v>
      </c>
      <c r="H10" s="117">
        <f>+'[21]Mensualización Estructura País'!H124</f>
        <v>37675.669045070092</v>
      </c>
      <c r="I10" s="117">
        <f>+'[21]Mensualización Estructura País'!I124</f>
        <v>37675.669045070092</v>
      </c>
      <c r="J10" s="117">
        <f>+'[21]Mensualización Estructura País'!J124</f>
        <v>37675.669045070092</v>
      </c>
      <c r="K10" s="117">
        <f>+'[21]Mensualización Estructura País'!K124</f>
        <v>37675.669045070092</v>
      </c>
      <c r="L10" s="117">
        <f>+'[21]Mensualización Estructura País'!L124</f>
        <v>37675.669045070092</v>
      </c>
      <c r="M10" s="117">
        <f>+'[21]Mensualización Estructura País'!M124</f>
        <v>37675.669045070092</v>
      </c>
      <c r="N10" s="117">
        <f>+'[21]Mensualización Estructura País'!N124</f>
        <v>37675.669045070092</v>
      </c>
      <c r="O10" s="117">
        <f>+'[21]Mensualización Estructura País'!O124</f>
        <v>37675.669045070092</v>
      </c>
      <c r="P10" s="117">
        <f>+'[21]Mensualización Estructura País'!P124</f>
        <v>37675.669045070092</v>
      </c>
      <c r="Q10" s="117">
        <f>+'[21]Mensualización Estructura País'!Q124</f>
        <v>37675.669045070092</v>
      </c>
      <c r="R10" s="117">
        <f>+'[21]Mensualización Estructura País'!R124</f>
        <v>37675.669045070092</v>
      </c>
      <c r="S10" s="117">
        <f t="shared" si="0"/>
        <v>452108.02854084101</v>
      </c>
      <c r="U10" s="113">
        <f t="shared" si="1"/>
        <v>1220</v>
      </c>
      <c r="V10" s="113" t="str">
        <f t="shared" si="24"/>
        <v>TI</v>
      </c>
      <c r="W10" s="113">
        <f t="shared" si="25"/>
        <v>9060308001</v>
      </c>
      <c r="X10" s="113" t="str">
        <f t="shared" si="17"/>
        <v>ENERGÍA ELECTRICA</v>
      </c>
      <c r="Y10" s="113" t="str">
        <f t="shared" si="1"/>
        <v>COSTO DE OFICINA</v>
      </c>
      <c r="Z10" s="117">
        <f>SUMIFS('Data 1220'!$U:$U,'Data 1220'!$D:$D,'Gastos Generales_2014 mensu '!$W10,'Data 1220'!$A:$A,"ENERO",'Data 1220'!$F:$F,'Gastos Generales_2014 mensu '!$X10)</f>
        <v>61285</v>
      </c>
      <c r="AA10" s="117">
        <f>SUMIFS('Data 1220'!$U:$U,'Data 1220'!$D:$D,'Gastos Generales_2014 mensu '!$W10,'Data 1220'!$A:$A,"FEBRERO",'Data 1220'!$F:$F,'Gastos Generales_2014 mensu '!$X10)</f>
        <v>63918</v>
      </c>
      <c r="AB10" s="117">
        <f>SUMIFS('Data 1220'!$U:$U,'Data 1220'!$D:$D,'Gastos Generales_2014 mensu '!$W10,'Data 1220'!$A:$A,"MARZO",'Data 1220'!$F:$F,'Gastos Generales_2014 mensu '!$X10)</f>
        <v>87276</v>
      </c>
      <c r="AC10" s="117">
        <f>SUMIFS('Data 1220'!$U:$U,'Data 1220'!$D:$D,'Gastos Generales_2014 mensu '!$W10,'Data 1220'!$A:$A,"ABRIL",'Data 1220'!$F:$F,'Gastos Generales_2014 mensu '!$X10)</f>
        <v>32092</v>
      </c>
      <c r="AD10" s="112">
        <f>SUMIFS('Data 1220'!$U:$U,'Data 1220'!$D:$D,'Gastos Generales_2014 mensu '!$W10,'Data 1220'!$A:$A,"MAYO",'Data 1220'!$F:$F,'Gastos Generales_2014 mensu '!$X10)</f>
        <v>0</v>
      </c>
      <c r="AE10" s="117">
        <f>SUMIFS('Data 1220'!$U:$U,'Data 1220'!$D:$D,'Gastos Generales_2014 mensu '!$W10,'Data 1220'!$A:$A,"JUNIO",'Data 1220'!$F:$F,'Gastos Generales_2014 mensu '!$X10)</f>
        <v>49504</v>
      </c>
      <c r="AF10" s="117">
        <f>SUMIFS('Data 1220'!$U:$U,'Data 1220'!$D:$D,'Gastos Generales_2014 mensu '!$W10,'Data 1220'!$A:$A,"JULIO",'Data 1220'!$F:$F,'Gastos Generales_2014 mensu '!$X10)</f>
        <v>71491</v>
      </c>
      <c r="AG10" s="117">
        <f>SUMIFS('Data 1220'!$U:$U,'Data 1220'!$D:$D,'Gastos Generales_2014 mensu '!$W10,'Data 1220'!$A:$A,"AGOSTO",'Data 1220'!$F:$F,'Gastos Generales_2014 mensu '!$X10)</f>
        <v>0</v>
      </c>
      <c r="AH10" s="117">
        <f>SUMIFS('Data 1220'!$U:$U,'Data 1220'!$D:$D,'Gastos Generales_2014 mensu '!$W10,'Data 1220'!$A:$A,"SEPTIEMBRE",'Data 1220'!$F:$F,'Gastos Generales_2014 mensu '!$X10)</f>
        <v>0</v>
      </c>
      <c r="AI10" s="117">
        <f>SUMIFS('Data 1220'!$U:$U,'Data 1220'!$D:$D,'Gastos Generales_2014 mensu '!$W10,'Data 1220'!$A:$A,"OCTUBRE",'Data 1220'!$F:$F,'Gastos Generales_2014 mensu '!$X10)</f>
        <v>0</v>
      </c>
      <c r="AJ10" s="117">
        <f>SUMIFS('Data 1220'!$U:$U,'Data 1220'!$D:$D,'Gastos Generales_2014 mensu '!$W10,'Data 1220'!$A:$A,"NOVIERMBRE",'Data 1220'!$F:$F,'Gastos Generales_2014 mensu '!$X10)</f>
        <v>0</v>
      </c>
      <c r="AK10" s="117">
        <f>SUMIFS('Data 1220'!$U:$U,'Data 1220'!$D:$D,'Gastos Generales_2014 mensu '!$W10,'Data 1220'!$A:$A,"DICIEMBRE",'Data 1220'!$F:$F,'Gastos Generales_2014 mensu '!$X10)</f>
        <v>0</v>
      </c>
      <c r="AL10" s="117">
        <f t="shared" ref="AL10:AL22" si="27">SUM(Z10:AK10)</f>
        <v>365566</v>
      </c>
      <c r="AN10" s="113">
        <f t="shared" si="2"/>
        <v>1220</v>
      </c>
      <c r="AO10" s="113" t="str">
        <f t="shared" si="2"/>
        <v>TI</v>
      </c>
      <c r="AP10" s="113">
        <f t="shared" si="2"/>
        <v>9060308001</v>
      </c>
      <c r="AQ10" s="113" t="str">
        <f t="shared" si="2"/>
        <v>ENERGÍA ELECTRICA</v>
      </c>
      <c r="AR10" s="113" t="str">
        <f t="shared" si="2"/>
        <v>COSTO DE OFICINA</v>
      </c>
      <c r="AS10" s="117">
        <f t="shared" si="7"/>
        <v>23609.330954929908</v>
      </c>
      <c r="AT10" s="117">
        <f t="shared" si="3"/>
        <v>26242.330954929908</v>
      </c>
      <c r="AU10" s="117">
        <f t="shared" si="3"/>
        <v>49600.330954929908</v>
      </c>
      <c r="AV10" s="117">
        <f t="shared" si="3"/>
        <v>-5583.6690450700917</v>
      </c>
      <c r="AW10" s="117">
        <f t="shared" si="3"/>
        <v>-37675.669045070092</v>
      </c>
      <c r="AX10" s="117">
        <f t="shared" si="3"/>
        <v>11828.330954929908</v>
      </c>
      <c r="AY10" s="117">
        <f t="shared" si="3"/>
        <v>33815.330954929908</v>
      </c>
      <c r="AZ10" s="117">
        <f t="shared" si="3"/>
        <v>-37675.669045070092</v>
      </c>
      <c r="BA10" s="117">
        <f t="shared" si="3"/>
        <v>-37675.669045070092</v>
      </c>
      <c r="BB10" s="117">
        <f t="shared" si="3"/>
        <v>-37675.669045070092</v>
      </c>
      <c r="BC10" s="117">
        <f t="shared" si="3"/>
        <v>-37675.669045070092</v>
      </c>
      <c r="BD10" s="117">
        <f t="shared" si="3"/>
        <v>-37675.669045070092</v>
      </c>
      <c r="BE10" s="117">
        <f t="shared" si="8"/>
        <v>-86542.0285408411</v>
      </c>
      <c r="BF10" s="117"/>
      <c r="BH10" s="108">
        <f t="shared" si="4"/>
        <v>1220</v>
      </c>
      <c r="BI10" s="108" t="str">
        <f t="shared" si="9"/>
        <v>TI</v>
      </c>
      <c r="BJ10" s="108">
        <f t="shared" si="10"/>
        <v>9060308001</v>
      </c>
      <c r="BK10" s="108" t="str">
        <f t="shared" si="11"/>
        <v>ENERGÍA ELECTRICA</v>
      </c>
      <c r="BL10" s="108" t="str">
        <f t="shared" si="12"/>
        <v>COSTO DE OFICINA</v>
      </c>
      <c r="BM10" s="112">
        <f t="shared" si="13"/>
        <v>61285</v>
      </c>
      <c r="BN10" s="112">
        <f t="shared" si="5"/>
        <v>63918</v>
      </c>
      <c r="BO10" s="112">
        <f t="shared" si="5"/>
        <v>87276</v>
      </c>
      <c r="BP10" s="112">
        <f t="shared" si="5"/>
        <v>32092</v>
      </c>
      <c r="BQ10" s="112">
        <f t="shared" si="14"/>
        <v>0</v>
      </c>
      <c r="BR10" s="112">
        <f t="shared" si="15"/>
        <v>49504</v>
      </c>
      <c r="BS10" s="112">
        <f t="shared" si="16"/>
        <v>71491</v>
      </c>
      <c r="BT10" s="112"/>
      <c r="BU10" s="112"/>
      <c r="BV10" s="112"/>
      <c r="BW10" s="112"/>
      <c r="BX10" s="112"/>
      <c r="BY10" s="117">
        <f t="shared" si="6"/>
        <v>365566</v>
      </c>
    </row>
    <row r="11" spans="2:77" s="42" customFormat="1" ht="18" customHeight="1">
      <c r="B11" s="113">
        <v>1220</v>
      </c>
      <c r="C11" s="113" t="s">
        <v>148</v>
      </c>
      <c r="D11" s="114">
        <v>9060309001</v>
      </c>
      <c r="E11" s="115" t="str">
        <f>VLOOKUP(D11,'[20]Plan de Cuentas'!M$3:N$289,2,0)</f>
        <v>AGUA</v>
      </c>
      <c r="F11" s="116" t="str">
        <f>VLOOKUP(D11,'[20]Plan de Cuentas'!M$3:R$289,6,0)</f>
        <v>COSTO DE OFICINA</v>
      </c>
      <c r="G11" s="117">
        <f>+'[21]Mensualización Estructura País'!G122</f>
        <v>4095.8932531082232</v>
      </c>
      <c r="H11" s="117">
        <f>+'[21]Mensualización Estructura País'!H122</f>
        <v>4095.8932531082232</v>
      </c>
      <c r="I11" s="117">
        <f>+'[21]Mensualización Estructura País'!I122</f>
        <v>4095.8932531082232</v>
      </c>
      <c r="J11" s="117">
        <f>+'[21]Mensualización Estructura País'!J122</f>
        <v>4095.8932531082232</v>
      </c>
      <c r="K11" s="117">
        <f>+'[21]Mensualización Estructura País'!K122</f>
        <v>4095.8932531082232</v>
      </c>
      <c r="L11" s="117">
        <f>+'[21]Mensualización Estructura País'!L122</f>
        <v>4095.8932531082232</v>
      </c>
      <c r="M11" s="117">
        <f>+'[21]Mensualización Estructura País'!M122</f>
        <v>4095.8932531082232</v>
      </c>
      <c r="N11" s="117">
        <f>+'[21]Mensualización Estructura País'!N122</f>
        <v>4095.8932531082232</v>
      </c>
      <c r="O11" s="117">
        <f>+'[21]Mensualización Estructura País'!O122</f>
        <v>4095.8932531082232</v>
      </c>
      <c r="P11" s="117">
        <f>+'[21]Mensualización Estructura País'!P122</f>
        <v>4095.8932531082232</v>
      </c>
      <c r="Q11" s="117">
        <f>+'[21]Mensualización Estructura País'!Q122</f>
        <v>4095.8932531082232</v>
      </c>
      <c r="R11" s="117">
        <f>+'[21]Mensualización Estructura País'!R122</f>
        <v>4095.8932531082232</v>
      </c>
      <c r="S11" s="117">
        <f t="shared" si="0"/>
        <v>49150.719037298688</v>
      </c>
      <c r="U11" s="113">
        <f t="shared" si="1"/>
        <v>1220</v>
      </c>
      <c r="V11" s="113" t="str">
        <f t="shared" si="24"/>
        <v>TI</v>
      </c>
      <c r="W11" s="113">
        <f t="shared" si="25"/>
        <v>9060309001</v>
      </c>
      <c r="X11" s="113" t="str">
        <f t="shared" si="17"/>
        <v>AGUA</v>
      </c>
      <c r="Y11" s="113" t="str">
        <f t="shared" si="1"/>
        <v>COSTO DE OFICINA</v>
      </c>
      <c r="Z11" s="117">
        <f>SUMIFS('Data 1220'!$U:$U,'Data 1220'!$D:$D,'Gastos Generales_2014 mensu '!$W11,'Data 1220'!$A:$A,"ENERO",'Data 1220'!$F:$F,'Gastos Generales_2014 mensu '!$X11)</f>
        <v>9056</v>
      </c>
      <c r="AA11" s="117">
        <f>SUMIFS('Data 1220'!$U:$U,'Data 1220'!$D:$D,'Gastos Generales_2014 mensu '!$W11,'Data 1220'!$A:$A,"FEBRERO",'Data 1220'!$F:$F,'Gastos Generales_2014 mensu '!$X11)</f>
        <v>4134</v>
      </c>
      <c r="AB11" s="117">
        <f>SUMIFS('Data 1220'!$U:$U,'Data 1220'!$D:$D,'Gastos Generales_2014 mensu '!$W11,'Data 1220'!$A:$A,"MARZO",'Data 1220'!$F:$F,'Gastos Generales_2014 mensu '!$X11)</f>
        <v>7668</v>
      </c>
      <c r="AC11" s="117">
        <f>SUMIFS('Data 1220'!$U:$U,'Data 1220'!$D:$D,'Gastos Generales_2014 mensu '!$W11,'Data 1220'!$A:$A,"ABRIL",'Data 1220'!$F:$F,'Gastos Generales_2014 mensu '!$X11)</f>
        <v>-4610</v>
      </c>
      <c r="AD11" s="112">
        <f>SUMIFS('Data 1220'!$U:$U,'Data 1220'!$D:$D,'Gastos Generales_2014 mensu '!$W11,'Data 1220'!$A:$A,"MAYO",'Data 1220'!$F:$F,'Gastos Generales_2014 mensu '!$X11)</f>
        <v>3605</v>
      </c>
      <c r="AE11" s="117">
        <f>SUMIFS('Data 1220'!$U:$U,'Data 1220'!$D:$D,'Gastos Generales_2014 mensu '!$W11,'Data 1220'!$A:$A,"JUNIO",'Data 1220'!$F:$F,'Gastos Generales_2014 mensu '!$X11)</f>
        <v>3282</v>
      </c>
      <c r="AF11" s="117">
        <f>SUMIFS('Data 1220'!$U:$U,'Data 1220'!$D:$D,'Gastos Generales_2014 mensu '!$W11,'Data 1220'!$A:$A,"JULIO",'Data 1220'!$F:$F,'Gastos Generales_2014 mensu '!$X11)</f>
        <v>7882</v>
      </c>
      <c r="AG11" s="117">
        <f>SUMIFS('Data 1220'!$U:$U,'Data 1220'!$D:$D,'Gastos Generales_2014 mensu '!$W11,'Data 1220'!$A:$A,"AGOSTO",'Data 1220'!$F:$F,'Gastos Generales_2014 mensu '!$X11)</f>
        <v>0</v>
      </c>
      <c r="AH11" s="117">
        <f>SUMIFS('Data 1220'!$U:$U,'Data 1220'!$D:$D,'Gastos Generales_2014 mensu '!$W11,'Data 1220'!$A:$A,"SEPTIEMBRE",'Data 1220'!$F:$F,'Gastos Generales_2014 mensu '!$X11)</f>
        <v>0</v>
      </c>
      <c r="AI11" s="117">
        <f>SUMIFS('Data 1220'!$U:$U,'Data 1220'!$D:$D,'Gastos Generales_2014 mensu '!$W11,'Data 1220'!$A:$A,"OCTUBRE",'Data 1220'!$F:$F,'Gastos Generales_2014 mensu '!$X11)</f>
        <v>0</v>
      </c>
      <c r="AJ11" s="117">
        <f>SUMIFS('Data 1220'!$U:$U,'Data 1220'!$D:$D,'Gastos Generales_2014 mensu '!$W11,'Data 1220'!$A:$A,"NOVIERMBRE",'Data 1220'!$F:$F,'Gastos Generales_2014 mensu '!$X11)</f>
        <v>0</v>
      </c>
      <c r="AK11" s="117">
        <f>SUMIFS('Data 1220'!$U:$U,'Data 1220'!$D:$D,'Gastos Generales_2014 mensu '!$W11,'Data 1220'!$A:$A,"DICIEMBRE",'Data 1220'!$F:$F,'Gastos Generales_2014 mensu '!$X11)</f>
        <v>0</v>
      </c>
      <c r="AL11" s="117">
        <f t="shared" si="27"/>
        <v>31017</v>
      </c>
      <c r="AN11" s="113">
        <f t="shared" si="2"/>
        <v>1220</v>
      </c>
      <c r="AO11" s="113" t="str">
        <f t="shared" si="2"/>
        <v>TI</v>
      </c>
      <c r="AP11" s="113">
        <f t="shared" si="2"/>
        <v>9060309001</v>
      </c>
      <c r="AQ11" s="113" t="str">
        <f t="shared" si="2"/>
        <v>AGUA</v>
      </c>
      <c r="AR11" s="113" t="str">
        <f t="shared" si="2"/>
        <v>COSTO DE OFICINA</v>
      </c>
      <c r="AS11" s="117">
        <f t="shared" si="7"/>
        <v>4960.1067468917772</v>
      </c>
      <c r="AT11" s="117">
        <f t="shared" si="3"/>
        <v>38.106746891776766</v>
      </c>
      <c r="AU11" s="117">
        <f t="shared" si="3"/>
        <v>3572.1067468917768</v>
      </c>
      <c r="AV11" s="117">
        <f t="shared" si="3"/>
        <v>-8705.8932531082228</v>
      </c>
      <c r="AW11" s="117">
        <f t="shared" si="3"/>
        <v>-490.89325310822323</v>
      </c>
      <c r="AX11" s="117">
        <f t="shared" si="3"/>
        <v>-813.89325310822323</v>
      </c>
      <c r="AY11" s="117">
        <f t="shared" si="3"/>
        <v>3786.1067468917768</v>
      </c>
      <c r="AZ11" s="117">
        <f t="shared" si="3"/>
        <v>-4095.8932531082232</v>
      </c>
      <c r="BA11" s="117">
        <f t="shared" si="3"/>
        <v>-4095.8932531082232</v>
      </c>
      <c r="BB11" s="117">
        <f t="shared" si="3"/>
        <v>-4095.8932531082232</v>
      </c>
      <c r="BC11" s="117">
        <f t="shared" si="3"/>
        <v>-4095.8932531082232</v>
      </c>
      <c r="BD11" s="117">
        <f t="shared" si="3"/>
        <v>-4095.8932531082232</v>
      </c>
      <c r="BE11" s="117">
        <f t="shared" si="8"/>
        <v>-18133.719037298677</v>
      </c>
      <c r="BF11" s="117"/>
      <c r="BH11" s="108">
        <f t="shared" si="4"/>
        <v>1220</v>
      </c>
      <c r="BI11" s="108" t="str">
        <f t="shared" si="9"/>
        <v>TI</v>
      </c>
      <c r="BJ11" s="108">
        <f t="shared" si="10"/>
        <v>9060309001</v>
      </c>
      <c r="BK11" s="108" t="str">
        <f t="shared" si="11"/>
        <v>AGUA</v>
      </c>
      <c r="BL11" s="108" t="str">
        <f t="shared" si="12"/>
        <v>COSTO DE OFICINA</v>
      </c>
      <c r="BM11" s="112">
        <f t="shared" si="13"/>
        <v>9056</v>
      </c>
      <c r="BN11" s="112">
        <f t="shared" si="5"/>
        <v>4134</v>
      </c>
      <c r="BO11" s="112">
        <f t="shared" si="5"/>
        <v>7668</v>
      </c>
      <c r="BP11" s="112">
        <f t="shared" si="5"/>
        <v>-4610</v>
      </c>
      <c r="BQ11" s="112">
        <f t="shared" si="14"/>
        <v>3605</v>
      </c>
      <c r="BR11" s="112">
        <f t="shared" si="15"/>
        <v>3282</v>
      </c>
      <c r="BS11" s="112">
        <f t="shared" si="16"/>
        <v>7882</v>
      </c>
      <c r="BT11" s="112"/>
      <c r="BU11" s="112"/>
      <c r="BV11" s="112"/>
      <c r="BW11" s="112"/>
      <c r="BX11" s="112"/>
      <c r="BY11" s="117">
        <f t="shared" ref="BY11" si="28">SUM(BM11:BX11)</f>
        <v>31017</v>
      </c>
    </row>
    <row r="12" spans="2:77" s="42" customFormat="1" ht="18" customHeight="1">
      <c r="B12" s="113">
        <v>1220</v>
      </c>
      <c r="C12" s="113" t="s">
        <v>148</v>
      </c>
      <c r="D12" s="114">
        <v>9060304002</v>
      </c>
      <c r="E12" s="115" t="str">
        <f>VLOOKUP(D12,'[20]Plan de Cuentas'!M$3:N$289,2,0)</f>
        <v>SERVICIOS DE SEGURIDAD</v>
      </c>
      <c r="F12" s="116" t="str">
        <f>VLOOKUP(D12,'[20]Plan de Cuentas'!M$3:R$289,6,0)</f>
        <v>COSTO DE OFICINA</v>
      </c>
      <c r="G12" s="117">
        <f>+'[21]Mensualización Estructura País'!G117</f>
        <v>8619.1049458566758</v>
      </c>
      <c r="H12" s="117">
        <f>+'[21]Mensualización Estructura País'!H117</f>
        <v>8619.1049458566758</v>
      </c>
      <c r="I12" s="117">
        <f>+'[21]Mensualización Estructura País'!I117</f>
        <v>8619.1049458566758</v>
      </c>
      <c r="J12" s="117">
        <f>+'[21]Mensualización Estructura País'!J117</f>
        <v>8619.1049458566758</v>
      </c>
      <c r="K12" s="117">
        <f>+'[21]Mensualización Estructura País'!K117</f>
        <v>8619.1049458566758</v>
      </c>
      <c r="L12" s="117">
        <f>+'[21]Mensualización Estructura País'!L117</f>
        <v>8619.1049458566758</v>
      </c>
      <c r="M12" s="117">
        <f>+'[21]Mensualización Estructura País'!M117</f>
        <v>8619.1049458566758</v>
      </c>
      <c r="N12" s="117">
        <f>+'[21]Mensualización Estructura País'!N117</f>
        <v>8619.1049458566758</v>
      </c>
      <c r="O12" s="117">
        <f>+'[21]Mensualización Estructura País'!O117</f>
        <v>8619.1049458566758</v>
      </c>
      <c r="P12" s="117">
        <f>+'[21]Mensualización Estructura País'!P117</f>
        <v>8619.1049458566758</v>
      </c>
      <c r="Q12" s="117">
        <f>+'[21]Mensualización Estructura País'!Q117</f>
        <v>8619.1049458566758</v>
      </c>
      <c r="R12" s="117">
        <f>+'[21]Mensualización Estructura País'!R117</f>
        <v>8619.1049458566758</v>
      </c>
      <c r="S12" s="117">
        <f t="shared" si="0"/>
        <v>103429.25935028009</v>
      </c>
      <c r="U12" s="113">
        <f t="shared" si="1"/>
        <v>1220</v>
      </c>
      <c r="V12" s="113" t="str">
        <f t="shared" si="24"/>
        <v>TI</v>
      </c>
      <c r="W12" s="113">
        <f t="shared" si="25"/>
        <v>9060304002</v>
      </c>
      <c r="X12" s="113" t="str">
        <f t="shared" si="17"/>
        <v>SERVICIOS DE SEGURIDAD</v>
      </c>
      <c r="Y12" s="113" t="str">
        <f t="shared" si="1"/>
        <v>COSTO DE OFICINA</v>
      </c>
      <c r="Z12" s="117">
        <f>SUMIFS('Data 1220'!$U:$U,'Data 1220'!$D:$D,'Gastos Generales_2014 mensu '!$W12,'Data 1220'!$A:$A,"ENERO",'Data 1220'!$F:$F,'Gastos Generales_2014 mensu '!$X12)</f>
        <v>28884</v>
      </c>
      <c r="AA12" s="117">
        <f>SUMIFS('Data 1220'!$U:$U,'Data 1220'!$D:$D,'Gastos Generales_2014 mensu '!$W12,'Data 1220'!$A:$A,"FEBRERO",'Data 1220'!$F:$F,'Gastos Generales_2014 mensu '!$X12)</f>
        <v>28884</v>
      </c>
      <c r="AB12" s="117">
        <f>SUMIFS('Data 1220'!$U:$U,'Data 1220'!$D:$D,'Gastos Generales_2014 mensu '!$W12,'Data 1220'!$A:$A,"MARZO",'Data 1220'!$F:$F,'Gastos Generales_2014 mensu '!$X12)</f>
        <v>30791</v>
      </c>
      <c r="AC12" s="117">
        <f>SUMIFS('Data 1220'!$U:$U,'Data 1220'!$D:$D,'Gastos Generales_2014 mensu '!$W12,'Data 1220'!$A:$A,"ABRIL",'Data 1220'!$F:$F,'Gastos Generales_2014 mensu '!$X12)</f>
        <v>29520</v>
      </c>
      <c r="AD12" s="112">
        <f>SUMIFS('Data 1220'!$U:$U,'Data 1220'!$D:$D,'Gastos Generales_2014 mensu '!$W12,'Data 1220'!$A:$A,"MAYO",'Data 1220'!$F:$F,'Gastos Generales_2014 mensu '!$X12)</f>
        <v>-29520</v>
      </c>
      <c r="AE12" s="117">
        <f>SUMIFS('Data 1220'!$U:$U,'Data 1220'!$D:$D,'Gastos Generales_2014 mensu '!$W12,'Data 1220'!$A:$A,"JUNIO",'Data 1220'!$F:$F,'Gastos Generales_2014 mensu '!$X12)</f>
        <v>131080</v>
      </c>
      <c r="AF12" s="117">
        <f>SUMIFS('Data 1220'!$U:$U,'Data 1220'!$D:$D,'Gastos Generales_2014 mensu '!$W12,'Data 1220'!$A:$A,"JULIO",'Data 1220'!$F:$F,'Gastos Generales_2014 mensu '!$X12)</f>
        <v>105304</v>
      </c>
      <c r="AG12" s="117">
        <f>SUMIFS('Data 1220'!$U:$U,'Data 1220'!$D:$D,'Gastos Generales_2014 mensu '!$W12,'Data 1220'!$A:$A,"AGOSTO",'Data 1220'!$F:$F,'Gastos Generales_2014 mensu '!$X12)</f>
        <v>0</v>
      </c>
      <c r="AH12" s="117">
        <f>SUMIFS('Data 1220'!$U:$U,'Data 1220'!$D:$D,'Gastos Generales_2014 mensu '!$W12,'Data 1220'!$A:$A,"SEPTIEMBRE",'Data 1220'!$F:$F,'Gastos Generales_2014 mensu '!$X12)</f>
        <v>0</v>
      </c>
      <c r="AI12" s="117">
        <f>SUMIFS('Data 1220'!$U:$U,'Data 1220'!$D:$D,'Gastos Generales_2014 mensu '!$W12,'Data 1220'!$A:$A,"OCTUBRE",'Data 1220'!$F:$F,'Gastos Generales_2014 mensu '!$X12)</f>
        <v>0</v>
      </c>
      <c r="AJ12" s="117">
        <f>SUMIFS('Data 1220'!$U:$U,'Data 1220'!$D:$D,'Gastos Generales_2014 mensu '!$W12,'Data 1220'!$A:$A,"NOVIERMBRE",'Data 1220'!$F:$F,'Gastos Generales_2014 mensu '!$X12)</f>
        <v>0</v>
      </c>
      <c r="AK12" s="117">
        <f>SUMIFS('Data 1220'!$U:$U,'Data 1220'!$D:$D,'Gastos Generales_2014 mensu '!$W12,'Data 1220'!$A:$A,"DICIEMBRE",'Data 1220'!$F:$F,'Gastos Generales_2014 mensu '!$X12)</f>
        <v>0</v>
      </c>
      <c r="AL12" s="117">
        <f>SUM(Z12:AK12)</f>
        <v>324943</v>
      </c>
      <c r="AN12" s="113">
        <f>+B12</f>
        <v>1220</v>
      </c>
      <c r="AO12" s="113" t="str">
        <f>+C12</f>
        <v>TI</v>
      </c>
      <c r="AP12" s="113">
        <f>+D12</f>
        <v>9060304002</v>
      </c>
      <c r="AQ12" s="113" t="str">
        <f>+E12</f>
        <v>SERVICIOS DE SEGURIDAD</v>
      </c>
      <c r="AR12" s="113" t="str">
        <f>+F12</f>
        <v>COSTO DE OFICINA</v>
      </c>
      <c r="AS12" s="117">
        <f t="shared" si="7"/>
        <v>20264.895054143322</v>
      </c>
      <c r="AT12" s="117">
        <f t="shared" si="3"/>
        <v>20264.895054143322</v>
      </c>
      <c r="AU12" s="117">
        <f t="shared" si="3"/>
        <v>22171.895054143322</v>
      </c>
      <c r="AV12" s="117">
        <f t="shared" si="3"/>
        <v>20900.895054143322</v>
      </c>
      <c r="AW12" s="117">
        <f t="shared" si="3"/>
        <v>-38139.104945856678</v>
      </c>
      <c r="AX12" s="117">
        <f t="shared" si="3"/>
        <v>122460.89505414333</v>
      </c>
      <c r="AY12" s="117">
        <f t="shared" si="3"/>
        <v>96684.89505414333</v>
      </c>
      <c r="AZ12" s="117">
        <f t="shared" si="3"/>
        <v>-8619.1049458566758</v>
      </c>
      <c r="BA12" s="117">
        <f t="shared" si="3"/>
        <v>-8619.1049458566758</v>
      </c>
      <c r="BB12" s="117">
        <f t="shared" si="3"/>
        <v>-8619.1049458566758</v>
      </c>
      <c r="BC12" s="117">
        <f t="shared" si="3"/>
        <v>-8619.1049458566758</v>
      </c>
      <c r="BD12" s="117">
        <f t="shared" si="3"/>
        <v>-8619.1049458566758</v>
      </c>
      <c r="BE12" s="117">
        <f t="shared" si="8"/>
        <v>221513.7406497199</v>
      </c>
      <c r="BF12" s="117"/>
      <c r="BH12" s="108">
        <f t="shared" si="4"/>
        <v>1220</v>
      </c>
      <c r="BI12" s="108" t="str">
        <f t="shared" si="9"/>
        <v>TI</v>
      </c>
      <c r="BJ12" s="108">
        <f t="shared" si="10"/>
        <v>9060304002</v>
      </c>
      <c r="BK12" s="108" t="str">
        <f t="shared" si="11"/>
        <v>SERVICIOS DE SEGURIDAD</v>
      </c>
      <c r="BL12" s="108" t="str">
        <f t="shared" si="12"/>
        <v>COSTO DE OFICINA</v>
      </c>
      <c r="BM12" s="112">
        <f t="shared" si="13"/>
        <v>28884</v>
      </c>
      <c r="BN12" s="112">
        <f t="shared" si="5"/>
        <v>28884</v>
      </c>
      <c r="BO12" s="112">
        <f t="shared" si="5"/>
        <v>30791</v>
      </c>
      <c r="BP12" s="112">
        <f t="shared" si="5"/>
        <v>29520</v>
      </c>
      <c r="BQ12" s="112">
        <f t="shared" si="14"/>
        <v>-29520</v>
      </c>
      <c r="BR12" s="112">
        <f t="shared" si="15"/>
        <v>131080</v>
      </c>
      <c r="BS12" s="112">
        <f t="shared" si="16"/>
        <v>105304</v>
      </c>
      <c r="BT12" s="112"/>
      <c r="BU12" s="112"/>
      <c r="BV12" s="112"/>
      <c r="BW12" s="112"/>
      <c r="BX12" s="112"/>
      <c r="BY12" s="117">
        <f>SUM(BM12:BX12)</f>
        <v>324943</v>
      </c>
    </row>
    <row r="13" spans="2:77" s="42" customFormat="1" ht="18" customHeight="1">
      <c r="B13" s="113">
        <v>1220</v>
      </c>
      <c r="C13" s="113" t="s">
        <v>148</v>
      </c>
      <c r="D13" s="114">
        <v>9060310004</v>
      </c>
      <c r="E13" s="115" t="str">
        <f>VLOOKUP(D13,'[20]Plan de Cuentas'!M$3:N$289,2,0)</f>
        <v>Patentes comerciales</v>
      </c>
      <c r="F13" s="116" t="str">
        <f>VLOOKUP(D13,'[20]Plan de Cuentas'!M$3:R$289,6,0)</f>
        <v>COSTO DE OFICINA</v>
      </c>
      <c r="G13" s="117">
        <f>+'[21]Mensualización Estructura País'!G118</f>
        <v>1107753.935888241</v>
      </c>
      <c r="H13" s="117">
        <f>+'[21]Mensualización Estructura País'!H118</f>
        <v>0</v>
      </c>
      <c r="I13" s="117">
        <f>+'[21]Mensualización Estructura País'!I118</f>
        <v>0</v>
      </c>
      <c r="J13" s="117">
        <f>+'[21]Mensualización Estructura País'!J118</f>
        <v>0</v>
      </c>
      <c r="K13" s="117">
        <f>+'[21]Mensualización Estructura País'!K118</f>
        <v>0</v>
      </c>
      <c r="L13" s="117">
        <f>+'[21]Mensualización Estructura País'!L118</f>
        <v>0</v>
      </c>
      <c r="M13" s="117">
        <f>+'[21]Mensualización Estructura País'!M118</f>
        <v>1107753.935888241</v>
      </c>
      <c r="N13" s="117">
        <f>+'[21]Mensualización Estructura País'!N118</f>
        <v>0</v>
      </c>
      <c r="O13" s="117">
        <f>+'[21]Mensualización Estructura País'!O118</f>
        <v>0</v>
      </c>
      <c r="P13" s="117">
        <f>+'[21]Mensualización Estructura País'!P118</f>
        <v>0</v>
      </c>
      <c r="Q13" s="117">
        <f>+'[21]Mensualización Estructura País'!Q118</f>
        <v>0</v>
      </c>
      <c r="R13" s="117">
        <f>+'[21]Mensualización Estructura País'!R118</f>
        <v>0</v>
      </c>
      <c r="S13" s="117">
        <f t="shared" si="0"/>
        <v>2215507.8717764821</v>
      </c>
      <c r="U13" s="113">
        <f t="shared" si="1"/>
        <v>1220</v>
      </c>
      <c r="V13" s="113" t="str">
        <f t="shared" si="24"/>
        <v>TI</v>
      </c>
      <c r="W13" s="113">
        <f t="shared" si="25"/>
        <v>9060310004</v>
      </c>
      <c r="X13" s="113" t="str">
        <f t="shared" si="17"/>
        <v>Patentes comerciales</v>
      </c>
      <c r="Y13" s="113" t="str">
        <f t="shared" si="1"/>
        <v>COSTO DE OFICINA</v>
      </c>
      <c r="Z13" s="117">
        <f>SUMIFS('Data 1220'!$U:$U,'Data 1220'!$D:$D,'Gastos Generales_2014 mensu '!$W13,'Data 1220'!$A:$A,"ENERO",'Data 1220'!$F:$F,'Gastos Generales_2014 mensu '!$X13)</f>
        <v>845106</v>
      </c>
      <c r="AA13" s="117">
        <f>SUMIFS('Data 1220'!$U:$U,'Data 1220'!$D:$D,'Gastos Generales_2014 mensu '!$W13,'Data 1220'!$A:$A,"FEBRERO",'Data 1220'!$F:$F,'Gastos Generales_2014 mensu '!$X13)</f>
        <v>0</v>
      </c>
      <c r="AB13" s="117">
        <f>SUMIFS('Data 1220'!$U:$U,'Data 1220'!$D:$D,'Gastos Generales_2014 mensu '!$W13,'Data 1220'!$A:$A,"MARZO",'Data 1220'!$F:$F,'Gastos Generales_2014 mensu '!$X13)</f>
        <v>18412</v>
      </c>
      <c r="AC13" s="117">
        <f>SUMIFS('Data 1220'!$U:$U,'Data 1220'!$D:$D,'Gastos Generales_2014 mensu '!$W13,'Data 1220'!$A:$A,"ABRIL",'Data 1220'!$F:$F,'Gastos Generales_2014 mensu '!$X13)</f>
        <v>0</v>
      </c>
      <c r="AD13" s="112">
        <f>SUMIFS('Data 1220'!$U:$U,'Data 1220'!$D:$D,'Gastos Generales_2014 mensu '!$W13,'Data 1220'!$A:$A,"MAYO",'Data 1220'!$F:$F,'Gastos Generales_2014 mensu '!$X13)</f>
        <v>0</v>
      </c>
      <c r="AE13" s="117">
        <f>SUMIFS('Data 1220'!$U:$U,'Data 1220'!$D:$D,'Gastos Generales_2014 mensu '!$W13,'Data 1220'!$A:$A,"JUNIO",'Data 1220'!$F:$F,'Gastos Generales_2014 mensu '!$X13)</f>
        <v>0</v>
      </c>
      <c r="AF13" s="117">
        <f>SUMIFS('Data 1220'!$U:$U,'Data 1220'!$D:$D,'Gastos Generales_2014 mensu '!$W13,'Data 1220'!$A:$A,"JULIO",'Data 1220'!$F:$F,'Gastos Generales_2014 mensu '!$X13)</f>
        <v>2183365</v>
      </c>
      <c r="AG13" s="117">
        <f>SUMIFS('Data 1220'!$U:$U,'Data 1220'!$D:$D,'Gastos Generales_2014 mensu '!$W13,'Data 1220'!$A:$A,"AGOSTO",'Data 1220'!$F:$F,'Gastos Generales_2014 mensu '!$X13)</f>
        <v>0</v>
      </c>
      <c r="AH13" s="117">
        <f>SUMIFS('Data 1220'!$U:$U,'Data 1220'!$D:$D,'Gastos Generales_2014 mensu '!$W13,'Data 1220'!$A:$A,"SEPTIEMBRE",'Data 1220'!$F:$F,'Gastos Generales_2014 mensu '!$X13)</f>
        <v>0</v>
      </c>
      <c r="AI13" s="117">
        <f>SUMIFS('Data 1220'!$U:$U,'Data 1220'!$D:$D,'Gastos Generales_2014 mensu '!$W13,'Data 1220'!$A:$A,"OCTUBRE",'Data 1220'!$F:$F,'Gastos Generales_2014 mensu '!$X13)</f>
        <v>0</v>
      </c>
      <c r="AJ13" s="117">
        <f>SUMIFS('Data 1220'!$U:$U,'Data 1220'!$D:$D,'Gastos Generales_2014 mensu '!$W13,'Data 1220'!$A:$A,"NOVIERMBRE",'Data 1220'!$F:$F,'Gastos Generales_2014 mensu '!$X13)</f>
        <v>0</v>
      </c>
      <c r="AK13" s="117">
        <f>SUMIFS('Data 1220'!$U:$U,'Data 1220'!$D:$D,'Gastos Generales_2014 mensu '!$W13,'Data 1220'!$A:$A,"DICIEMBRE",'Data 1220'!$F:$F,'Gastos Generales_2014 mensu '!$X13)</f>
        <v>0</v>
      </c>
      <c r="AL13" s="117">
        <f t="shared" si="27"/>
        <v>3046883</v>
      </c>
      <c r="AN13" s="113">
        <f t="shared" si="2"/>
        <v>1220</v>
      </c>
      <c r="AO13" s="113" t="str">
        <f t="shared" si="2"/>
        <v>TI</v>
      </c>
      <c r="AP13" s="113">
        <f t="shared" si="2"/>
        <v>9060310004</v>
      </c>
      <c r="AQ13" s="113" t="str">
        <f t="shared" si="2"/>
        <v>Patentes comerciales</v>
      </c>
      <c r="AR13" s="113" t="str">
        <f t="shared" si="2"/>
        <v>COSTO DE OFICINA</v>
      </c>
      <c r="AS13" s="117">
        <f t="shared" si="7"/>
        <v>-262647.93588824105</v>
      </c>
      <c r="AT13" s="117">
        <f t="shared" si="3"/>
        <v>0</v>
      </c>
      <c r="AU13" s="117">
        <f t="shared" si="3"/>
        <v>18412</v>
      </c>
      <c r="AV13" s="117">
        <f t="shared" si="3"/>
        <v>0</v>
      </c>
      <c r="AW13" s="117">
        <f t="shared" si="3"/>
        <v>0</v>
      </c>
      <c r="AX13" s="117">
        <f t="shared" si="3"/>
        <v>0</v>
      </c>
      <c r="AY13" s="117">
        <f t="shared" si="3"/>
        <v>1075611.064111759</v>
      </c>
      <c r="AZ13" s="117">
        <f t="shared" si="3"/>
        <v>0</v>
      </c>
      <c r="BA13" s="117">
        <f t="shared" si="3"/>
        <v>0</v>
      </c>
      <c r="BB13" s="117">
        <f t="shared" si="3"/>
        <v>0</v>
      </c>
      <c r="BC13" s="117">
        <f t="shared" si="3"/>
        <v>0</v>
      </c>
      <c r="BD13" s="117">
        <f t="shared" si="3"/>
        <v>0</v>
      </c>
      <c r="BE13" s="117">
        <f t="shared" si="8"/>
        <v>831375.12822351791</v>
      </c>
      <c r="BF13" s="117"/>
      <c r="BH13" s="108">
        <f t="shared" si="4"/>
        <v>1220</v>
      </c>
      <c r="BI13" s="108" t="str">
        <f t="shared" si="9"/>
        <v>TI</v>
      </c>
      <c r="BJ13" s="108">
        <f t="shared" si="10"/>
        <v>9060310004</v>
      </c>
      <c r="BK13" s="108" t="str">
        <f t="shared" si="11"/>
        <v>Patentes comerciales</v>
      </c>
      <c r="BL13" s="108" t="str">
        <f t="shared" si="12"/>
        <v>COSTO DE OFICINA</v>
      </c>
      <c r="BM13" s="112">
        <f t="shared" si="13"/>
        <v>845106</v>
      </c>
      <c r="BN13" s="112">
        <f t="shared" si="5"/>
        <v>0</v>
      </c>
      <c r="BO13" s="112">
        <f t="shared" si="5"/>
        <v>18412</v>
      </c>
      <c r="BP13" s="112">
        <f t="shared" si="5"/>
        <v>0</v>
      </c>
      <c r="BQ13" s="112">
        <f t="shared" si="14"/>
        <v>0</v>
      </c>
      <c r="BR13" s="112">
        <f t="shared" si="15"/>
        <v>0</v>
      </c>
      <c r="BS13" s="112">
        <f t="shared" si="16"/>
        <v>2183365</v>
      </c>
      <c r="BT13" s="112"/>
      <c r="BU13" s="112"/>
      <c r="BV13" s="112"/>
      <c r="BW13" s="112"/>
      <c r="BX13" s="112"/>
      <c r="BY13" s="117">
        <f>SUM(BM13:BX13)</f>
        <v>3046883</v>
      </c>
    </row>
    <row r="14" spans="2:77" s="42" customFormat="1" ht="18" customHeight="1">
      <c r="B14" s="113">
        <v>1220</v>
      </c>
      <c r="C14" s="113" t="s">
        <v>148</v>
      </c>
      <c r="D14" s="114">
        <v>9060313002</v>
      </c>
      <c r="E14" s="115" t="str">
        <f>VLOOKUP(D14,'[20]Plan de Cuentas'!M$3:N$289,2,0)</f>
        <v>SEGUROS DE RESPONSABILIDAD CIVIL</v>
      </c>
      <c r="F14" s="116" t="str">
        <f>VLOOKUP(D14,'[20]Plan de Cuentas'!M$3:R$289,6,0)</f>
        <v>COSTO DE OFICINA</v>
      </c>
      <c r="G14" s="117">
        <f>+'[21]Mensualización Estructura País'!G119</f>
        <v>40900.475262302338</v>
      </c>
      <c r="H14" s="117">
        <f>+'[21]Mensualización Estructura País'!H119</f>
        <v>40900.475262302338</v>
      </c>
      <c r="I14" s="117">
        <f>+'[21]Mensualización Estructura País'!I119</f>
        <v>40900.475262302338</v>
      </c>
      <c r="J14" s="117">
        <f>+'[21]Mensualización Estructura País'!J119</f>
        <v>40900.475262302338</v>
      </c>
      <c r="K14" s="117">
        <f>+'[21]Mensualización Estructura País'!K119</f>
        <v>40900.475262302338</v>
      </c>
      <c r="L14" s="117">
        <f>+'[21]Mensualización Estructura País'!L119</f>
        <v>40900.475262302338</v>
      </c>
      <c r="M14" s="117">
        <f>+'[21]Mensualización Estructura País'!M119</f>
        <v>40900.475262302338</v>
      </c>
      <c r="N14" s="117">
        <f>+'[21]Mensualización Estructura País'!N119</f>
        <v>40900.475262302338</v>
      </c>
      <c r="O14" s="117">
        <f>+'[21]Mensualización Estructura País'!O119</f>
        <v>40900.475262302338</v>
      </c>
      <c r="P14" s="117">
        <f>+'[21]Mensualización Estructura País'!P119</f>
        <v>40900.475262302338</v>
      </c>
      <c r="Q14" s="117">
        <f>+'[21]Mensualización Estructura País'!Q119</f>
        <v>40900.475262302338</v>
      </c>
      <c r="R14" s="117">
        <f>+'[21]Mensualización Estructura País'!R119</f>
        <v>40900.475262302338</v>
      </c>
      <c r="S14" s="117">
        <f t="shared" si="0"/>
        <v>490805.70314762794</v>
      </c>
      <c r="U14" s="113">
        <f t="shared" si="1"/>
        <v>1220</v>
      </c>
      <c r="V14" s="113" t="str">
        <f t="shared" si="24"/>
        <v>TI</v>
      </c>
      <c r="W14" s="113">
        <f t="shared" si="25"/>
        <v>9060313002</v>
      </c>
      <c r="X14" s="113" t="str">
        <f t="shared" si="17"/>
        <v>SEGUROS DE RESPONSABILIDAD CIVIL</v>
      </c>
      <c r="Y14" s="113" t="str">
        <f t="shared" si="1"/>
        <v>COSTO DE OFICINA</v>
      </c>
      <c r="Z14" s="117">
        <f>SUMIFS('Data 1220'!$U:$U,'Data 1220'!$D:$D,'Gastos Generales_2014 mensu '!$W14,'Data 1220'!$A:$A,"ENERO",'Data 1220'!$F:$F,'Gastos Generales_2014 mensu '!$X14)</f>
        <v>0</v>
      </c>
      <c r="AA14" s="117">
        <f>SUMIFS('Data 1220'!$U:$U,'Data 1220'!$D:$D,'Gastos Generales_2014 mensu '!$W14,'Data 1220'!$A:$A,"FEBRERO",'Data 1220'!$F:$F,'Gastos Generales_2014 mensu '!$X14)</f>
        <v>0</v>
      </c>
      <c r="AB14" s="117">
        <f>SUMIFS('Data 1220'!$U:$U,'Data 1220'!$D:$D,'Gastos Generales_2014 mensu '!$W14,'Data 1220'!$A:$A,"MARZO",'Data 1220'!$F:$F,'Gastos Generales_2014 mensu '!$X14)</f>
        <v>0</v>
      </c>
      <c r="AC14" s="117">
        <f>SUMIFS('Data 1220'!$U:$U,'Data 1220'!$D:$D,'Gastos Generales_2014 mensu '!$W14,'Data 1220'!$A:$A,"ABRIL",'Data 1220'!$F:$F,'Gastos Generales_2014 mensu '!$X14)</f>
        <v>0</v>
      </c>
      <c r="AD14" s="112">
        <f>SUMIFS('Data 1220'!$U:$U,'Data 1220'!$D:$D,'Gastos Generales_2014 mensu '!$W14,'Data 1220'!$A:$A,"MAYO",'Data 1220'!$F:$F,'Gastos Generales_2014 mensu '!$X14)</f>
        <v>0</v>
      </c>
      <c r="AE14" s="117">
        <f>SUMIFS('Data 1220'!$U:$U,'Data 1220'!$D:$D,'Gastos Generales_2014 mensu '!$W14,'Data 1220'!$A:$A,"JUNIO",'Data 1220'!$F:$F,'Gastos Generales_2014 mensu '!$X14)</f>
        <v>0</v>
      </c>
      <c r="AF14" s="117">
        <f>SUMIFS('Data 1220'!$U:$U,'Data 1220'!$D:$D,'Gastos Generales_2014 mensu '!$W14,'Data 1220'!$A:$A,"JULIO",'Data 1220'!$F:$F,'Gastos Generales_2014 mensu '!$X14)</f>
        <v>0</v>
      </c>
      <c r="AG14" s="117">
        <f>SUMIFS('Data 1220'!$U:$U,'Data 1220'!$D:$D,'Gastos Generales_2014 mensu '!$W14,'Data 1220'!$A:$A,"AGOSTO",'Data 1220'!$F:$F,'Gastos Generales_2014 mensu '!$X14)</f>
        <v>0</v>
      </c>
      <c r="AH14" s="117">
        <f>SUMIFS('Data 1220'!$U:$U,'Data 1220'!$D:$D,'Gastos Generales_2014 mensu '!$W14,'Data 1220'!$A:$A,"SEPTIEMBRE",'Data 1220'!$F:$F,'Gastos Generales_2014 mensu '!$X14)</f>
        <v>0</v>
      </c>
      <c r="AI14" s="117">
        <f>SUMIFS('Data 1220'!$U:$U,'Data 1220'!$D:$D,'Gastos Generales_2014 mensu '!$W14,'Data 1220'!$A:$A,"OCTUBRE",'Data 1220'!$F:$F,'Gastos Generales_2014 mensu '!$X14)</f>
        <v>0</v>
      </c>
      <c r="AJ14" s="117">
        <f>SUMIFS('Data 1220'!$U:$U,'Data 1220'!$D:$D,'Gastos Generales_2014 mensu '!$W14,'Data 1220'!$A:$A,"NOVIERMBRE",'Data 1220'!$F:$F,'Gastos Generales_2014 mensu '!$X14)</f>
        <v>0</v>
      </c>
      <c r="AK14" s="117">
        <f>SUMIFS('Data 1220'!$U:$U,'Data 1220'!$D:$D,'Gastos Generales_2014 mensu '!$W14,'Data 1220'!$A:$A,"DICIEMBRE",'Data 1220'!$F:$F,'Gastos Generales_2014 mensu '!$X14)</f>
        <v>0</v>
      </c>
      <c r="AL14" s="117">
        <f t="shared" si="27"/>
        <v>0</v>
      </c>
      <c r="AN14" s="113">
        <f t="shared" si="2"/>
        <v>1220</v>
      </c>
      <c r="AO14" s="113" t="str">
        <f t="shared" si="2"/>
        <v>TI</v>
      </c>
      <c r="AP14" s="113">
        <f t="shared" si="2"/>
        <v>9060313002</v>
      </c>
      <c r="AQ14" s="113" t="str">
        <f t="shared" si="2"/>
        <v>SEGUROS DE RESPONSABILIDAD CIVIL</v>
      </c>
      <c r="AR14" s="113" t="str">
        <f t="shared" si="2"/>
        <v>COSTO DE OFICINA</v>
      </c>
      <c r="AS14" s="117">
        <f t="shared" si="7"/>
        <v>-40900.475262302338</v>
      </c>
      <c r="AT14" s="117">
        <f t="shared" si="3"/>
        <v>-40900.475262302338</v>
      </c>
      <c r="AU14" s="117">
        <f t="shared" si="3"/>
        <v>-40900.475262302338</v>
      </c>
      <c r="AV14" s="117">
        <f t="shared" si="3"/>
        <v>-40900.475262302338</v>
      </c>
      <c r="AW14" s="117">
        <f t="shared" si="3"/>
        <v>-40900.475262302338</v>
      </c>
      <c r="AX14" s="117">
        <f t="shared" si="3"/>
        <v>-40900.475262302338</v>
      </c>
      <c r="AY14" s="117">
        <f t="shared" si="3"/>
        <v>-40900.475262302338</v>
      </c>
      <c r="AZ14" s="117">
        <f t="shared" si="3"/>
        <v>-40900.475262302338</v>
      </c>
      <c r="BA14" s="117">
        <f t="shared" si="3"/>
        <v>-40900.475262302338</v>
      </c>
      <c r="BB14" s="117">
        <f t="shared" si="3"/>
        <v>-40900.475262302338</v>
      </c>
      <c r="BC14" s="117">
        <f t="shared" si="3"/>
        <v>-40900.475262302338</v>
      </c>
      <c r="BD14" s="117">
        <f t="shared" si="3"/>
        <v>-40900.475262302338</v>
      </c>
      <c r="BE14" s="117">
        <f t="shared" si="8"/>
        <v>-490805.70314762794</v>
      </c>
      <c r="BF14" s="117"/>
      <c r="BH14" s="108">
        <f t="shared" si="4"/>
        <v>1220</v>
      </c>
      <c r="BI14" s="108" t="str">
        <f t="shared" si="9"/>
        <v>TI</v>
      </c>
      <c r="BJ14" s="108">
        <f t="shared" si="10"/>
        <v>9060313002</v>
      </c>
      <c r="BK14" s="108" t="str">
        <f t="shared" si="11"/>
        <v>SEGUROS DE RESPONSABILIDAD CIVIL</v>
      </c>
      <c r="BL14" s="108" t="str">
        <f t="shared" si="12"/>
        <v>COSTO DE OFICINA</v>
      </c>
      <c r="BM14" s="112">
        <f t="shared" si="13"/>
        <v>0</v>
      </c>
      <c r="BN14" s="112">
        <f t="shared" si="5"/>
        <v>0</v>
      </c>
      <c r="BO14" s="112">
        <f t="shared" si="5"/>
        <v>0</v>
      </c>
      <c r="BP14" s="112">
        <f t="shared" si="5"/>
        <v>0</v>
      </c>
      <c r="BQ14" s="112">
        <f t="shared" si="14"/>
        <v>0</v>
      </c>
      <c r="BR14" s="112">
        <f t="shared" si="15"/>
        <v>0</v>
      </c>
      <c r="BS14" s="112">
        <f t="shared" si="16"/>
        <v>0</v>
      </c>
      <c r="BT14" s="112"/>
      <c r="BU14" s="112"/>
      <c r="BV14" s="112"/>
      <c r="BW14" s="112"/>
      <c r="BX14" s="112"/>
      <c r="BY14" s="117"/>
    </row>
    <row r="15" spans="2:77" s="42" customFormat="1" ht="18" customHeight="1">
      <c r="B15" s="113">
        <v>1220</v>
      </c>
      <c r="C15" s="113" t="s">
        <v>148</v>
      </c>
      <c r="D15" s="114">
        <v>9060304001</v>
      </c>
      <c r="E15" s="115" t="str">
        <f>VLOOKUP(D15,'[20]Plan de Cuentas'!M$3:N$289,2,0)</f>
        <v>MANTENIMIENTO LOCALES DE LA EMPRESA</v>
      </c>
      <c r="F15" s="116" t="str">
        <f>VLOOKUP(D15,'[20]Plan de Cuentas'!M$3:R$289,6,0)</f>
        <v>COSTO DE OFICINA</v>
      </c>
      <c r="G15" s="117">
        <f>+'[21]Mensualización Estructura País'!G120</f>
        <v>141587.78721245399</v>
      </c>
      <c r="H15" s="117">
        <f>+'[21]Mensualización Estructura País'!H120</f>
        <v>141587.78721245399</v>
      </c>
      <c r="I15" s="117">
        <f>+'[21]Mensualización Estructura País'!I120</f>
        <v>141587.78721245399</v>
      </c>
      <c r="J15" s="117">
        <f>+'[21]Mensualización Estructura País'!J120</f>
        <v>141587.78721245399</v>
      </c>
      <c r="K15" s="117">
        <f>+'[21]Mensualización Estructura País'!K120</f>
        <v>141587.78721245399</v>
      </c>
      <c r="L15" s="117">
        <f>+'[21]Mensualización Estructura País'!L120</f>
        <v>141587.78721245399</v>
      </c>
      <c r="M15" s="117">
        <f>+'[21]Mensualización Estructura País'!M120</f>
        <v>141587.78721245399</v>
      </c>
      <c r="N15" s="117">
        <f>+'[21]Mensualización Estructura País'!N120</f>
        <v>141587.78721245399</v>
      </c>
      <c r="O15" s="117">
        <f>+'[21]Mensualización Estructura País'!O120</f>
        <v>141587.78721245399</v>
      </c>
      <c r="P15" s="117">
        <f>+'[21]Mensualización Estructura País'!P120</f>
        <v>141587.78721245399</v>
      </c>
      <c r="Q15" s="117">
        <f>+'[21]Mensualización Estructura País'!Q120</f>
        <v>141587.78721245399</v>
      </c>
      <c r="R15" s="117">
        <f>+'[21]Mensualización Estructura País'!R120</f>
        <v>141587.78721245399</v>
      </c>
      <c r="S15" s="117">
        <f t="shared" si="0"/>
        <v>1699053.446549448</v>
      </c>
      <c r="U15" s="113">
        <f t="shared" si="1"/>
        <v>1220</v>
      </c>
      <c r="V15" s="113" t="str">
        <f t="shared" si="24"/>
        <v>TI</v>
      </c>
      <c r="W15" s="113">
        <f t="shared" si="25"/>
        <v>9060304001</v>
      </c>
      <c r="X15" s="113" t="str">
        <f t="shared" si="17"/>
        <v>MANTENIMIENTO LOCALES DE LA EMPRESA</v>
      </c>
      <c r="Y15" s="113" t="str">
        <f t="shared" si="1"/>
        <v>COSTO DE OFICINA</v>
      </c>
      <c r="Z15" s="117">
        <f>SUMIFS('Data 1220'!$U:$U,'Data 1220'!$D:$D,'Gastos Generales_2014 mensu '!$W15,'Data 1220'!$A:$A,"ENERO",'Data 1220'!$F:$F,'Gastos Generales_2014 mensu '!$X15)</f>
        <v>0</v>
      </c>
      <c r="AA15" s="117">
        <f>SUMIFS('Data 1220'!$U:$U,'Data 1220'!$D:$D,'Gastos Generales_2014 mensu '!$W15,'Data 1220'!$A:$A,"FEBRERO",'Data 1220'!$F:$F,'Gastos Generales_2014 mensu '!$X15)</f>
        <v>120439</v>
      </c>
      <c r="AB15" s="117">
        <f>SUMIFS('Data 1220'!$U:$U,'Data 1220'!$D:$D,'Gastos Generales_2014 mensu '!$W15,'Data 1220'!$A:$A,"MARZO",'Data 1220'!$F:$F,'Gastos Generales_2014 mensu '!$X15)</f>
        <v>117371</v>
      </c>
      <c r="AC15" s="117">
        <f>SUMIFS('Data 1220'!$U:$U,'Data 1220'!$D:$D,'Gastos Generales_2014 mensu '!$W15,'Data 1220'!$A:$A,"ABRIL",'Data 1220'!$F:$F,'Gastos Generales_2014 mensu '!$X15)</f>
        <v>136050</v>
      </c>
      <c r="AD15" s="112">
        <f>SUMIFS('Data 1220'!$U:$U,'Data 1220'!$D:$D,'Gastos Generales_2014 mensu '!$W15,'Data 1220'!$A:$A,"MAYO",'Data 1220'!$F:$F,'Gastos Generales_2014 mensu '!$X15)</f>
        <v>40212</v>
      </c>
      <c r="AE15" s="117">
        <f>SUMIFS('Data 1220'!$U:$U,'Data 1220'!$D:$D,'Gastos Generales_2014 mensu '!$W15,'Data 1220'!$A:$A,"JUNIO",'Data 1220'!$F:$F,'Gastos Generales_2014 mensu '!$X15)</f>
        <v>583978</v>
      </c>
      <c r="AF15" s="117">
        <f>SUMIFS('Data 1220'!$U:$U,'Data 1220'!$D:$D,'Gastos Generales_2014 mensu '!$W15,'Data 1220'!$A:$A,"JULIO",'Data 1220'!$F:$F,'Gastos Generales_2014 mensu '!$X15)</f>
        <v>78054</v>
      </c>
      <c r="AG15" s="117">
        <f>SUMIFS('Data 1220'!$U:$U,'Data 1220'!$D:$D,'Gastos Generales_2014 mensu '!$W15,'Data 1220'!$A:$A,"AGOSTO",'Data 1220'!$F:$F,'Gastos Generales_2014 mensu '!$X15)</f>
        <v>0</v>
      </c>
      <c r="AH15" s="117">
        <f>SUMIFS('Data 1220'!$U:$U,'Data 1220'!$D:$D,'Gastos Generales_2014 mensu '!$W15,'Data 1220'!$A:$A,"SEPTIEMBRE",'Data 1220'!$F:$F,'Gastos Generales_2014 mensu '!$X15)</f>
        <v>0</v>
      </c>
      <c r="AI15" s="117">
        <f>SUMIFS('Data 1220'!$U:$U,'Data 1220'!$D:$D,'Gastos Generales_2014 mensu '!$W15,'Data 1220'!$A:$A,"OCTUBRE",'Data 1220'!$F:$F,'Gastos Generales_2014 mensu '!$X15)</f>
        <v>0</v>
      </c>
      <c r="AJ15" s="117">
        <f>SUMIFS('Data 1220'!$U:$U,'Data 1220'!$D:$D,'Gastos Generales_2014 mensu '!$W15,'Data 1220'!$A:$A,"NOVIERMBRE",'Data 1220'!$F:$F,'Gastos Generales_2014 mensu '!$X15)</f>
        <v>0</v>
      </c>
      <c r="AK15" s="117">
        <f>SUMIFS('Data 1220'!$U:$U,'Data 1220'!$D:$D,'Gastos Generales_2014 mensu '!$W15,'Data 1220'!$A:$A,"DICIEMBRE",'Data 1220'!$F:$F,'Gastos Generales_2014 mensu '!$X15)</f>
        <v>0</v>
      </c>
      <c r="AL15" s="117">
        <f t="shared" si="27"/>
        <v>1076104</v>
      </c>
      <c r="AN15" s="113">
        <f t="shared" si="2"/>
        <v>1220</v>
      </c>
      <c r="AO15" s="113" t="str">
        <f t="shared" ref="AO15:AO22" si="29">+C15</f>
        <v>TI</v>
      </c>
      <c r="AP15" s="113">
        <f t="shared" ref="AP15:AP22" si="30">+D15</f>
        <v>9060304001</v>
      </c>
      <c r="AQ15" s="113" t="str">
        <f t="shared" ref="AQ15:AQ22" si="31">+E15</f>
        <v>MANTENIMIENTO LOCALES DE LA EMPRESA</v>
      </c>
      <c r="AR15" s="113" t="str">
        <f t="shared" ref="AR15:AR22" si="32">+F15</f>
        <v>COSTO DE OFICINA</v>
      </c>
      <c r="AS15" s="117">
        <f t="shared" si="7"/>
        <v>-141587.78721245399</v>
      </c>
      <c r="AT15" s="117">
        <f t="shared" si="3"/>
        <v>-21148.787212453986</v>
      </c>
      <c r="AU15" s="117">
        <f t="shared" si="3"/>
        <v>-24216.787212453986</v>
      </c>
      <c r="AV15" s="117">
        <f t="shared" si="3"/>
        <v>-5537.7872124539863</v>
      </c>
      <c r="AW15" s="117">
        <f t="shared" si="3"/>
        <v>-101375.78721245399</v>
      </c>
      <c r="AX15" s="117">
        <f t="shared" si="3"/>
        <v>442390.21278754598</v>
      </c>
      <c r="AY15" s="117">
        <f t="shared" si="3"/>
        <v>-63533.787212453986</v>
      </c>
      <c r="AZ15" s="117">
        <f t="shared" si="3"/>
        <v>-141587.78721245399</v>
      </c>
      <c r="BA15" s="117">
        <f t="shared" si="3"/>
        <v>-141587.78721245399</v>
      </c>
      <c r="BB15" s="117">
        <f t="shared" si="3"/>
        <v>-141587.78721245399</v>
      </c>
      <c r="BC15" s="117">
        <f t="shared" si="3"/>
        <v>-141587.78721245399</v>
      </c>
      <c r="BD15" s="117">
        <f t="shared" si="3"/>
        <v>-141587.78721245399</v>
      </c>
      <c r="BE15" s="117">
        <f t="shared" si="8"/>
        <v>-622949.44654944795</v>
      </c>
      <c r="BF15" s="117"/>
      <c r="BH15" s="108">
        <f t="shared" si="4"/>
        <v>1220</v>
      </c>
      <c r="BI15" s="108" t="str">
        <f t="shared" si="9"/>
        <v>TI</v>
      </c>
      <c r="BJ15" s="108">
        <f t="shared" si="10"/>
        <v>9060304001</v>
      </c>
      <c r="BK15" s="108" t="str">
        <f t="shared" si="11"/>
        <v>MANTENIMIENTO LOCALES DE LA EMPRESA</v>
      </c>
      <c r="BL15" s="108" t="str">
        <f t="shared" si="12"/>
        <v>COSTO DE OFICINA</v>
      </c>
      <c r="BM15" s="112">
        <f t="shared" si="13"/>
        <v>0</v>
      </c>
      <c r="BN15" s="112">
        <f t="shared" si="5"/>
        <v>120439</v>
      </c>
      <c r="BO15" s="112">
        <f t="shared" si="5"/>
        <v>117371</v>
      </c>
      <c r="BP15" s="112">
        <f t="shared" si="5"/>
        <v>136050</v>
      </c>
      <c r="BQ15" s="112">
        <f t="shared" si="14"/>
        <v>40212</v>
      </c>
      <c r="BR15" s="112">
        <f t="shared" si="15"/>
        <v>583978</v>
      </c>
      <c r="BS15" s="112">
        <f t="shared" si="16"/>
        <v>78054</v>
      </c>
      <c r="BT15" s="112"/>
      <c r="BU15" s="112"/>
      <c r="BV15" s="112"/>
      <c r="BW15" s="112"/>
      <c r="BX15" s="112"/>
      <c r="BY15" s="117"/>
    </row>
    <row r="16" spans="2:77" s="42" customFormat="1" ht="18" customHeight="1">
      <c r="B16" s="113">
        <v>1220</v>
      </c>
      <c r="C16" s="113" t="s">
        <v>148</v>
      </c>
      <c r="D16" s="114">
        <f>+'[21]Mensualización Estructura País'!$D$121</f>
        <v>9060314001</v>
      </c>
      <c r="E16" s="115" t="str">
        <f>VLOOKUP(D16,'[20]Plan de Cuentas'!M$3:N$289,2,0)</f>
        <v>REFRIGERIOS</v>
      </c>
      <c r="F16" s="116" t="str">
        <f>VLOOKUP(D16,'[20]Plan de Cuentas'!M$3:R$289,6,0)</f>
        <v>COSTO DE OFICINA</v>
      </c>
      <c r="G16" s="117">
        <f>+'[21]Mensualización Estructura País'!G121</f>
        <v>6235.193019656308</v>
      </c>
      <c r="H16" s="117">
        <f>+'[21]Mensualización Estructura País'!H121</f>
        <v>6235.193019656308</v>
      </c>
      <c r="I16" s="117">
        <f>+'[21]Mensualización Estructura País'!I121</f>
        <v>6235.193019656308</v>
      </c>
      <c r="J16" s="117">
        <f>+'[21]Mensualización Estructura País'!J121</f>
        <v>6235.193019656308</v>
      </c>
      <c r="K16" s="117">
        <f>+'[21]Mensualización Estructura País'!K121</f>
        <v>6235.193019656308</v>
      </c>
      <c r="L16" s="117">
        <f>+'[21]Mensualización Estructura País'!L121</f>
        <v>6235.193019656308</v>
      </c>
      <c r="M16" s="117">
        <f>+'[21]Mensualización Estructura País'!M121</f>
        <v>6235.193019656308</v>
      </c>
      <c r="N16" s="117">
        <f>+'[21]Mensualización Estructura País'!N121</f>
        <v>6235.193019656308</v>
      </c>
      <c r="O16" s="117">
        <f>+'[21]Mensualización Estructura País'!O121</f>
        <v>6235.193019656308</v>
      </c>
      <c r="P16" s="117">
        <f>+'[21]Mensualización Estructura País'!P121</f>
        <v>6235.193019656308</v>
      </c>
      <c r="Q16" s="117">
        <f>+'[21]Mensualización Estructura País'!Q121</f>
        <v>6235.193019656308</v>
      </c>
      <c r="R16" s="117">
        <f>+'[21]Mensualización Estructura País'!R121</f>
        <v>6235.193019656308</v>
      </c>
      <c r="S16" s="117">
        <f t="shared" si="0"/>
        <v>74822.316235875682</v>
      </c>
      <c r="U16" s="113">
        <f t="shared" si="1"/>
        <v>1220</v>
      </c>
      <c r="V16" s="113" t="str">
        <f t="shared" si="24"/>
        <v>TI</v>
      </c>
      <c r="W16" s="113">
        <f t="shared" si="25"/>
        <v>9060314001</v>
      </c>
      <c r="X16" s="113" t="str">
        <f t="shared" si="17"/>
        <v>REFRIGERIOS</v>
      </c>
      <c r="Y16" s="113" t="str">
        <f t="shared" si="1"/>
        <v>COSTO DE OFICINA</v>
      </c>
      <c r="Z16" s="117">
        <f>SUMIFS('Data 1220'!$U:$U,'Data 1220'!$D:$D,'Gastos Generales_2014 mensu '!$W16,'Data 1220'!$A:$A,"ENERO",'Data 1220'!$F:$F,'Gastos Generales_2014 mensu '!$X16)</f>
        <v>0</v>
      </c>
      <c r="AA16" s="117">
        <f>SUMIFS('Data 1220'!$U:$U,'Data 1220'!$D:$D,'Gastos Generales_2014 mensu '!$W16,'Data 1220'!$A:$A,"FEBRERO",'Data 1220'!$F:$F,'Gastos Generales_2014 mensu '!$X16)</f>
        <v>0</v>
      </c>
      <c r="AB16" s="117">
        <f>SUMIFS('Data 1220'!$U:$U,'Data 1220'!$D:$D,'Gastos Generales_2014 mensu '!$W16,'Data 1220'!$A:$A,"MARZO",'Data 1220'!$F:$F,'Gastos Generales_2014 mensu '!$X16)</f>
        <v>0</v>
      </c>
      <c r="AC16" s="117">
        <f>SUMIFS('Data 1220'!$U:$U,'Data 1220'!$D:$D,'Gastos Generales_2014 mensu '!$W16,'Data 1220'!$A:$A,"ABRIL",'Data 1220'!$F:$F,'Gastos Generales_2014 mensu '!$X16)</f>
        <v>48099</v>
      </c>
      <c r="AD16" s="112">
        <f>SUMIFS('Data 1220'!$U:$U,'Data 1220'!$D:$D,'Gastos Generales_2014 mensu '!$W16,'Data 1220'!$A:$A,"MAYO",'Data 1220'!$F:$F,'Gastos Generales_2014 mensu '!$X16)</f>
        <v>12255</v>
      </c>
      <c r="AE16" s="117">
        <f>SUMIFS('Data 1220'!$U:$U,'Data 1220'!$D:$D,'Gastos Generales_2014 mensu '!$W16,'Data 1220'!$A:$A,"JUNIO",'Data 1220'!$F:$F,'Gastos Generales_2014 mensu '!$X16)</f>
        <v>50587</v>
      </c>
      <c r="AF16" s="117">
        <f>SUMIFS('Data 1220'!$U:$U,'Data 1220'!$D:$D,'Gastos Generales_2014 mensu '!$W16,'Data 1220'!$A:$A,"JULIO",'Data 1220'!$F:$F,'Gastos Generales_2014 mensu '!$X16)</f>
        <v>0</v>
      </c>
      <c r="AG16" s="117">
        <f>SUMIFS('Data 1220'!$U:$U,'Data 1220'!$D:$D,'Gastos Generales_2014 mensu '!$W16,'Data 1220'!$A:$A,"AGOSTO",'Data 1220'!$F:$F,'Gastos Generales_2014 mensu '!$X16)</f>
        <v>0</v>
      </c>
      <c r="AH16" s="117">
        <f>SUMIFS('Data 1220'!$U:$U,'Data 1220'!$D:$D,'Gastos Generales_2014 mensu '!$W16,'Data 1220'!$A:$A,"SEPTIEMBRE",'Data 1220'!$F:$F,'Gastos Generales_2014 mensu '!$X16)</f>
        <v>0</v>
      </c>
      <c r="AI16" s="117">
        <f>SUMIFS('Data 1220'!$U:$U,'Data 1220'!$D:$D,'Gastos Generales_2014 mensu '!$W16,'Data 1220'!$A:$A,"OCTUBRE",'Data 1220'!$F:$F,'Gastos Generales_2014 mensu '!$X16)</f>
        <v>0</v>
      </c>
      <c r="AJ16" s="117">
        <f>SUMIFS('Data 1220'!$U:$U,'Data 1220'!$D:$D,'Gastos Generales_2014 mensu '!$W16,'Data 1220'!$A:$A,"NOVIERMBRE",'Data 1220'!$F:$F,'Gastos Generales_2014 mensu '!$X16)</f>
        <v>0</v>
      </c>
      <c r="AK16" s="117">
        <f>SUMIFS('Data 1220'!$U:$U,'Data 1220'!$D:$D,'Gastos Generales_2014 mensu '!$W16,'Data 1220'!$A:$A,"DICIEMBRE",'Data 1220'!$F:$F,'Gastos Generales_2014 mensu '!$X16)</f>
        <v>0</v>
      </c>
      <c r="AL16" s="117">
        <f t="shared" si="27"/>
        <v>110941</v>
      </c>
      <c r="AN16" s="113">
        <f t="shared" si="2"/>
        <v>1220</v>
      </c>
      <c r="AO16" s="113" t="str">
        <f t="shared" si="29"/>
        <v>TI</v>
      </c>
      <c r="AP16" s="113">
        <f t="shared" si="30"/>
        <v>9060314001</v>
      </c>
      <c r="AQ16" s="113" t="str">
        <f t="shared" si="31"/>
        <v>REFRIGERIOS</v>
      </c>
      <c r="AR16" s="113" t="str">
        <f t="shared" si="32"/>
        <v>COSTO DE OFICINA</v>
      </c>
      <c r="AS16" s="117">
        <f t="shared" si="7"/>
        <v>-6235.193019656308</v>
      </c>
      <c r="AT16" s="117">
        <f t="shared" si="3"/>
        <v>-6235.193019656308</v>
      </c>
      <c r="AU16" s="117">
        <f t="shared" si="3"/>
        <v>-6235.193019656308</v>
      </c>
      <c r="AV16" s="117">
        <f t="shared" si="3"/>
        <v>41863.806980343696</v>
      </c>
      <c r="AW16" s="117">
        <f t="shared" si="3"/>
        <v>6019.806980343692</v>
      </c>
      <c r="AX16" s="117">
        <f t="shared" si="3"/>
        <v>44351.806980343696</v>
      </c>
      <c r="AY16" s="117">
        <f t="shared" si="3"/>
        <v>-6235.193019656308</v>
      </c>
      <c r="AZ16" s="117">
        <f t="shared" si="3"/>
        <v>-6235.193019656308</v>
      </c>
      <c r="BA16" s="117">
        <f t="shared" si="3"/>
        <v>-6235.193019656308</v>
      </c>
      <c r="BB16" s="117">
        <f t="shared" si="3"/>
        <v>-6235.193019656308</v>
      </c>
      <c r="BC16" s="117">
        <f t="shared" si="3"/>
        <v>-6235.193019656308</v>
      </c>
      <c r="BD16" s="117">
        <f t="shared" si="3"/>
        <v>-6235.193019656308</v>
      </c>
      <c r="BE16" s="117">
        <f t="shared" si="8"/>
        <v>36118.683764124333</v>
      </c>
      <c r="BF16" s="117"/>
      <c r="BH16" s="108">
        <f t="shared" si="4"/>
        <v>1220</v>
      </c>
      <c r="BI16" s="108" t="str">
        <f t="shared" si="9"/>
        <v>TI</v>
      </c>
      <c r="BJ16" s="108">
        <f t="shared" si="10"/>
        <v>9060314001</v>
      </c>
      <c r="BK16" s="108" t="str">
        <f t="shared" si="11"/>
        <v>REFRIGERIOS</v>
      </c>
      <c r="BL16" s="108" t="str">
        <f t="shared" si="12"/>
        <v>COSTO DE OFICINA</v>
      </c>
      <c r="BM16" s="112">
        <f t="shared" si="13"/>
        <v>0</v>
      </c>
      <c r="BN16" s="112">
        <f t="shared" si="5"/>
        <v>0</v>
      </c>
      <c r="BO16" s="112">
        <f t="shared" si="5"/>
        <v>0</v>
      </c>
      <c r="BP16" s="112">
        <f t="shared" si="5"/>
        <v>48099</v>
      </c>
      <c r="BQ16" s="112">
        <f t="shared" si="14"/>
        <v>12255</v>
      </c>
      <c r="BR16" s="112">
        <f t="shared" si="15"/>
        <v>50587</v>
      </c>
      <c r="BS16" s="112">
        <f t="shared" si="16"/>
        <v>0</v>
      </c>
      <c r="BT16" s="112"/>
      <c r="BU16" s="112"/>
      <c r="BV16" s="112"/>
      <c r="BW16" s="112"/>
      <c r="BX16" s="112"/>
      <c r="BY16" s="117"/>
    </row>
    <row r="17" spans="2:77" s="42" customFormat="1" ht="16.5" customHeight="1">
      <c r="B17" s="113">
        <v>1220</v>
      </c>
      <c r="C17" s="113" t="s">
        <v>148</v>
      </c>
      <c r="D17" s="114">
        <v>9051120001</v>
      </c>
      <c r="E17" s="115" t="str">
        <f>VLOOKUP(D17,'[20]Plan de Cuentas'!M$3:N$289,2,0)</f>
        <v>Amortización Sistemas Informáticos</v>
      </c>
      <c r="F17" s="116" t="str">
        <f>VLOOKUP(D17,'[20]Plan de Cuentas'!M$3:R$289,6,0)</f>
        <v>Depreciación / Amortización</v>
      </c>
      <c r="G17" s="117">
        <f>(+PPTO2014!C18)*1000</f>
        <v>79785.952442480309</v>
      </c>
      <c r="H17" s="117">
        <f>(+PPTO2014!D18)*1000</f>
        <v>79785.952442480309</v>
      </c>
      <c r="I17" s="117">
        <f>(+PPTO2014!E18)*1000</f>
        <v>79785.952442480309</v>
      </c>
      <c r="J17" s="117">
        <f>(+PPTO2014!F18)*1000</f>
        <v>79785.952442480309</v>
      </c>
      <c r="K17" s="117">
        <f>(+PPTO2014!G18)*1000</f>
        <v>79785.952442480309</v>
      </c>
      <c r="L17" s="117">
        <f>(+PPTO2014!H18)*1000</f>
        <v>79785.952442480309</v>
      </c>
      <c r="M17" s="117">
        <f>(+PPTO2014!I18)*1000</f>
        <v>79785.952442480309</v>
      </c>
      <c r="N17" s="117">
        <f>(+PPTO2014!J18)*1000</f>
        <v>79785.952442480309</v>
      </c>
      <c r="O17" s="117">
        <f>(+PPTO2014!K18)*1000</f>
        <v>79785.952442480309</v>
      </c>
      <c r="P17" s="117">
        <f>(+PPTO2014!L18)*1000</f>
        <v>79785.952442480309</v>
      </c>
      <c r="Q17" s="117">
        <f>(+PPTO2014!M18)*1000</f>
        <v>79785.952442480309</v>
      </c>
      <c r="R17" s="117">
        <f>(+PPTO2014!N18)*1000</f>
        <v>79785.952442480309</v>
      </c>
      <c r="S17" s="117">
        <f t="shared" si="0"/>
        <v>957431.42930976348</v>
      </c>
      <c r="U17" s="113">
        <f t="shared" si="1"/>
        <v>1220</v>
      </c>
      <c r="V17" s="113" t="str">
        <f t="shared" si="24"/>
        <v>TI</v>
      </c>
      <c r="W17" s="113">
        <f t="shared" si="25"/>
        <v>9051120001</v>
      </c>
      <c r="X17" s="113" t="str">
        <f t="shared" si="17"/>
        <v>Amortización Sistemas Informáticos</v>
      </c>
      <c r="Y17" s="113" t="str">
        <f t="shared" si="1"/>
        <v>Depreciación / Amortización</v>
      </c>
      <c r="Z17" s="117">
        <f>SUMIFS('Data 1220'!$U:$U,'Data 1220'!$D:$D,'Gastos Generales_2014 mensu '!$W17,'Data 1220'!$A:$A,"ENERO",'Data 1220'!$F:$F,'Gastos Generales_2014 mensu '!$X17)</f>
        <v>3471389</v>
      </c>
      <c r="AA17" s="117">
        <f>SUMIFS('Data 1220'!$U:$U,'Data 1220'!$D:$D,'Gastos Generales_2014 mensu '!$W17,'Data 1220'!$A:$A,"FEBRERO",'Data 1220'!$F:$F,'Gastos Generales_2014 mensu '!$X17)</f>
        <v>3471389</v>
      </c>
      <c r="AB17" s="117">
        <f>SUMIFS('Data 1220'!$U:$U,'Data 1220'!$D:$D,'Gastos Generales_2014 mensu '!$W17,'Data 1220'!$A:$A,"MARZO",'Data 1220'!$F:$F,'Gastos Generales_2014 mensu '!$X17)</f>
        <v>3471389</v>
      </c>
      <c r="AC17" s="117">
        <f>SUMIFS('Data 1220'!$U:$U,'Data 1220'!$D:$D,'Gastos Generales_2014 mensu '!$W17,'Data 1220'!$A:$A,"ABRIL",'Data 1220'!$F:$F,'Gastos Generales_2014 mensu '!$X17)</f>
        <v>3471389</v>
      </c>
      <c r="AD17" s="112">
        <f>SUMIFS('Data 1220'!$U:$U,'Data 1220'!$D:$D,'Gastos Generales_2014 mensu '!$W17,'Data 1220'!$A:$A,"MAYO",'Data 1220'!$F:$F,'Gastos Generales_2014 mensu '!$X17)</f>
        <v>3471389</v>
      </c>
      <c r="AE17" s="117">
        <f>SUMIFS('Data 1220'!$U:$U,'Data 1220'!$D:$D,'Gastos Generales_2014 mensu '!$W17,'Data 1220'!$A:$A,"JUNIO",'Data 1220'!$F:$F,'Gastos Generales_2014 mensu '!$X17)</f>
        <v>3471389</v>
      </c>
      <c r="AF17" s="117">
        <f>SUMIFS('Data 1220'!$U:$U,'Data 1220'!$D:$D,'Gastos Generales_2014 mensu '!$W17,'Data 1220'!$A:$A,"JULIO",'Data 1220'!$F:$F,'Gastos Generales_2014 mensu '!$X17)</f>
        <v>3471389</v>
      </c>
      <c r="AG17" s="117">
        <f>SUMIFS('Data 1220'!$U:$U,'Data 1220'!$D:$D,'Gastos Generales_2014 mensu '!$W17,'Data 1220'!$A:$A,"AGOSTO",'Data 1220'!$F:$F,'Gastos Generales_2014 mensu '!$X17)</f>
        <v>0</v>
      </c>
      <c r="AH17" s="117">
        <f>SUMIFS('Data 1220'!$U:$U,'Data 1220'!$D:$D,'Gastos Generales_2014 mensu '!$W17,'Data 1220'!$A:$A,"SEPTIEMBRE",'Data 1220'!$F:$F,'Gastos Generales_2014 mensu '!$X17)</f>
        <v>0</v>
      </c>
      <c r="AI17" s="117">
        <f>SUMIFS('Data 1220'!$U:$U,'Data 1220'!$D:$D,'Gastos Generales_2014 mensu '!$W17,'Data 1220'!$A:$A,"OCTUBRE",'Data 1220'!$F:$F,'Gastos Generales_2014 mensu '!$X17)</f>
        <v>0</v>
      </c>
      <c r="AJ17" s="117">
        <f>SUMIFS('Data 1220'!$U:$U,'Data 1220'!$D:$D,'Gastos Generales_2014 mensu '!$W17,'Data 1220'!$A:$A,"NOVIERMBRE",'Data 1220'!$F:$F,'Gastos Generales_2014 mensu '!$X17)</f>
        <v>0</v>
      </c>
      <c r="AK17" s="117">
        <f>SUMIFS('Data 1220'!$U:$U,'Data 1220'!$D:$D,'Gastos Generales_2014 mensu '!$W17,'Data 1220'!$A:$A,"DICIEMBRE",'Data 1220'!$F:$F,'Gastos Generales_2014 mensu '!$X17)</f>
        <v>0</v>
      </c>
      <c r="AL17" s="117">
        <f t="shared" si="27"/>
        <v>24299723</v>
      </c>
      <c r="AN17" s="113">
        <f t="shared" si="2"/>
        <v>1220</v>
      </c>
      <c r="AO17" s="113" t="str">
        <f t="shared" si="29"/>
        <v>TI</v>
      </c>
      <c r="AP17" s="113">
        <f t="shared" si="30"/>
        <v>9051120001</v>
      </c>
      <c r="AQ17" s="113" t="str">
        <f t="shared" si="31"/>
        <v>Amortización Sistemas Informáticos</v>
      </c>
      <c r="AR17" s="113" t="str">
        <f t="shared" si="32"/>
        <v>Depreciación / Amortización</v>
      </c>
      <c r="AS17" s="117">
        <f t="shared" si="7"/>
        <v>3391603.0475575197</v>
      </c>
      <c r="AT17" s="117">
        <f t="shared" si="3"/>
        <v>3391603.0475575197</v>
      </c>
      <c r="AU17" s="117">
        <f t="shared" si="3"/>
        <v>3391603.0475575197</v>
      </c>
      <c r="AV17" s="117">
        <f t="shared" si="3"/>
        <v>3391603.0475575197</v>
      </c>
      <c r="AW17" s="117">
        <f t="shared" si="3"/>
        <v>3391603.0475575197</v>
      </c>
      <c r="AX17" s="117">
        <f t="shared" si="3"/>
        <v>3391603.0475575197</v>
      </c>
      <c r="AY17" s="117">
        <f t="shared" si="3"/>
        <v>3391603.0475575197</v>
      </c>
      <c r="AZ17" s="117">
        <f t="shared" si="3"/>
        <v>-79785.952442480309</v>
      </c>
      <c r="BA17" s="117">
        <f t="shared" si="3"/>
        <v>-79785.952442480309</v>
      </c>
      <c r="BB17" s="117">
        <f t="shared" si="3"/>
        <v>-79785.952442480309</v>
      </c>
      <c r="BC17" s="117">
        <f t="shared" si="3"/>
        <v>-79785.952442480309</v>
      </c>
      <c r="BD17" s="117">
        <f t="shared" si="3"/>
        <v>-79785.952442480309</v>
      </c>
      <c r="BE17" s="117">
        <f t="shared" si="8"/>
        <v>23342291.570690222</v>
      </c>
      <c r="BF17" s="117"/>
      <c r="BH17" s="108">
        <f t="shared" si="4"/>
        <v>1220</v>
      </c>
      <c r="BI17" s="108" t="str">
        <f t="shared" si="9"/>
        <v>TI</v>
      </c>
      <c r="BJ17" s="108">
        <f t="shared" si="10"/>
        <v>9051120001</v>
      </c>
      <c r="BK17" s="108" t="str">
        <f t="shared" si="11"/>
        <v>Amortización Sistemas Informáticos</v>
      </c>
      <c r="BL17" s="108" t="str">
        <f t="shared" si="12"/>
        <v>Depreciación / Amortización</v>
      </c>
      <c r="BM17" s="112">
        <f t="shared" si="13"/>
        <v>3471389</v>
      </c>
      <c r="BN17" s="112">
        <f t="shared" si="5"/>
        <v>3471389</v>
      </c>
      <c r="BO17" s="112">
        <f t="shared" si="5"/>
        <v>3471389</v>
      </c>
      <c r="BP17" s="112">
        <f t="shared" si="5"/>
        <v>3471389</v>
      </c>
      <c r="BQ17" s="112">
        <f t="shared" si="14"/>
        <v>3471389</v>
      </c>
      <c r="BR17" s="112">
        <f t="shared" si="15"/>
        <v>3471389</v>
      </c>
      <c r="BS17" s="112">
        <f t="shared" si="16"/>
        <v>3471389</v>
      </c>
      <c r="BT17" s="112"/>
      <c r="BU17" s="112"/>
      <c r="BV17" s="112"/>
      <c r="BW17" s="112"/>
      <c r="BX17" s="112"/>
      <c r="BY17" s="117">
        <f>SUM(BM17:BX17)</f>
        <v>24299723</v>
      </c>
    </row>
    <row r="18" spans="2:77" s="42" customFormat="1" ht="18" customHeight="1">
      <c r="B18" s="113">
        <v>1220</v>
      </c>
      <c r="C18" s="113" t="s">
        <v>148</v>
      </c>
      <c r="D18" s="114">
        <v>9050110002</v>
      </c>
      <c r="E18" s="115" t="str">
        <f>VLOOKUP(D18,'[20]Plan de Cuentas'!M$3:N$289,2,0)</f>
        <v>Depreciación de medidores</v>
      </c>
      <c r="F18" s="116" t="str">
        <f>VLOOKUP(D18,'[20]Plan de Cuentas'!M$3:R$289,6,0)</f>
        <v>Depreciación / Amortización</v>
      </c>
      <c r="G18" s="117">
        <v>0</v>
      </c>
      <c r="H18" s="117">
        <v>0</v>
      </c>
      <c r="I18" s="117">
        <v>0</v>
      </c>
      <c r="J18" s="117">
        <v>0</v>
      </c>
      <c r="K18" s="117">
        <v>0</v>
      </c>
      <c r="L18" s="117">
        <v>0</v>
      </c>
      <c r="M18" s="117">
        <v>0</v>
      </c>
      <c r="N18" s="117">
        <v>0</v>
      </c>
      <c r="O18" s="117">
        <v>0</v>
      </c>
      <c r="P18" s="117">
        <v>0</v>
      </c>
      <c r="Q18" s="117">
        <v>0</v>
      </c>
      <c r="R18" s="117">
        <v>0</v>
      </c>
      <c r="S18" s="117">
        <f t="shared" si="0"/>
        <v>0</v>
      </c>
      <c r="U18" s="113">
        <f t="shared" si="1"/>
        <v>1220</v>
      </c>
      <c r="V18" s="113" t="str">
        <f t="shared" si="24"/>
        <v>TI</v>
      </c>
      <c r="W18" s="113">
        <f t="shared" si="25"/>
        <v>9050110002</v>
      </c>
      <c r="X18" s="113" t="str">
        <f t="shared" si="17"/>
        <v>Depreciación de medidores</v>
      </c>
      <c r="Y18" s="113" t="str">
        <f t="shared" si="1"/>
        <v>Depreciación / Amortización</v>
      </c>
      <c r="Z18" s="117">
        <f>SUMIFS('Data 1220'!$U:$U,'Data 1220'!$D:$D,'Gastos Generales_2014 mensu '!$W18,'Data 1220'!$A:$A,"ENERO",'Data 1220'!$F:$F,'Gastos Generales_2014 mensu '!$X18)</f>
        <v>86087</v>
      </c>
      <c r="AA18" s="117">
        <f>SUMIFS('Data 1220'!$U:$U,'Data 1220'!$D:$D,'Gastos Generales_2014 mensu '!$W18,'Data 1220'!$A:$A,"FEBRERO",'Data 1220'!$F:$F,'Gastos Generales_2014 mensu '!$X18)</f>
        <v>86087</v>
      </c>
      <c r="AB18" s="117">
        <f>SUMIFS('Data 1220'!$U:$U,'Data 1220'!$D:$D,'Gastos Generales_2014 mensu '!$W18,'Data 1220'!$A:$A,"MARZO",'Data 1220'!$F:$F,'Gastos Generales_2014 mensu '!$X18)</f>
        <v>86087</v>
      </c>
      <c r="AC18" s="117">
        <f>SUMIFS('Data 1220'!$U:$U,'Data 1220'!$D:$D,'Gastos Generales_2014 mensu '!$W18,'Data 1220'!$A:$A,"ABRIL",'Data 1220'!$F:$F,'Gastos Generales_2014 mensu '!$X18)</f>
        <v>86087</v>
      </c>
      <c r="AD18" s="112">
        <f>SUMIFS('Data 1220'!$U:$U,'Data 1220'!$D:$D,'Gastos Generales_2014 mensu '!$W18,'Data 1220'!$A:$A,"MAYO",'Data 1220'!$F:$F,'Gastos Generales_2014 mensu '!$X18)</f>
        <v>86087</v>
      </c>
      <c r="AE18" s="117">
        <f>SUMIFS('Data 1220'!$U:$U,'Data 1220'!$D:$D,'Gastos Generales_2014 mensu '!$W18,'Data 1220'!$A:$A,"JUNIO",'Data 1220'!$F:$F,'Gastos Generales_2014 mensu '!$X18)</f>
        <v>86087</v>
      </c>
      <c r="AF18" s="117">
        <f>SUMIFS('Data 1220'!$U:$U,'Data 1220'!$D:$D,'Gastos Generales_2014 mensu '!$W18,'Data 1220'!$A:$A,"JULIO",'Data 1220'!$F:$F,'Gastos Generales_2014 mensu '!$X18)</f>
        <v>86087</v>
      </c>
      <c r="AG18" s="117">
        <f>SUMIFS('Data 1220'!$U:$U,'Data 1220'!$D:$D,'Gastos Generales_2014 mensu '!$W18,'Data 1220'!$A:$A,"AGOSTO",'Data 1220'!$F:$F,'Gastos Generales_2014 mensu '!$X18)</f>
        <v>0</v>
      </c>
      <c r="AH18" s="117">
        <f>SUMIFS('Data 1220'!$U:$U,'Data 1220'!$D:$D,'Gastos Generales_2014 mensu '!$W18,'Data 1220'!$A:$A,"SEPTIEMBRE",'Data 1220'!$F:$F,'Gastos Generales_2014 mensu '!$X18)</f>
        <v>0</v>
      </c>
      <c r="AI18" s="117">
        <f>SUMIFS('Data 1220'!$U:$U,'Data 1220'!$D:$D,'Gastos Generales_2014 mensu '!$W18,'Data 1220'!$A:$A,"OCTUBRE",'Data 1220'!$F:$F,'Gastos Generales_2014 mensu '!$X18)</f>
        <v>0</v>
      </c>
      <c r="AJ18" s="117">
        <f>SUMIFS('Data 1220'!$U:$U,'Data 1220'!$D:$D,'Gastos Generales_2014 mensu '!$W18,'Data 1220'!$A:$A,"NOVIERMBRE",'Data 1220'!$F:$F,'Gastos Generales_2014 mensu '!$X18)</f>
        <v>0</v>
      </c>
      <c r="AK18" s="117">
        <f>SUMIFS('Data 1220'!$U:$U,'Data 1220'!$D:$D,'Gastos Generales_2014 mensu '!$W18,'Data 1220'!$A:$A,"DICIEMBRE",'Data 1220'!$F:$F,'Gastos Generales_2014 mensu '!$X18)</f>
        <v>0</v>
      </c>
      <c r="AL18" s="117">
        <f t="shared" si="27"/>
        <v>602609</v>
      </c>
      <c r="AN18" s="113">
        <f t="shared" si="2"/>
        <v>1220</v>
      </c>
      <c r="AO18" s="113" t="str">
        <f t="shared" si="29"/>
        <v>TI</v>
      </c>
      <c r="AP18" s="113">
        <f t="shared" si="30"/>
        <v>9050110002</v>
      </c>
      <c r="AQ18" s="113" t="str">
        <f t="shared" si="31"/>
        <v>Depreciación de medidores</v>
      </c>
      <c r="AR18" s="113" t="str">
        <f t="shared" si="32"/>
        <v>Depreciación / Amortización</v>
      </c>
      <c r="AS18" s="117">
        <f t="shared" si="7"/>
        <v>86087</v>
      </c>
      <c r="AT18" s="117">
        <f t="shared" si="3"/>
        <v>86087</v>
      </c>
      <c r="AU18" s="117">
        <f t="shared" si="3"/>
        <v>86087</v>
      </c>
      <c r="AV18" s="117">
        <f t="shared" si="3"/>
        <v>86087</v>
      </c>
      <c r="AW18" s="117">
        <f t="shared" si="3"/>
        <v>86087</v>
      </c>
      <c r="AX18" s="117">
        <f t="shared" si="3"/>
        <v>86087</v>
      </c>
      <c r="AY18" s="117">
        <f t="shared" si="3"/>
        <v>86087</v>
      </c>
      <c r="AZ18" s="117">
        <f t="shared" si="3"/>
        <v>0</v>
      </c>
      <c r="BA18" s="117">
        <f t="shared" si="3"/>
        <v>0</v>
      </c>
      <c r="BB18" s="117">
        <f t="shared" si="3"/>
        <v>0</v>
      </c>
      <c r="BC18" s="117">
        <f t="shared" si="3"/>
        <v>0</v>
      </c>
      <c r="BD18" s="117">
        <f t="shared" si="3"/>
        <v>0</v>
      </c>
      <c r="BE18" s="117">
        <f t="shared" si="8"/>
        <v>602609</v>
      </c>
      <c r="BF18" s="117"/>
      <c r="BH18" s="108">
        <f t="shared" si="4"/>
        <v>1220</v>
      </c>
      <c r="BI18" s="108" t="str">
        <f t="shared" si="9"/>
        <v>TI</v>
      </c>
      <c r="BJ18" s="108">
        <f t="shared" si="10"/>
        <v>9050110002</v>
      </c>
      <c r="BK18" s="108" t="str">
        <f t="shared" si="11"/>
        <v>Depreciación de medidores</v>
      </c>
      <c r="BL18" s="108" t="str">
        <f t="shared" si="12"/>
        <v>Depreciación / Amortización</v>
      </c>
      <c r="BM18" s="112">
        <f t="shared" si="13"/>
        <v>86087</v>
      </c>
      <c r="BN18" s="112">
        <f t="shared" si="5"/>
        <v>86087</v>
      </c>
      <c r="BO18" s="112">
        <f t="shared" si="5"/>
        <v>86087</v>
      </c>
      <c r="BP18" s="112">
        <f t="shared" si="5"/>
        <v>86087</v>
      </c>
      <c r="BQ18" s="112">
        <f t="shared" si="14"/>
        <v>86087</v>
      </c>
      <c r="BR18" s="112">
        <f t="shared" si="15"/>
        <v>86087</v>
      </c>
      <c r="BS18" s="112">
        <f t="shared" si="16"/>
        <v>86087</v>
      </c>
      <c r="BT18" s="112"/>
      <c r="BU18" s="112"/>
      <c r="BV18" s="112"/>
      <c r="BW18" s="112"/>
      <c r="BX18" s="112"/>
      <c r="BY18" s="117">
        <f t="shared" ref="BY18" si="33">SUM(BM18:BX18)</f>
        <v>602609</v>
      </c>
    </row>
    <row r="19" spans="2:77" s="42" customFormat="1" ht="18" customHeight="1">
      <c r="B19" s="113">
        <v>1220</v>
      </c>
      <c r="C19" s="113" t="s">
        <v>148</v>
      </c>
      <c r="D19" s="114">
        <v>9050110004</v>
      </c>
      <c r="E19" s="115" t="str">
        <f>VLOOKUP(D19,'[20]Plan de Cuentas'!M$3:N$289,2,0)</f>
        <v>Depreciación de Equipo Informático</v>
      </c>
      <c r="F19" s="116" t="str">
        <f>VLOOKUP(D19,'[20]Plan de Cuentas'!M$3:R$289,6,0)</f>
        <v>Depreciación / Amortización</v>
      </c>
      <c r="G19" s="117">
        <v>0</v>
      </c>
      <c r="H19" s="117">
        <v>0</v>
      </c>
      <c r="I19" s="117">
        <v>0</v>
      </c>
      <c r="J19" s="117">
        <v>0</v>
      </c>
      <c r="K19" s="117">
        <v>0</v>
      </c>
      <c r="L19" s="117">
        <v>0</v>
      </c>
      <c r="M19" s="117">
        <v>0</v>
      </c>
      <c r="N19" s="117">
        <v>0</v>
      </c>
      <c r="O19" s="117">
        <v>0</v>
      </c>
      <c r="P19" s="117">
        <v>0</v>
      </c>
      <c r="Q19" s="117">
        <v>0</v>
      </c>
      <c r="R19" s="117">
        <v>0</v>
      </c>
      <c r="S19" s="117">
        <f t="shared" si="0"/>
        <v>0</v>
      </c>
      <c r="U19" s="113">
        <f t="shared" si="1"/>
        <v>1220</v>
      </c>
      <c r="V19" s="113" t="str">
        <f t="shared" si="24"/>
        <v>TI</v>
      </c>
      <c r="W19" s="113">
        <f t="shared" si="25"/>
        <v>9050110004</v>
      </c>
      <c r="X19" s="113" t="str">
        <f t="shared" si="17"/>
        <v>Depreciación de Equipo Informático</v>
      </c>
      <c r="Y19" s="113" t="str">
        <f t="shared" si="1"/>
        <v>Depreciación / Amortización</v>
      </c>
      <c r="Z19" s="117">
        <f>SUMIFS('Data 1220'!$U:$U,'Data 1220'!$D:$D,'Gastos Generales_2014 mensu '!$W19,'Data 1220'!$A:$A,"ENERO",'Data 1220'!$F:$F,'Gastos Generales_2014 mensu '!$X19)</f>
        <v>393378</v>
      </c>
      <c r="AA19" s="117">
        <f>SUMIFS('Data 1220'!$U:$U,'Data 1220'!$D:$D,'Gastos Generales_2014 mensu '!$W19,'Data 1220'!$A:$A,"FEBRERO",'Data 1220'!$F:$F,'Gastos Generales_2014 mensu '!$X19)</f>
        <v>393378</v>
      </c>
      <c r="AB19" s="117">
        <f>SUMIFS('Data 1220'!$U:$U,'Data 1220'!$D:$D,'Gastos Generales_2014 mensu '!$W19,'Data 1220'!$A:$A,"MARZO",'Data 1220'!$F:$F,'Gastos Generales_2014 mensu '!$X19)</f>
        <v>393378</v>
      </c>
      <c r="AC19" s="117">
        <f>SUMIFS('Data 1220'!$U:$U,'Data 1220'!$D:$D,'Gastos Generales_2014 mensu '!$W19,'Data 1220'!$A:$A,"ABRIL",'Data 1220'!$F:$F,'Gastos Generales_2014 mensu '!$X19)</f>
        <v>393378</v>
      </c>
      <c r="AD19" s="112">
        <f>SUMIFS('Data 1220'!$U:$U,'Data 1220'!$D:$D,'Gastos Generales_2014 mensu '!$W19,'Data 1220'!$A:$A,"MAYO",'Data 1220'!$F:$F,'Gastos Generales_2014 mensu '!$X19)</f>
        <v>393378</v>
      </c>
      <c r="AE19" s="117">
        <f>SUMIFS('Data 1220'!$U:$U,'Data 1220'!$D:$D,'Gastos Generales_2014 mensu '!$W19,'Data 1220'!$A:$A,"JUNIO",'Data 1220'!$F:$F,'Gastos Generales_2014 mensu '!$X19)</f>
        <v>393171</v>
      </c>
      <c r="AF19" s="117">
        <f>SUMIFS('Data 1220'!$U:$U,'Data 1220'!$D:$D,'Gastos Generales_2014 mensu '!$W19,'Data 1220'!$A:$A,"JULIO",'Data 1220'!$F:$F,'Gastos Generales_2014 mensu '!$X19)</f>
        <v>393171</v>
      </c>
      <c r="AG19" s="117">
        <f>SUMIFS('Data 1220'!$U:$U,'Data 1220'!$D:$D,'Gastos Generales_2014 mensu '!$W19,'Data 1220'!$A:$A,"AGOSTO",'Data 1220'!$F:$F,'Gastos Generales_2014 mensu '!$X19)</f>
        <v>0</v>
      </c>
      <c r="AH19" s="117">
        <f>SUMIFS('Data 1220'!$U:$U,'Data 1220'!$D:$D,'Gastos Generales_2014 mensu '!$W19,'Data 1220'!$A:$A,"SEPTIEMBRE",'Data 1220'!$F:$F,'Gastos Generales_2014 mensu '!$X19)</f>
        <v>0</v>
      </c>
      <c r="AI19" s="117">
        <f>SUMIFS('Data 1220'!$U:$U,'Data 1220'!$D:$D,'Gastos Generales_2014 mensu '!$W19,'Data 1220'!$A:$A,"OCTUBRE",'Data 1220'!$F:$F,'Gastos Generales_2014 mensu '!$X19)</f>
        <v>0</v>
      </c>
      <c r="AJ19" s="117">
        <f>SUMIFS('Data 1220'!$U:$U,'Data 1220'!$D:$D,'Gastos Generales_2014 mensu '!$W19,'Data 1220'!$A:$A,"NOVIERMBRE",'Data 1220'!$F:$F,'Gastos Generales_2014 mensu '!$X19)</f>
        <v>0</v>
      </c>
      <c r="AK19" s="117">
        <f>SUMIFS('Data 1220'!$U:$U,'Data 1220'!$D:$D,'Gastos Generales_2014 mensu '!$W19,'Data 1220'!$A:$A,"DICIEMBRE",'Data 1220'!$F:$F,'Gastos Generales_2014 mensu '!$X19)</f>
        <v>0</v>
      </c>
      <c r="AL19" s="117">
        <f t="shared" si="27"/>
        <v>2753232</v>
      </c>
      <c r="AN19" s="113">
        <f t="shared" si="2"/>
        <v>1220</v>
      </c>
      <c r="AO19" s="113" t="str">
        <f t="shared" si="29"/>
        <v>TI</v>
      </c>
      <c r="AP19" s="113">
        <f t="shared" si="30"/>
        <v>9050110004</v>
      </c>
      <c r="AQ19" s="113" t="str">
        <f t="shared" si="31"/>
        <v>Depreciación de Equipo Informático</v>
      </c>
      <c r="AR19" s="113" t="str">
        <f t="shared" si="32"/>
        <v>Depreciación / Amortización</v>
      </c>
      <c r="AS19" s="117">
        <f t="shared" si="7"/>
        <v>393378</v>
      </c>
      <c r="AT19" s="117">
        <f t="shared" si="3"/>
        <v>393378</v>
      </c>
      <c r="AU19" s="117">
        <f t="shared" si="3"/>
        <v>393378</v>
      </c>
      <c r="AV19" s="117">
        <f t="shared" si="3"/>
        <v>393378</v>
      </c>
      <c r="AW19" s="117">
        <f t="shared" si="3"/>
        <v>393378</v>
      </c>
      <c r="AX19" s="117">
        <f t="shared" si="3"/>
        <v>393171</v>
      </c>
      <c r="AY19" s="117">
        <f t="shared" si="3"/>
        <v>393171</v>
      </c>
      <c r="AZ19" s="117">
        <f t="shared" si="3"/>
        <v>0</v>
      </c>
      <c r="BA19" s="117">
        <f t="shared" si="3"/>
        <v>0</v>
      </c>
      <c r="BB19" s="117">
        <f t="shared" si="3"/>
        <v>0</v>
      </c>
      <c r="BC19" s="117">
        <f t="shared" si="3"/>
        <v>0</v>
      </c>
      <c r="BD19" s="117">
        <f t="shared" si="3"/>
        <v>0</v>
      </c>
      <c r="BE19" s="117">
        <f t="shared" si="8"/>
        <v>2753232</v>
      </c>
      <c r="BF19" s="117"/>
      <c r="BH19" s="108">
        <f t="shared" si="4"/>
        <v>1220</v>
      </c>
      <c r="BI19" s="108" t="str">
        <f t="shared" si="9"/>
        <v>TI</v>
      </c>
      <c r="BJ19" s="108">
        <f t="shared" si="10"/>
        <v>9050110004</v>
      </c>
      <c r="BK19" s="108" t="str">
        <f t="shared" si="11"/>
        <v>Depreciación de Equipo Informático</v>
      </c>
      <c r="BL19" s="108" t="str">
        <f t="shared" si="12"/>
        <v>Depreciación / Amortización</v>
      </c>
      <c r="BM19" s="112">
        <f t="shared" si="13"/>
        <v>393378</v>
      </c>
      <c r="BN19" s="112">
        <f t="shared" si="5"/>
        <v>393378</v>
      </c>
      <c r="BO19" s="112">
        <f t="shared" si="5"/>
        <v>393378</v>
      </c>
      <c r="BP19" s="112">
        <f t="shared" si="5"/>
        <v>393378</v>
      </c>
      <c r="BQ19" s="112">
        <f t="shared" si="14"/>
        <v>393378</v>
      </c>
      <c r="BR19" s="112">
        <f t="shared" si="15"/>
        <v>393171</v>
      </c>
      <c r="BS19" s="112">
        <f t="shared" si="16"/>
        <v>393171</v>
      </c>
      <c r="BT19" s="112"/>
      <c r="BU19" s="112"/>
      <c r="BV19" s="112"/>
      <c r="BW19" s="112"/>
      <c r="BX19" s="112"/>
      <c r="BY19" s="117">
        <f>SUM(BM19:BX19)</f>
        <v>2753232</v>
      </c>
    </row>
    <row r="20" spans="2:77" s="42" customFormat="1" ht="18" customHeight="1">
      <c r="B20" s="113">
        <v>1220</v>
      </c>
      <c r="C20" s="113" t="s">
        <v>148</v>
      </c>
      <c r="D20" s="114">
        <v>9050110006</v>
      </c>
      <c r="E20" s="115" t="str">
        <f>VLOOKUP(D20,'[20]Plan de Cuentas'!M$3:N$289,2,0)</f>
        <v>Depreciación Mobiliario</v>
      </c>
      <c r="F20" s="116" t="str">
        <f>VLOOKUP(D20,'[20]Plan de Cuentas'!M$3:R$289,6,0)</f>
        <v>Depreciación / Amortización</v>
      </c>
      <c r="G20" s="117">
        <v>0</v>
      </c>
      <c r="H20" s="117">
        <v>0</v>
      </c>
      <c r="I20" s="117">
        <v>0</v>
      </c>
      <c r="J20" s="117">
        <v>0</v>
      </c>
      <c r="K20" s="117">
        <v>0</v>
      </c>
      <c r="L20" s="117">
        <v>0</v>
      </c>
      <c r="M20" s="117">
        <v>0</v>
      </c>
      <c r="N20" s="117">
        <v>0</v>
      </c>
      <c r="O20" s="117">
        <v>0</v>
      </c>
      <c r="P20" s="117">
        <v>0</v>
      </c>
      <c r="Q20" s="117">
        <v>0</v>
      </c>
      <c r="R20" s="117">
        <v>0</v>
      </c>
      <c r="S20" s="117">
        <f t="shared" si="0"/>
        <v>0</v>
      </c>
      <c r="U20" s="113">
        <f t="shared" si="1"/>
        <v>1220</v>
      </c>
      <c r="V20" s="113" t="str">
        <f t="shared" si="24"/>
        <v>TI</v>
      </c>
      <c r="W20" s="113">
        <f t="shared" si="25"/>
        <v>9050110006</v>
      </c>
      <c r="X20" s="113" t="str">
        <f t="shared" si="17"/>
        <v>Depreciación Mobiliario</v>
      </c>
      <c r="Y20" s="113" t="str">
        <f t="shared" si="1"/>
        <v>Depreciación / Amortización</v>
      </c>
      <c r="Z20" s="117">
        <f>SUMIFS('Data 1220'!$U:$U,'Data 1220'!$D:$D,'Gastos Generales_2014 mensu '!$W20,'Data 1220'!$A:$A,"ENERO",'Data 1220'!$F:$F,'Gastos Generales_2014 mensu '!$X20)</f>
        <v>5650</v>
      </c>
      <c r="AA20" s="117">
        <f>SUMIFS('Data 1220'!$U:$U,'Data 1220'!$D:$D,'Gastos Generales_2014 mensu '!$W20,'Data 1220'!$A:$A,"FEBRERO",'Data 1220'!$F:$F,'Gastos Generales_2014 mensu '!$X20)</f>
        <v>5650</v>
      </c>
      <c r="AB20" s="117">
        <f>SUMIFS('Data 1220'!$U:$U,'Data 1220'!$D:$D,'Gastos Generales_2014 mensu '!$W20,'Data 1220'!$A:$A,"MARZO",'Data 1220'!$F:$F,'Gastos Generales_2014 mensu '!$X20)</f>
        <v>5650</v>
      </c>
      <c r="AC20" s="117">
        <f>SUMIFS('Data 1220'!$U:$U,'Data 1220'!$D:$D,'Gastos Generales_2014 mensu '!$W20,'Data 1220'!$A:$A,"ABRIL",'Data 1220'!$F:$F,'Gastos Generales_2014 mensu '!$X20)</f>
        <v>5650</v>
      </c>
      <c r="AD20" s="112">
        <f>SUMIFS('Data 1220'!$U:$U,'Data 1220'!$D:$D,'Gastos Generales_2014 mensu '!$W20,'Data 1220'!$A:$A,"MAYO",'Data 1220'!$F:$F,'Gastos Generales_2014 mensu '!$X20)</f>
        <v>5650</v>
      </c>
      <c r="AE20" s="117">
        <f>SUMIFS('Data 1220'!$U:$U,'Data 1220'!$D:$D,'Gastos Generales_2014 mensu '!$W20,'Data 1220'!$A:$A,"JUNIO",'Data 1220'!$F:$F,'Gastos Generales_2014 mensu '!$X20)</f>
        <v>5650</v>
      </c>
      <c r="AF20" s="117">
        <f>SUMIFS('Data 1220'!$U:$U,'Data 1220'!$D:$D,'Gastos Generales_2014 mensu '!$W20,'Data 1220'!$A:$A,"JULIO",'Data 1220'!$F:$F,'Gastos Generales_2014 mensu '!$X20)</f>
        <v>7387</v>
      </c>
      <c r="AG20" s="117">
        <f>SUMIFS('Data 1220'!$U:$U,'Data 1220'!$D:$D,'Gastos Generales_2014 mensu '!$W20,'Data 1220'!$A:$A,"AGOSTO",'Data 1220'!$F:$F,'Gastos Generales_2014 mensu '!$X20)</f>
        <v>0</v>
      </c>
      <c r="AH20" s="117">
        <f>SUMIFS('Data 1220'!$U:$U,'Data 1220'!$D:$D,'Gastos Generales_2014 mensu '!$W20,'Data 1220'!$A:$A,"SEPTIEMBRE",'Data 1220'!$F:$F,'Gastos Generales_2014 mensu '!$X20)</f>
        <v>0</v>
      </c>
      <c r="AI20" s="117">
        <f>SUMIFS('Data 1220'!$U:$U,'Data 1220'!$D:$D,'Gastos Generales_2014 mensu '!$W20,'Data 1220'!$A:$A,"OCTUBRE",'Data 1220'!$F:$F,'Gastos Generales_2014 mensu '!$X20)</f>
        <v>0</v>
      </c>
      <c r="AJ20" s="117">
        <f>SUMIFS('Data 1220'!$U:$U,'Data 1220'!$D:$D,'Gastos Generales_2014 mensu '!$W20,'Data 1220'!$A:$A,"NOVIERMBRE",'Data 1220'!$F:$F,'Gastos Generales_2014 mensu '!$X20)</f>
        <v>0</v>
      </c>
      <c r="AK20" s="117">
        <f>SUMIFS('Data 1220'!$U:$U,'Data 1220'!$D:$D,'Gastos Generales_2014 mensu '!$W20,'Data 1220'!$A:$A,"DICIEMBRE",'Data 1220'!$F:$F,'Gastos Generales_2014 mensu '!$X20)</f>
        <v>0</v>
      </c>
      <c r="AL20" s="117">
        <f t="shared" si="27"/>
        <v>41287</v>
      </c>
      <c r="AN20" s="113">
        <f t="shared" si="2"/>
        <v>1220</v>
      </c>
      <c r="AO20" s="113" t="str">
        <f t="shared" si="29"/>
        <v>TI</v>
      </c>
      <c r="AP20" s="113">
        <f t="shared" si="30"/>
        <v>9050110006</v>
      </c>
      <c r="AQ20" s="113" t="str">
        <f t="shared" si="31"/>
        <v>Depreciación Mobiliario</v>
      </c>
      <c r="AR20" s="113" t="str">
        <f t="shared" si="32"/>
        <v>Depreciación / Amortización</v>
      </c>
      <c r="AS20" s="117">
        <f t="shared" si="7"/>
        <v>5650</v>
      </c>
      <c r="AT20" s="117">
        <f t="shared" si="3"/>
        <v>5650</v>
      </c>
      <c r="AU20" s="117">
        <f t="shared" si="3"/>
        <v>5650</v>
      </c>
      <c r="AV20" s="117">
        <f t="shared" si="3"/>
        <v>5650</v>
      </c>
      <c r="AW20" s="117">
        <f t="shared" si="3"/>
        <v>5650</v>
      </c>
      <c r="AX20" s="117">
        <f t="shared" si="3"/>
        <v>5650</v>
      </c>
      <c r="AY20" s="117">
        <f t="shared" si="3"/>
        <v>7387</v>
      </c>
      <c r="AZ20" s="117">
        <f t="shared" si="3"/>
        <v>0</v>
      </c>
      <c r="BA20" s="117">
        <f t="shared" si="3"/>
        <v>0</v>
      </c>
      <c r="BB20" s="117">
        <f t="shared" si="3"/>
        <v>0</v>
      </c>
      <c r="BC20" s="117">
        <f t="shared" si="3"/>
        <v>0</v>
      </c>
      <c r="BD20" s="117">
        <f t="shared" si="3"/>
        <v>0</v>
      </c>
      <c r="BE20" s="117">
        <f t="shared" si="8"/>
        <v>41287</v>
      </c>
      <c r="BF20" s="117"/>
      <c r="BH20" s="108">
        <f t="shared" si="4"/>
        <v>1220</v>
      </c>
      <c r="BI20" s="108" t="str">
        <f t="shared" si="9"/>
        <v>TI</v>
      </c>
      <c r="BJ20" s="108">
        <f t="shared" si="10"/>
        <v>9050110006</v>
      </c>
      <c r="BK20" s="108" t="str">
        <f t="shared" si="11"/>
        <v>Depreciación Mobiliario</v>
      </c>
      <c r="BL20" s="108" t="str">
        <f t="shared" si="12"/>
        <v>Depreciación / Amortización</v>
      </c>
      <c r="BM20" s="112">
        <f t="shared" si="13"/>
        <v>5650</v>
      </c>
      <c r="BN20" s="112">
        <f t="shared" si="5"/>
        <v>5650</v>
      </c>
      <c r="BO20" s="112">
        <f t="shared" si="5"/>
        <v>5650</v>
      </c>
      <c r="BP20" s="112">
        <f t="shared" si="5"/>
        <v>5650</v>
      </c>
      <c r="BQ20" s="112">
        <f t="shared" si="14"/>
        <v>5650</v>
      </c>
      <c r="BR20" s="112">
        <f t="shared" si="15"/>
        <v>5650</v>
      </c>
      <c r="BS20" s="112">
        <f t="shared" si="16"/>
        <v>7387</v>
      </c>
      <c r="BT20" s="112"/>
      <c r="BU20" s="112"/>
      <c r="BV20" s="112"/>
      <c r="BW20" s="112"/>
      <c r="BX20" s="112"/>
      <c r="BY20" s="117">
        <f>SUM(BM20:BX20)</f>
        <v>41287</v>
      </c>
    </row>
    <row r="21" spans="2:77" s="42" customFormat="1" ht="18" customHeight="1">
      <c r="B21" s="113">
        <v>1220</v>
      </c>
      <c r="C21" s="113" t="s">
        <v>148</v>
      </c>
      <c r="D21" s="114">
        <v>9060708001</v>
      </c>
      <c r="E21" s="115" t="str">
        <f>VLOOKUP(D21,'[20]Plan de Cuentas'!M$3:N$289,2,0)</f>
        <v>OTROS GASTOS DEL PERSONAL</v>
      </c>
      <c r="F21" s="116" t="s">
        <v>13</v>
      </c>
      <c r="G21" s="117">
        <v>0</v>
      </c>
      <c r="H21" s="117">
        <v>0</v>
      </c>
      <c r="I21" s="117">
        <v>0</v>
      </c>
      <c r="J21" s="117">
        <v>0</v>
      </c>
      <c r="K21" s="117">
        <v>0</v>
      </c>
      <c r="L21" s="117">
        <v>0</v>
      </c>
      <c r="M21" s="117">
        <v>0</v>
      </c>
      <c r="N21" s="117">
        <v>0</v>
      </c>
      <c r="O21" s="117">
        <v>0</v>
      </c>
      <c r="P21" s="117">
        <v>0</v>
      </c>
      <c r="Q21" s="117">
        <v>0</v>
      </c>
      <c r="R21" s="117">
        <v>0</v>
      </c>
      <c r="S21" s="117">
        <f t="shared" ref="S21:S52" si="34">SUM(G21:R21)</f>
        <v>0</v>
      </c>
      <c r="U21" s="113">
        <f t="shared" ref="U21:U53" si="35">+B21</f>
        <v>1220</v>
      </c>
      <c r="V21" s="113" t="str">
        <f t="shared" si="24"/>
        <v>TI</v>
      </c>
      <c r="W21" s="113">
        <f t="shared" si="25"/>
        <v>9060708001</v>
      </c>
      <c r="X21" s="113" t="str">
        <f t="shared" si="17"/>
        <v>OTROS GASTOS DEL PERSONAL</v>
      </c>
      <c r="Y21" s="113" t="str">
        <f t="shared" si="17"/>
        <v>Remuneraciones</v>
      </c>
      <c r="Z21" s="117">
        <f>SUMIFS('Data 1220'!$U:$U,'Data 1220'!$D:$D,'Gastos Generales_2014 mensu '!$W21,'Data 1220'!$A:$A,"ENERO",'Data 1220'!$F:$F,'Gastos Generales_2014 mensu '!$X21)</f>
        <v>8403</v>
      </c>
      <c r="AA21" s="117">
        <f>SUMIFS('Data 1220'!$U:$U,'Data 1220'!$D:$D,'Gastos Generales_2014 mensu '!$W21,'Data 1220'!$A:$A,"FEBRERO",'Data 1220'!$F:$F,'Gastos Generales_2014 mensu '!$X21)</f>
        <v>3300</v>
      </c>
      <c r="AB21" s="117">
        <f>SUMIFS('Data 1220'!$U:$U,'Data 1220'!$D:$D,'Gastos Generales_2014 mensu '!$W21,'Data 1220'!$A:$A,"MARZO",'Data 1220'!$F:$F,'Gastos Generales_2014 mensu '!$X21)</f>
        <v>0</v>
      </c>
      <c r="AC21" s="117">
        <f>SUMIFS('Data 1220'!$U:$U,'Data 1220'!$D:$D,'Gastos Generales_2014 mensu '!$W21,'Data 1220'!$A:$A,"ABRIL",'Data 1220'!$F:$F,'Gastos Generales_2014 mensu '!$X21)</f>
        <v>8000</v>
      </c>
      <c r="AD21" s="112">
        <f>SUMIFS('Data 1220'!$U:$U,'Data 1220'!$D:$D,'Gastos Generales_2014 mensu '!$W21,'Data 1220'!$A:$A,"MAYO",'Data 1220'!$F:$F,'Gastos Generales_2014 mensu '!$X21)</f>
        <v>0</v>
      </c>
      <c r="AE21" s="117">
        <f>SUMIFS('Data 1220'!$U:$U,'Data 1220'!$D:$D,'Gastos Generales_2014 mensu '!$W21,'Data 1220'!$A:$A,"JUNIO",'Data 1220'!$F:$F,'Gastos Generales_2014 mensu '!$X21)</f>
        <v>137642</v>
      </c>
      <c r="AF21" s="117">
        <f>SUMIFS('Data 1220'!$U:$U,'Data 1220'!$D:$D,'Gastos Generales_2014 mensu '!$W21,'Data 1220'!$A:$A,"JULIO",'Data 1220'!$F:$F,'Gastos Generales_2014 mensu '!$X21)</f>
        <v>0</v>
      </c>
      <c r="AG21" s="117">
        <f>SUMIFS('Data 1220'!$U:$U,'Data 1220'!$D:$D,'Gastos Generales_2014 mensu '!$W21,'Data 1220'!$A:$A,"AGOSTO",'Data 1220'!$F:$F,'Gastos Generales_2014 mensu '!$X21)</f>
        <v>0</v>
      </c>
      <c r="AH21" s="117">
        <f>SUMIFS('Data 1220'!$U:$U,'Data 1220'!$D:$D,'Gastos Generales_2014 mensu '!$W21,'Data 1220'!$A:$A,"SEPTIEMBRE",'Data 1220'!$F:$F,'Gastos Generales_2014 mensu '!$X21)</f>
        <v>0</v>
      </c>
      <c r="AI21" s="117">
        <f>SUMIFS('Data 1220'!$U:$U,'Data 1220'!$D:$D,'Gastos Generales_2014 mensu '!$W21,'Data 1220'!$A:$A,"OCTUBRE",'Data 1220'!$F:$F,'Gastos Generales_2014 mensu '!$X21)</f>
        <v>0</v>
      </c>
      <c r="AJ21" s="117">
        <f>SUMIFS('Data 1220'!$U:$U,'Data 1220'!$D:$D,'Gastos Generales_2014 mensu '!$W21,'Data 1220'!$A:$A,"NOVIERMBRE",'Data 1220'!$F:$F,'Gastos Generales_2014 mensu '!$X21)</f>
        <v>0</v>
      </c>
      <c r="AK21" s="117">
        <f>SUMIFS('Data 1220'!$U:$U,'Data 1220'!$D:$D,'Gastos Generales_2014 mensu '!$W21,'Data 1220'!$A:$A,"DICIEMBRE",'Data 1220'!$F:$F,'Gastos Generales_2014 mensu '!$X21)</f>
        <v>0</v>
      </c>
      <c r="AL21" s="117">
        <f t="shared" si="27"/>
        <v>157345</v>
      </c>
      <c r="AN21" s="113">
        <f t="shared" ref="AN21:AN23" si="36">+B21</f>
        <v>1220</v>
      </c>
      <c r="AO21" s="113" t="str">
        <f t="shared" si="29"/>
        <v>TI</v>
      </c>
      <c r="AP21" s="113">
        <f t="shared" si="30"/>
        <v>9060708001</v>
      </c>
      <c r="AQ21" s="113" t="str">
        <f t="shared" si="31"/>
        <v>OTROS GASTOS DEL PERSONAL</v>
      </c>
      <c r="AR21" s="113" t="str">
        <f t="shared" si="32"/>
        <v>Remuneraciones</v>
      </c>
      <c r="AS21" s="117">
        <f t="shared" si="7"/>
        <v>8403</v>
      </c>
      <c r="AT21" s="117">
        <f t="shared" ref="AT21:AT53" si="37">+AA21-H21</f>
        <v>3300</v>
      </c>
      <c r="AU21" s="117">
        <f t="shared" ref="AU21:AU53" si="38">+AB21-I21</f>
        <v>0</v>
      </c>
      <c r="AV21" s="117">
        <f t="shared" ref="AV21:AV53" si="39">+AC21-J21</f>
        <v>8000</v>
      </c>
      <c r="AW21" s="117">
        <f t="shared" ref="AW21:AW53" si="40">+AD21-K21</f>
        <v>0</v>
      </c>
      <c r="AX21" s="117">
        <f t="shared" ref="AX21:AX53" si="41">+AE21-L21</f>
        <v>137642</v>
      </c>
      <c r="AY21" s="117">
        <f t="shared" ref="AY21:AY53" si="42">+AF21-M21</f>
        <v>0</v>
      </c>
      <c r="AZ21" s="117">
        <f t="shared" ref="AZ21:AZ53" si="43">+AG21-N21</f>
        <v>0</v>
      </c>
      <c r="BA21" s="117">
        <f t="shared" ref="BA21:BA53" si="44">+AH21-O21</f>
        <v>0</v>
      </c>
      <c r="BB21" s="117">
        <f t="shared" ref="BB21:BB53" si="45">+AI21-P21</f>
        <v>0</v>
      </c>
      <c r="BC21" s="117">
        <f t="shared" ref="BC21:BC53" si="46">+AJ21-Q21</f>
        <v>0</v>
      </c>
      <c r="BD21" s="117">
        <f t="shared" ref="BD21:BD53" si="47">+AK21-R21</f>
        <v>0</v>
      </c>
      <c r="BE21" s="117">
        <f t="shared" si="8"/>
        <v>157345</v>
      </c>
      <c r="BF21" s="117"/>
      <c r="BH21" s="108">
        <f t="shared" ref="BH21:BH52" si="48">+B21</f>
        <v>1220</v>
      </c>
      <c r="BI21" s="108" t="str">
        <f t="shared" si="9"/>
        <v>TI</v>
      </c>
      <c r="BJ21" s="108">
        <f t="shared" si="10"/>
        <v>9060708001</v>
      </c>
      <c r="BK21" s="108" t="str">
        <f t="shared" si="11"/>
        <v>OTROS GASTOS DEL PERSONAL</v>
      </c>
      <c r="BL21" s="108" t="str">
        <f t="shared" si="12"/>
        <v>Remuneraciones</v>
      </c>
      <c r="BM21" s="112">
        <f t="shared" si="13"/>
        <v>8403</v>
      </c>
      <c r="BN21" s="112">
        <f t="shared" ref="BN21:BN52" si="49">+AA21</f>
        <v>3300</v>
      </c>
      <c r="BO21" s="112">
        <f t="shared" ref="BO21:BP52" si="50">+AB21</f>
        <v>0</v>
      </c>
      <c r="BP21" s="112">
        <f t="shared" si="50"/>
        <v>8000</v>
      </c>
      <c r="BQ21" s="112">
        <f t="shared" si="14"/>
        <v>0</v>
      </c>
      <c r="BR21" s="112">
        <f t="shared" si="15"/>
        <v>137642</v>
      </c>
      <c r="BS21" s="112">
        <f t="shared" si="16"/>
        <v>0</v>
      </c>
      <c r="BT21" s="112"/>
      <c r="BU21" s="112"/>
      <c r="BV21" s="112"/>
      <c r="BW21" s="112"/>
      <c r="BX21" s="112"/>
      <c r="BY21" s="117">
        <f t="shared" ref="BY21:BY52" si="51">SUM(BM21:BX21)</f>
        <v>157345</v>
      </c>
    </row>
    <row r="22" spans="2:77" s="42" customFormat="1" ht="18" customHeight="1">
      <c r="B22" s="113">
        <v>1220</v>
      </c>
      <c r="C22" s="113" t="s">
        <v>148</v>
      </c>
      <c r="D22" s="114">
        <v>9061004001</v>
      </c>
      <c r="E22" s="115" t="str">
        <f>VLOOKUP(D22,'[20]Plan de Cuentas'!M$3:N$289,2,0)</f>
        <v xml:space="preserve">ALIMENTACIÓN </v>
      </c>
      <c r="F22" s="116" t="str">
        <f>VLOOKUP(D22,'[20]Plan de Cuentas'!M$3:R$289,6,0)</f>
        <v>GASTOS DE VIAJES POR NEGOCIO</v>
      </c>
      <c r="G22" s="117">
        <v>0</v>
      </c>
      <c r="H22" s="117">
        <v>0</v>
      </c>
      <c r="I22" s="117">
        <v>0</v>
      </c>
      <c r="J22" s="117">
        <v>0</v>
      </c>
      <c r="K22" s="117">
        <v>0</v>
      </c>
      <c r="L22" s="117">
        <v>0</v>
      </c>
      <c r="M22" s="117">
        <v>0</v>
      </c>
      <c r="N22" s="117">
        <v>0</v>
      </c>
      <c r="O22" s="117">
        <v>0</v>
      </c>
      <c r="P22" s="117">
        <v>0</v>
      </c>
      <c r="Q22" s="117">
        <v>0</v>
      </c>
      <c r="R22" s="117">
        <v>0</v>
      </c>
      <c r="S22" s="117">
        <f t="shared" si="34"/>
        <v>0</v>
      </c>
      <c r="U22" s="113">
        <f t="shared" si="35"/>
        <v>1220</v>
      </c>
      <c r="V22" s="113" t="str">
        <f t="shared" si="24"/>
        <v>TI</v>
      </c>
      <c r="W22" s="113">
        <f t="shared" si="25"/>
        <v>9061004001</v>
      </c>
      <c r="X22" s="113" t="str">
        <f t="shared" si="17"/>
        <v xml:space="preserve">ALIMENTACIÓN </v>
      </c>
      <c r="Y22" s="113" t="str">
        <f t="shared" si="17"/>
        <v>GASTOS DE VIAJES POR NEGOCIO</v>
      </c>
      <c r="Z22" s="117">
        <f>SUMIFS('Data 1220'!$U:$U,'Data 1220'!$D:$D,'Gastos Generales_2014 mensu '!$W22,'Data 1220'!$A:$A,"ENERO",'Data 1220'!$F:$F,'Gastos Generales_2014 mensu '!$X22)</f>
        <v>2750</v>
      </c>
      <c r="AA22" s="117">
        <f>SUMIFS('Data 1220'!$U:$U,'Data 1220'!$D:$D,'Gastos Generales_2014 mensu '!$W22,'Data 1220'!$A:$A,"FEBRERO",'Data 1220'!$F:$F,'Gastos Generales_2014 mensu '!$X22)</f>
        <v>0</v>
      </c>
      <c r="AB22" s="117">
        <f>SUMIFS('Data 1220'!$U:$U,'Data 1220'!$D:$D,'Gastos Generales_2014 mensu '!$W22,'Data 1220'!$A:$A,"MARZO",'Data 1220'!$F:$F,'Gastos Generales_2014 mensu '!$X22)</f>
        <v>0</v>
      </c>
      <c r="AC22" s="117">
        <f>SUMIFS('Data 1220'!$U:$U,'Data 1220'!$D:$D,'Gastos Generales_2014 mensu '!$W22,'Data 1220'!$A:$A,"ABRIL",'Data 1220'!$F:$F,'Gastos Generales_2014 mensu '!$X22)</f>
        <v>5042</v>
      </c>
      <c r="AD22" s="112">
        <f>SUMIFS('Data 1220'!$U:$U,'Data 1220'!$D:$D,'Gastos Generales_2014 mensu '!$W22,'Data 1220'!$A:$A,"MAYO",'Data 1220'!$F:$F,'Gastos Generales_2014 mensu '!$X22)</f>
        <v>16200</v>
      </c>
      <c r="AE22" s="117">
        <f>SUMIFS('Data 1220'!$U:$U,'Data 1220'!$D:$D,'Gastos Generales_2014 mensu '!$W22,'Data 1220'!$A:$A,"JUNIO",'Data 1220'!$F:$F,'Gastos Generales_2014 mensu '!$X22)</f>
        <v>48600</v>
      </c>
      <c r="AF22" s="117">
        <f>SUMIFS('Data 1220'!$U:$U,'Data 1220'!$D:$D,'Gastos Generales_2014 mensu '!$W22,'Data 1220'!$A:$A,"JULIO",'Data 1220'!$F:$F,'Gastos Generales_2014 mensu '!$X22)</f>
        <v>0</v>
      </c>
      <c r="AG22" s="117">
        <f>SUMIFS('Data 1220'!$U:$U,'Data 1220'!$D:$D,'Gastos Generales_2014 mensu '!$W22,'Data 1220'!$A:$A,"AGOSTO",'Data 1220'!$F:$F,'Gastos Generales_2014 mensu '!$X22)</f>
        <v>0</v>
      </c>
      <c r="AH22" s="117">
        <f>SUMIFS('Data 1220'!$U:$U,'Data 1220'!$D:$D,'Gastos Generales_2014 mensu '!$W22,'Data 1220'!$A:$A,"SEPTIEMBRE",'Data 1220'!$F:$F,'Gastos Generales_2014 mensu '!$X22)</f>
        <v>0</v>
      </c>
      <c r="AI22" s="117">
        <f>SUMIFS('Data 1220'!$U:$U,'Data 1220'!$D:$D,'Gastos Generales_2014 mensu '!$W22,'Data 1220'!$A:$A,"OCTUBRE",'Data 1220'!$F:$F,'Gastos Generales_2014 mensu '!$X22)</f>
        <v>0</v>
      </c>
      <c r="AJ22" s="117">
        <f>SUMIFS('Data 1220'!$U:$U,'Data 1220'!$D:$D,'Gastos Generales_2014 mensu '!$W22,'Data 1220'!$A:$A,"NOVIERMBRE",'Data 1220'!$F:$F,'Gastos Generales_2014 mensu '!$X22)</f>
        <v>0</v>
      </c>
      <c r="AK22" s="117">
        <f>SUMIFS('Data 1220'!$U:$U,'Data 1220'!$D:$D,'Gastos Generales_2014 mensu '!$W22,'Data 1220'!$A:$A,"DICIEMBRE",'Data 1220'!$F:$F,'Gastos Generales_2014 mensu '!$X22)</f>
        <v>0</v>
      </c>
      <c r="AL22" s="117">
        <f t="shared" si="27"/>
        <v>72592</v>
      </c>
      <c r="AN22" s="113">
        <f t="shared" si="36"/>
        <v>1220</v>
      </c>
      <c r="AO22" s="113" t="str">
        <f t="shared" si="29"/>
        <v>TI</v>
      </c>
      <c r="AP22" s="113">
        <f t="shared" si="30"/>
        <v>9061004001</v>
      </c>
      <c r="AQ22" s="113" t="str">
        <f t="shared" si="31"/>
        <v xml:space="preserve">ALIMENTACIÓN </v>
      </c>
      <c r="AR22" s="113" t="str">
        <f t="shared" si="32"/>
        <v>GASTOS DE VIAJES POR NEGOCIO</v>
      </c>
      <c r="AS22" s="117">
        <f t="shared" si="7"/>
        <v>2750</v>
      </c>
      <c r="AT22" s="117">
        <f t="shared" si="37"/>
        <v>0</v>
      </c>
      <c r="AU22" s="117">
        <f t="shared" si="38"/>
        <v>0</v>
      </c>
      <c r="AV22" s="117">
        <f t="shared" si="39"/>
        <v>5042</v>
      </c>
      <c r="AW22" s="117">
        <f t="shared" si="40"/>
        <v>16200</v>
      </c>
      <c r="AX22" s="117">
        <f t="shared" si="41"/>
        <v>48600</v>
      </c>
      <c r="AY22" s="117">
        <f t="shared" si="42"/>
        <v>0</v>
      </c>
      <c r="AZ22" s="117">
        <f t="shared" si="43"/>
        <v>0</v>
      </c>
      <c r="BA22" s="117">
        <f t="shared" si="44"/>
        <v>0</v>
      </c>
      <c r="BB22" s="117">
        <f t="shared" si="45"/>
        <v>0</v>
      </c>
      <c r="BC22" s="117">
        <f t="shared" si="46"/>
        <v>0</v>
      </c>
      <c r="BD22" s="117">
        <f t="shared" si="47"/>
        <v>0</v>
      </c>
      <c r="BE22" s="117">
        <f t="shared" ref="BE22:BE40" si="52">+AL22-S22</f>
        <v>72592</v>
      </c>
      <c r="BF22" s="117"/>
      <c r="BH22" s="108">
        <f t="shared" si="48"/>
        <v>1220</v>
      </c>
      <c r="BI22" s="108" t="str">
        <f t="shared" si="9"/>
        <v>TI</v>
      </c>
      <c r="BJ22" s="108">
        <f t="shared" si="10"/>
        <v>9061004001</v>
      </c>
      <c r="BK22" s="108" t="str">
        <f t="shared" si="11"/>
        <v xml:space="preserve">ALIMENTACIÓN </v>
      </c>
      <c r="BL22" s="108" t="str">
        <f t="shared" si="12"/>
        <v>GASTOS DE VIAJES POR NEGOCIO</v>
      </c>
      <c r="BM22" s="112">
        <f t="shared" si="13"/>
        <v>2750</v>
      </c>
      <c r="BN22" s="112">
        <f t="shared" si="49"/>
        <v>0</v>
      </c>
      <c r="BO22" s="112">
        <f t="shared" si="50"/>
        <v>0</v>
      </c>
      <c r="BP22" s="112">
        <f t="shared" si="50"/>
        <v>5042</v>
      </c>
      <c r="BQ22" s="112">
        <f t="shared" si="14"/>
        <v>16200</v>
      </c>
      <c r="BR22" s="112">
        <f t="shared" si="15"/>
        <v>48600</v>
      </c>
      <c r="BS22" s="112">
        <f t="shared" si="16"/>
        <v>0</v>
      </c>
      <c r="BT22" s="112"/>
      <c r="BU22" s="112"/>
      <c r="BV22" s="112"/>
      <c r="BW22" s="112"/>
      <c r="BX22" s="112"/>
      <c r="BY22" s="117">
        <f>SUM(BM22:BX22)</f>
        <v>72592</v>
      </c>
    </row>
    <row r="23" spans="2:77" s="42" customFormat="1" ht="18" customHeight="1">
      <c r="B23" s="113">
        <v>1220</v>
      </c>
      <c r="C23" s="113" t="s">
        <v>148</v>
      </c>
      <c r="D23" s="114">
        <v>9060101001</v>
      </c>
      <c r="E23" s="115" t="str">
        <f>VLOOKUP(D23,'[20]Plan de Cuentas'!M$3:N$289,2,0)</f>
        <v>SUELDOS</v>
      </c>
      <c r="F23" s="116" t="str">
        <f>VLOOKUP(D23,'[20]Plan de Cuentas'!M$3:R$289,5,0)</f>
        <v>Remuneraciones</v>
      </c>
      <c r="G23" s="117">
        <f>+'[22]Detalle Estructura Chile'!F219</f>
        <v>3863313.6640000003</v>
      </c>
      <c r="H23" s="117">
        <f>+'[22]Detalle Estructura Chile'!G219</f>
        <v>3863313.6640000003</v>
      </c>
      <c r="I23" s="117">
        <f>+'[22]Detalle Estructura Chile'!H219</f>
        <v>3863313.6640000003</v>
      </c>
      <c r="J23" s="117">
        <f>+'[22]Detalle Estructura Chile'!I219</f>
        <v>3863313.6640000003</v>
      </c>
      <c r="K23" s="117">
        <f>+'[22]Detalle Estructura Chile'!J219</f>
        <v>3863313.6640000003</v>
      </c>
      <c r="L23" s="117">
        <f>+'[22]Detalle Estructura Chile'!K219</f>
        <v>3863313.6640000003</v>
      </c>
      <c r="M23" s="117">
        <f>+'[22]Detalle Estructura Chile'!L219</f>
        <v>3863313.6640000003</v>
      </c>
      <c r="N23" s="117">
        <f>+'[22]Detalle Estructura Chile'!M219</f>
        <v>3863313.6640000003</v>
      </c>
      <c r="O23" s="117">
        <f>+'[22]Detalle Estructura Chile'!N219</f>
        <v>3863313.6640000003</v>
      </c>
      <c r="P23" s="117">
        <f>+'[22]Detalle Estructura Chile'!O219</f>
        <v>3863313.6640000003</v>
      </c>
      <c r="Q23" s="117">
        <f>+'[22]Detalle Estructura Chile'!P219</f>
        <v>3863313.6640000003</v>
      </c>
      <c r="R23" s="117">
        <f>+'[22]Detalle Estructura Chile'!Q219</f>
        <v>3863313.6640000003</v>
      </c>
      <c r="S23" s="117">
        <f t="shared" si="34"/>
        <v>46359763.967999995</v>
      </c>
      <c r="U23" s="113">
        <f t="shared" si="35"/>
        <v>1220</v>
      </c>
      <c r="V23" s="113" t="str">
        <f t="shared" si="24"/>
        <v>TI</v>
      </c>
      <c r="W23" s="113">
        <f t="shared" si="25"/>
        <v>9060101001</v>
      </c>
      <c r="X23" s="113" t="str">
        <f t="shared" si="17"/>
        <v>SUELDOS</v>
      </c>
      <c r="Y23" s="113" t="str">
        <f t="shared" si="17"/>
        <v>Remuneraciones</v>
      </c>
      <c r="Z23" s="117">
        <f>SUMIFS('Data 1220'!$U:$U,'Data 1220'!$D:$D,'Gastos Generales_2014 mensu '!$W23,'Data 1220'!$A:$A,"ENERO",'Data 1220'!$F:$F,'Gastos Generales_2014 mensu '!$X23)</f>
        <v>3796958</v>
      </c>
      <c r="AA23" s="117">
        <f>SUMIFS('Data 1220'!$U:$U,'Data 1220'!$D:$D,'Gastos Generales_2014 mensu '!$W23,'Data 1220'!$A:$A,"FEBRERO",'Data 1220'!$F:$F,'Gastos Generales_2014 mensu '!$X23)</f>
        <v>3341588</v>
      </c>
      <c r="AB23" s="117">
        <f>SUMIFS('Data 1220'!$U:$U,'Data 1220'!$D:$D,'Gastos Generales_2014 mensu '!$W23,'Data 1220'!$A:$A,"MARZO",'Data 1220'!$F:$F,'Gastos Generales_2014 mensu '!$X23)</f>
        <v>2521921</v>
      </c>
      <c r="AC23" s="117">
        <f>SUMIFS('Data 1220'!$U:$U,'Data 1220'!$D:$D,'Gastos Generales_2014 mensu '!$W23,'Data 1220'!$A:$A,"ABRIL",'Data 1220'!$F:$F,'Gastos Generales_2014 mensu '!$X23)</f>
        <v>3796958</v>
      </c>
      <c r="AD23" s="112">
        <f>SUMIFS('Data 1220'!$U:$U,'Data 1220'!$D:$D,'Gastos Generales_2014 mensu '!$W23,'Data 1220'!$A:$A,"MAYO",'Data 1220'!$F:$F,'Gastos Generales_2014 mensu '!$X23)</f>
        <v>3796958</v>
      </c>
      <c r="AE23" s="117">
        <f>SUMIFS('Data 1220'!$U:$U,'Data 1220'!$D:$D,'Gastos Generales_2014 mensu '!$W23,'Data 1220'!$A:$A,"JUNIO",'Data 1220'!$F:$F,'Gastos Generales_2014 mensu '!$X23)</f>
        <v>3264591</v>
      </c>
      <c r="AF23" s="117">
        <f>SUMIFS('Data 1220'!$U:$U,'Data 1220'!$D:$D,'Gastos Generales_2014 mensu '!$W23,'Data 1220'!$A:$A,"JULIO",'Data 1220'!$F:$F,'Gastos Generales_2014 mensu '!$X23)</f>
        <v>4669919</v>
      </c>
      <c r="AG23" s="117">
        <f>SUMIFS('Data 1220'!$U:$U,'Data 1220'!$D:$D,'Gastos Generales_2014 mensu '!$W23,'Data 1220'!$A:$A,"AGOSTO",'Data 1220'!$F:$F,'Gastos Generales_2014 mensu '!$X23)</f>
        <v>0</v>
      </c>
      <c r="AH23" s="117">
        <f>SUMIFS('Data 1220'!$U:$U,'Data 1220'!$D:$D,'Gastos Generales_2014 mensu '!$W23,'Data 1220'!$A:$A,"SEPTIEMBRE",'Data 1220'!$F:$F,'Gastos Generales_2014 mensu '!$X23)</f>
        <v>0</v>
      </c>
      <c r="AI23" s="117">
        <f>SUMIFS('Data 1220'!$U:$U,'Data 1220'!$D:$D,'Gastos Generales_2014 mensu '!$W23,'Data 1220'!$A:$A,"OCTUBRE",'Data 1220'!$F:$F,'Gastos Generales_2014 mensu '!$X23)</f>
        <v>0</v>
      </c>
      <c r="AJ23" s="117">
        <f>SUMIFS('Data 1220'!$U:$U,'Data 1220'!$D:$D,'Gastos Generales_2014 mensu '!$W23,'Data 1220'!$A:$A,"NOVIERMBRE",'Data 1220'!$F:$F,'Gastos Generales_2014 mensu '!$X23)</f>
        <v>0</v>
      </c>
      <c r="AK23" s="117">
        <f>SUMIFS('Data 1220'!$U:$U,'Data 1220'!$D:$D,'Gastos Generales_2014 mensu '!$W23,'Data 1220'!$A:$A,"DICIEMBRE",'Data 1220'!$F:$F,'Gastos Generales_2014 mensu '!$X23)</f>
        <v>0</v>
      </c>
      <c r="AL23" s="117">
        <f t="shared" ref="AL23:AL53" si="53">SUM(Z23:AK23)</f>
        <v>25188893</v>
      </c>
      <c r="AN23" s="113">
        <f t="shared" si="36"/>
        <v>1220</v>
      </c>
      <c r="AO23" s="113" t="str">
        <f t="shared" ref="AO23:AO53" si="54">+C23</f>
        <v>TI</v>
      </c>
      <c r="AP23" s="113">
        <f t="shared" ref="AP23:AP53" si="55">+D23</f>
        <v>9060101001</v>
      </c>
      <c r="AQ23" s="113" t="str">
        <f t="shared" ref="AQ23:AQ53" si="56">+E23</f>
        <v>SUELDOS</v>
      </c>
      <c r="AR23" s="113" t="str">
        <f t="shared" ref="AR23:AR53" si="57">+F23</f>
        <v>Remuneraciones</v>
      </c>
      <c r="AS23" s="117">
        <f t="shared" si="7"/>
        <v>-66355.664000000339</v>
      </c>
      <c r="AT23" s="117">
        <f t="shared" si="37"/>
        <v>-521725.66400000034</v>
      </c>
      <c r="AU23" s="117">
        <f t="shared" si="38"/>
        <v>-1341392.6640000003</v>
      </c>
      <c r="AV23" s="117">
        <f t="shared" si="39"/>
        <v>-66355.664000000339</v>
      </c>
      <c r="AW23" s="117">
        <f t="shared" si="40"/>
        <v>-66355.664000000339</v>
      </c>
      <c r="AX23" s="117">
        <f t="shared" si="41"/>
        <v>-598722.66400000034</v>
      </c>
      <c r="AY23" s="117">
        <f t="shared" si="42"/>
        <v>806605.33599999966</v>
      </c>
      <c r="AZ23" s="117">
        <f t="shared" si="43"/>
        <v>-3863313.6640000003</v>
      </c>
      <c r="BA23" s="117">
        <f t="shared" si="44"/>
        <v>-3863313.6640000003</v>
      </c>
      <c r="BB23" s="117">
        <f t="shared" si="45"/>
        <v>-3863313.6640000003</v>
      </c>
      <c r="BC23" s="117">
        <f t="shared" si="46"/>
        <v>-3863313.6640000003</v>
      </c>
      <c r="BD23" s="117">
        <f t="shared" si="47"/>
        <v>-3863313.6640000003</v>
      </c>
      <c r="BE23" s="117">
        <f t="shared" si="52"/>
        <v>-21170870.967999995</v>
      </c>
      <c r="BF23" s="117"/>
      <c r="BH23" s="108">
        <f t="shared" si="48"/>
        <v>1220</v>
      </c>
      <c r="BI23" s="108" t="str">
        <f t="shared" si="9"/>
        <v>TI</v>
      </c>
      <c r="BJ23" s="108">
        <f t="shared" si="10"/>
        <v>9060101001</v>
      </c>
      <c r="BK23" s="108" t="str">
        <f t="shared" si="11"/>
        <v>SUELDOS</v>
      </c>
      <c r="BL23" s="108" t="str">
        <f t="shared" si="12"/>
        <v>Remuneraciones</v>
      </c>
      <c r="BM23" s="112">
        <f t="shared" si="13"/>
        <v>3796958</v>
      </c>
      <c r="BN23" s="112">
        <f t="shared" si="49"/>
        <v>3341588</v>
      </c>
      <c r="BO23" s="112">
        <f t="shared" si="50"/>
        <v>2521921</v>
      </c>
      <c r="BP23" s="112">
        <f t="shared" si="50"/>
        <v>3796958</v>
      </c>
      <c r="BQ23" s="112">
        <f t="shared" si="14"/>
        <v>3796958</v>
      </c>
      <c r="BR23" s="112">
        <f t="shared" si="15"/>
        <v>3264591</v>
      </c>
      <c r="BS23" s="112">
        <f t="shared" si="16"/>
        <v>4669919</v>
      </c>
      <c r="BT23" s="112"/>
      <c r="BU23" s="112"/>
      <c r="BV23" s="112"/>
      <c r="BW23" s="112"/>
      <c r="BX23" s="112"/>
      <c r="BY23" s="117">
        <f t="shared" si="51"/>
        <v>25188893</v>
      </c>
    </row>
    <row r="24" spans="2:77" s="42" customFormat="1" ht="18" customHeight="1">
      <c r="B24" s="113">
        <v>1220</v>
      </c>
      <c r="C24" s="113" t="s">
        <v>148</v>
      </c>
      <c r="D24" s="114">
        <v>9060104002</v>
      </c>
      <c r="E24" s="115" t="str">
        <f>VLOOKUP(D24,'[20]Plan de Cuentas'!M$3:N$289,2,0)</f>
        <v>COMISIONES</v>
      </c>
      <c r="F24" s="116" t="str">
        <f>VLOOKUP(D24,'[20]Plan de Cuentas'!M$3:R$289,5,0)</f>
        <v>Remuneraciones</v>
      </c>
      <c r="G24" s="117">
        <f>+'[22]Detalle Estructura Chile'!F220</f>
        <v>0</v>
      </c>
      <c r="H24" s="117">
        <f>+'[22]Detalle Estructura Chile'!G220</f>
        <v>0</v>
      </c>
      <c r="I24" s="117">
        <f>+'[22]Detalle Estructura Chile'!H220</f>
        <v>0</v>
      </c>
      <c r="J24" s="117">
        <f>+'[22]Detalle Estructura Chile'!I220</f>
        <v>0</v>
      </c>
      <c r="K24" s="117">
        <f>+'[22]Detalle Estructura Chile'!J220</f>
        <v>0</v>
      </c>
      <c r="L24" s="117">
        <f>+'[22]Detalle Estructura Chile'!K220</f>
        <v>0</v>
      </c>
      <c r="M24" s="117">
        <f>+'[22]Detalle Estructura Chile'!L220</f>
        <v>0</v>
      </c>
      <c r="N24" s="117">
        <f>+'[22]Detalle Estructura Chile'!M220</f>
        <v>0</v>
      </c>
      <c r="O24" s="117">
        <f>+'[22]Detalle Estructura Chile'!N220</f>
        <v>0</v>
      </c>
      <c r="P24" s="117">
        <f>+'[22]Detalle Estructura Chile'!O220</f>
        <v>0</v>
      </c>
      <c r="Q24" s="117">
        <f>+'[22]Detalle Estructura Chile'!P220</f>
        <v>0</v>
      </c>
      <c r="R24" s="117">
        <f>+'[22]Detalle Estructura Chile'!Q220</f>
        <v>0</v>
      </c>
      <c r="S24" s="117">
        <f t="shared" si="34"/>
        <v>0</v>
      </c>
      <c r="U24" s="113">
        <f t="shared" si="35"/>
        <v>1220</v>
      </c>
      <c r="V24" s="113" t="str">
        <f t="shared" si="24"/>
        <v>TI</v>
      </c>
      <c r="W24" s="113">
        <f t="shared" si="25"/>
        <v>9060104002</v>
      </c>
      <c r="X24" s="113" t="str">
        <f t="shared" si="17"/>
        <v>COMISIONES</v>
      </c>
      <c r="Y24" s="113" t="str">
        <f t="shared" si="17"/>
        <v>Remuneraciones</v>
      </c>
      <c r="Z24" s="117">
        <f>SUMIFS('Data 1220'!$U:$U,'Data 1220'!$D:$D,'Gastos Generales_2014 mensu '!$W24,'Data 1220'!$A:$A,"ENERO",'Data 1220'!$F:$F,'Gastos Generales_2014 mensu '!$X24)</f>
        <v>0</v>
      </c>
      <c r="AA24" s="117">
        <f>SUMIFS('Data 1220'!$U:$U,'Data 1220'!$D:$D,'Gastos Generales_2014 mensu '!$W24,'Data 1220'!$A:$A,"FEBRERO",'Data 1220'!$F:$F,'Gastos Generales_2014 mensu '!$X24)</f>
        <v>0</v>
      </c>
      <c r="AB24" s="117">
        <f>SUMIFS('Data 1220'!$U:$U,'Data 1220'!$D:$D,'Gastos Generales_2014 mensu '!$W24,'Data 1220'!$A:$A,"MARZO",'Data 1220'!$F:$F,'Gastos Generales_2014 mensu '!$X24)</f>
        <v>0</v>
      </c>
      <c r="AC24" s="117">
        <f>SUMIFS('Data 1220'!$U:$U,'Data 1220'!$D:$D,'Gastos Generales_2014 mensu '!$W24,'Data 1220'!$A:$A,"ABRIL",'Data 1220'!$F:$F,'Gastos Generales_2014 mensu '!$X24)</f>
        <v>0</v>
      </c>
      <c r="AD24" s="112">
        <f>SUMIFS('Data 1220'!$U:$U,'Data 1220'!$D:$D,'Gastos Generales_2014 mensu '!$W24,'Data 1220'!$A:$A,"MAYO",'Data 1220'!$F:$F,'Gastos Generales_2014 mensu '!$X24)</f>
        <v>0</v>
      </c>
      <c r="AE24" s="117">
        <f>SUMIFS('Data 1220'!$U:$U,'Data 1220'!$D:$D,'Gastos Generales_2014 mensu '!$W24,'Data 1220'!$A:$A,"JUNIO",'Data 1220'!$F:$F,'Gastos Generales_2014 mensu '!$X24)</f>
        <v>0</v>
      </c>
      <c r="AF24" s="117">
        <f>SUMIFS('Data 1220'!$U:$U,'Data 1220'!$D:$D,'Gastos Generales_2014 mensu '!$W24,'Data 1220'!$A:$A,"JULIO",'Data 1220'!$F:$F,'Gastos Generales_2014 mensu '!$X24)</f>
        <v>0</v>
      </c>
      <c r="AG24" s="117">
        <f>SUMIFS('Data 1220'!$U:$U,'Data 1220'!$D:$D,'Gastos Generales_2014 mensu '!$W24,'Data 1220'!$A:$A,"AGOSTO",'Data 1220'!$F:$F,'Gastos Generales_2014 mensu '!$X24)</f>
        <v>0</v>
      </c>
      <c r="AH24" s="117">
        <f>SUMIFS('Data 1220'!$U:$U,'Data 1220'!$D:$D,'Gastos Generales_2014 mensu '!$W24,'Data 1220'!$A:$A,"SEPTIEMBRE",'Data 1220'!$F:$F,'Gastos Generales_2014 mensu '!$X24)</f>
        <v>0</v>
      </c>
      <c r="AI24" s="117">
        <f>SUMIFS('Data 1220'!$U:$U,'Data 1220'!$D:$D,'Gastos Generales_2014 mensu '!$W24,'Data 1220'!$A:$A,"OCTUBRE",'Data 1220'!$F:$F,'Gastos Generales_2014 mensu '!$X24)</f>
        <v>0</v>
      </c>
      <c r="AJ24" s="117">
        <f>SUMIFS('Data 1220'!$U:$U,'Data 1220'!$D:$D,'Gastos Generales_2014 mensu '!$W24,'Data 1220'!$A:$A,"NOVIERMBRE",'Data 1220'!$F:$F,'Gastos Generales_2014 mensu '!$X24)</f>
        <v>0</v>
      </c>
      <c r="AK24" s="117">
        <f>SUMIFS('Data 1220'!$U:$U,'Data 1220'!$D:$D,'Gastos Generales_2014 mensu '!$W24,'Data 1220'!$A:$A,"DICIEMBRE",'Data 1220'!$F:$F,'Gastos Generales_2014 mensu '!$X24)</f>
        <v>0</v>
      </c>
      <c r="AL24" s="117">
        <f t="shared" si="53"/>
        <v>0</v>
      </c>
      <c r="AN24" s="113">
        <f t="shared" ref="AN24:AN53" si="58">+B24</f>
        <v>1220</v>
      </c>
      <c r="AO24" s="113" t="str">
        <f t="shared" si="54"/>
        <v>TI</v>
      </c>
      <c r="AP24" s="113">
        <f t="shared" si="55"/>
        <v>9060104002</v>
      </c>
      <c r="AQ24" s="113" t="str">
        <f t="shared" si="56"/>
        <v>COMISIONES</v>
      </c>
      <c r="AR24" s="113" t="str">
        <f t="shared" si="57"/>
        <v>Remuneraciones</v>
      </c>
      <c r="AS24" s="117">
        <f t="shared" si="7"/>
        <v>0</v>
      </c>
      <c r="AT24" s="117">
        <f t="shared" si="37"/>
        <v>0</v>
      </c>
      <c r="AU24" s="117">
        <f t="shared" si="38"/>
        <v>0</v>
      </c>
      <c r="AV24" s="117">
        <f t="shared" si="39"/>
        <v>0</v>
      </c>
      <c r="AW24" s="117">
        <f t="shared" si="40"/>
        <v>0</v>
      </c>
      <c r="AX24" s="117">
        <f t="shared" si="41"/>
        <v>0</v>
      </c>
      <c r="AY24" s="117">
        <f t="shared" si="42"/>
        <v>0</v>
      </c>
      <c r="AZ24" s="117">
        <f t="shared" si="43"/>
        <v>0</v>
      </c>
      <c r="BA24" s="117">
        <f t="shared" si="44"/>
        <v>0</v>
      </c>
      <c r="BB24" s="117">
        <f t="shared" si="45"/>
        <v>0</v>
      </c>
      <c r="BC24" s="117">
        <f t="shared" si="46"/>
        <v>0</v>
      </c>
      <c r="BD24" s="117">
        <f t="shared" si="47"/>
        <v>0</v>
      </c>
      <c r="BE24" s="117">
        <f t="shared" si="52"/>
        <v>0</v>
      </c>
      <c r="BF24" s="117"/>
      <c r="BH24" s="108">
        <f t="shared" si="48"/>
        <v>1220</v>
      </c>
      <c r="BI24" s="108" t="str">
        <f t="shared" si="9"/>
        <v>TI</v>
      </c>
      <c r="BJ24" s="108">
        <f t="shared" si="10"/>
        <v>9060104002</v>
      </c>
      <c r="BK24" s="108" t="str">
        <f t="shared" si="11"/>
        <v>COMISIONES</v>
      </c>
      <c r="BL24" s="108" t="str">
        <f t="shared" si="12"/>
        <v>Remuneraciones</v>
      </c>
      <c r="BM24" s="112">
        <f t="shared" si="13"/>
        <v>0</v>
      </c>
      <c r="BN24" s="112">
        <f t="shared" si="49"/>
        <v>0</v>
      </c>
      <c r="BO24" s="112">
        <f t="shared" si="50"/>
        <v>0</v>
      </c>
      <c r="BP24" s="112">
        <f t="shared" si="50"/>
        <v>0</v>
      </c>
      <c r="BQ24" s="112">
        <f t="shared" si="14"/>
        <v>0</v>
      </c>
      <c r="BR24" s="112">
        <f t="shared" si="15"/>
        <v>0</v>
      </c>
      <c r="BS24" s="112">
        <f t="shared" si="16"/>
        <v>0</v>
      </c>
      <c r="BT24" s="112"/>
      <c r="BU24" s="112"/>
      <c r="BV24" s="112"/>
      <c r="BW24" s="112"/>
      <c r="BX24" s="112"/>
      <c r="BY24" s="117">
        <f t="shared" ref="BY24:BY31" si="59">SUM(BM24:BX24)</f>
        <v>0</v>
      </c>
    </row>
    <row r="25" spans="2:77" s="42" customFormat="1" ht="18" customHeight="1">
      <c r="B25" s="113">
        <v>1220</v>
      </c>
      <c r="C25" s="113" t="s">
        <v>148</v>
      </c>
      <c r="D25" s="114">
        <v>9060104003</v>
      </c>
      <c r="E25" s="115" t="str">
        <f>VLOOKUP(D25,'[20]Plan de Cuentas'!M$3:N$289,2,0)</f>
        <v>BONOS</v>
      </c>
      <c r="F25" s="116" t="str">
        <f>VLOOKUP(D25,'[20]Plan de Cuentas'!M$3:R$289,5,0)</f>
        <v>Remuneraciones</v>
      </c>
      <c r="G25" s="117">
        <f>+'[22]Detalle Estructura Chile'!F221</f>
        <v>0</v>
      </c>
      <c r="H25" s="117">
        <f>+'[22]Detalle Estructura Chile'!G221</f>
        <v>0</v>
      </c>
      <c r="I25" s="117">
        <f>+'[22]Detalle Estructura Chile'!H221</f>
        <v>0</v>
      </c>
      <c r="J25" s="117">
        <f>+'[22]Detalle Estructura Chile'!I221</f>
        <v>0</v>
      </c>
      <c r="K25" s="117">
        <f>+'[22]Detalle Estructura Chile'!J221</f>
        <v>0</v>
      </c>
      <c r="L25" s="117">
        <f>+'[22]Detalle Estructura Chile'!K221</f>
        <v>0</v>
      </c>
      <c r="M25" s="117">
        <f>+'[22]Detalle Estructura Chile'!L221</f>
        <v>0</v>
      </c>
      <c r="N25" s="117">
        <f>+'[22]Detalle Estructura Chile'!M221</f>
        <v>0</v>
      </c>
      <c r="O25" s="117">
        <f>+'[22]Detalle Estructura Chile'!N221</f>
        <v>0</v>
      </c>
      <c r="P25" s="117">
        <f>+'[22]Detalle Estructura Chile'!O221</f>
        <v>0</v>
      </c>
      <c r="Q25" s="117">
        <f>+'[22]Detalle Estructura Chile'!P221</f>
        <v>0</v>
      </c>
      <c r="R25" s="117">
        <f>+'[22]Detalle Estructura Chile'!Q221</f>
        <v>0</v>
      </c>
      <c r="S25" s="117">
        <f t="shared" si="34"/>
        <v>0</v>
      </c>
      <c r="U25" s="113">
        <f t="shared" si="35"/>
        <v>1220</v>
      </c>
      <c r="V25" s="113" t="str">
        <f t="shared" si="24"/>
        <v>TI</v>
      </c>
      <c r="W25" s="113">
        <f t="shared" si="25"/>
        <v>9060104003</v>
      </c>
      <c r="X25" s="113" t="str">
        <f t="shared" si="17"/>
        <v>BONOS</v>
      </c>
      <c r="Y25" s="113" t="str">
        <f t="shared" si="17"/>
        <v>Remuneraciones</v>
      </c>
      <c r="Z25" s="117">
        <f>SUMIFS('Data 1220'!$U:$U,'Data 1220'!$D:$D,'Gastos Generales_2014 mensu '!$W25,'Data 1220'!$A:$A,"ENERO",'Data 1220'!$F:$F,'Gastos Generales_2014 mensu '!$X25)</f>
        <v>655218</v>
      </c>
      <c r="AA25" s="117">
        <f>SUMIFS('Data 1220'!$U:$U,'Data 1220'!$D:$D,'Gastos Generales_2014 mensu '!$W25,'Data 1220'!$A:$A,"FEBRERO",'Data 1220'!$F:$F,'Gastos Generales_2014 mensu '!$X25)</f>
        <v>494044</v>
      </c>
      <c r="AB25" s="117">
        <f>SUMIFS('Data 1220'!$U:$U,'Data 1220'!$D:$D,'Gastos Generales_2014 mensu '!$W25,'Data 1220'!$A:$A,"MARZO",'Data 1220'!$F:$F,'Gastos Generales_2014 mensu '!$X25)</f>
        <v>-388260</v>
      </c>
      <c r="AC25" s="117">
        <f>SUMIFS('Data 1220'!$U:$U,'Data 1220'!$D:$D,'Gastos Generales_2014 mensu '!$W25,'Data 1220'!$A:$A,"ABRIL",'Data 1220'!$F:$F,'Gastos Generales_2014 mensu '!$X25)</f>
        <v>255333</v>
      </c>
      <c r="AD25" s="112">
        <f>SUMIFS('Data 1220'!$U:$U,'Data 1220'!$D:$D,'Gastos Generales_2014 mensu '!$W25,'Data 1220'!$A:$A,"MAYO",'Data 1220'!$F:$F,'Gastos Generales_2014 mensu '!$X25)</f>
        <v>296947</v>
      </c>
      <c r="AE25" s="117">
        <f>SUMIFS('Data 1220'!$U:$U,'Data 1220'!$D:$D,'Gastos Generales_2014 mensu '!$W25,'Data 1220'!$A:$A,"JUNIO",'Data 1220'!$F:$F,'Gastos Generales_2014 mensu '!$X25)</f>
        <v>296947</v>
      </c>
      <c r="AF25" s="117">
        <f>SUMIFS('Data 1220'!$U:$U,'Data 1220'!$D:$D,'Gastos Generales_2014 mensu '!$W25,'Data 1220'!$A:$A,"JULIO",'Data 1220'!$F:$F,'Gastos Generales_2014 mensu '!$X25)</f>
        <v>309764</v>
      </c>
      <c r="AG25" s="117">
        <f>SUMIFS('Data 1220'!$U:$U,'Data 1220'!$D:$D,'Gastos Generales_2014 mensu '!$W25,'Data 1220'!$A:$A,"AGOSTO",'Data 1220'!$F:$F,'Gastos Generales_2014 mensu '!$X25)</f>
        <v>0</v>
      </c>
      <c r="AH25" s="117">
        <f>SUMIFS('Data 1220'!$U:$U,'Data 1220'!$D:$D,'Gastos Generales_2014 mensu '!$W25,'Data 1220'!$A:$A,"SEPTIEMBRE",'Data 1220'!$F:$F,'Gastos Generales_2014 mensu '!$X25)</f>
        <v>0</v>
      </c>
      <c r="AI25" s="117">
        <f>SUMIFS('Data 1220'!$U:$U,'Data 1220'!$D:$D,'Gastos Generales_2014 mensu '!$W25,'Data 1220'!$A:$A,"OCTUBRE",'Data 1220'!$F:$F,'Gastos Generales_2014 mensu '!$X25)</f>
        <v>0</v>
      </c>
      <c r="AJ25" s="117">
        <f>SUMIFS('Data 1220'!$U:$U,'Data 1220'!$D:$D,'Gastos Generales_2014 mensu '!$W25,'Data 1220'!$A:$A,"NOVIERMBRE",'Data 1220'!$F:$F,'Gastos Generales_2014 mensu '!$X25)</f>
        <v>0</v>
      </c>
      <c r="AK25" s="117">
        <f>SUMIFS('Data 1220'!$U:$U,'Data 1220'!$D:$D,'Gastos Generales_2014 mensu '!$W25,'Data 1220'!$A:$A,"DICIEMBRE",'Data 1220'!$F:$F,'Gastos Generales_2014 mensu '!$X25)</f>
        <v>0</v>
      </c>
      <c r="AL25" s="117">
        <f t="shared" si="53"/>
        <v>1919993</v>
      </c>
      <c r="AN25" s="113">
        <f t="shared" si="58"/>
        <v>1220</v>
      </c>
      <c r="AO25" s="113" t="str">
        <f t="shared" si="54"/>
        <v>TI</v>
      </c>
      <c r="AP25" s="113">
        <f t="shared" si="55"/>
        <v>9060104003</v>
      </c>
      <c r="AQ25" s="113" t="str">
        <f t="shared" si="56"/>
        <v>BONOS</v>
      </c>
      <c r="AR25" s="113" t="str">
        <f t="shared" si="57"/>
        <v>Remuneraciones</v>
      </c>
      <c r="AS25" s="117">
        <f t="shared" si="7"/>
        <v>655218</v>
      </c>
      <c r="AT25" s="117">
        <f t="shared" si="37"/>
        <v>494044</v>
      </c>
      <c r="AU25" s="117">
        <f t="shared" si="38"/>
        <v>-388260</v>
      </c>
      <c r="AV25" s="117">
        <f t="shared" si="39"/>
        <v>255333</v>
      </c>
      <c r="AW25" s="117">
        <f t="shared" si="40"/>
        <v>296947</v>
      </c>
      <c r="AX25" s="117">
        <f t="shared" si="41"/>
        <v>296947</v>
      </c>
      <c r="AY25" s="117">
        <f t="shared" si="42"/>
        <v>309764</v>
      </c>
      <c r="AZ25" s="117">
        <f t="shared" si="43"/>
        <v>0</v>
      </c>
      <c r="BA25" s="117">
        <f t="shared" si="44"/>
        <v>0</v>
      </c>
      <c r="BB25" s="117">
        <f t="shared" si="45"/>
        <v>0</v>
      </c>
      <c r="BC25" s="117">
        <f t="shared" si="46"/>
        <v>0</v>
      </c>
      <c r="BD25" s="117">
        <f t="shared" si="47"/>
        <v>0</v>
      </c>
      <c r="BE25" s="117">
        <f t="shared" si="52"/>
        <v>1919993</v>
      </c>
      <c r="BF25" s="117"/>
      <c r="BH25" s="108">
        <f t="shared" si="48"/>
        <v>1220</v>
      </c>
      <c r="BI25" s="108" t="str">
        <f t="shared" si="9"/>
        <v>TI</v>
      </c>
      <c r="BJ25" s="108">
        <f t="shared" si="10"/>
        <v>9060104003</v>
      </c>
      <c r="BK25" s="108" t="str">
        <f t="shared" si="11"/>
        <v>BONOS</v>
      </c>
      <c r="BL25" s="108" t="str">
        <f t="shared" si="12"/>
        <v>Remuneraciones</v>
      </c>
      <c r="BM25" s="112">
        <f t="shared" si="13"/>
        <v>655218</v>
      </c>
      <c r="BN25" s="112">
        <f t="shared" si="49"/>
        <v>494044</v>
      </c>
      <c r="BO25" s="112">
        <f t="shared" si="50"/>
        <v>-388260</v>
      </c>
      <c r="BP25" s="112">
        <f t="shared" si="50"/>
        <v>255333</v>
      </c>
      <c r="BQ25" s="112">
        <f t="shared" si="14"/>
        <v>296947</v>
      </c>
      <c r="BR25" s="112">
        <f t="shared" si="15"/>
        <v>296947</v>
      </c>
      <c r="BS25" s="112">
        <f t="shared" si="16"/>
        <v>309764</v>
      </c>
      <c r="BT25" s="112"/>
      <c r="BU25" s="112"/>
      <c r="BV25" s="112"/>
      <c r="BW25" s="112"/>
      <c r="BX25" s="112"/>
      <c r="BY25" s="117">
        <f t="shared" si="59"/>
        <v>1919993</v>
      </c>
    </row>
    <row r="26" spans="2:77" s="42" customFormat="1" ht="18" customHeight="1">
      <c r="B26" s="113">
        <v>1220</v>
      </c>
      <c r="C26" s="113" t="s">
        <v>148</v>
      </c>
      <c r="D26" s="114">
        <v>9060104005</v>
      </c>
      <c r="E26" s="115" t="str">
        <f>VLOOKUP(D26,'[20]Plan de Cuentas'!M$3:N$289,2,0)</f>
        <v>Bono por evaluación de desempeño</v>
      </c>
      <c r="F26" s="116" t="str">
        <f>VLOOKUP(D26,'[20]Plan de Cuentas'!M$3:R$289,5,0)</f>
        <v>Remuneraciones</v>
      </c>
      <c r="G26" s="117">
        <f>+'[22]Detalle Estructura Chile'!F222</f>
        <v>628947.27893333335</v>
      </c>
      <c r="H26" s="117">
        <f>+'[22]Detalle Estructura Chile'!G222</f>
        <v>628947.27893333335</v>
      </c>
      <c r="I26" s="117">
        <f>+'[22]Detalle Estructura Chile'!H222</f>
        <v>628947.27893333335</v>
      </c>
      <c r="J26" s="117">
        <f>+'[22]Detalle Estructura Chile'!I222</f>
        <v>628947.27893333335</v>
      </c>
      <c r="K26" s="117">
        <f>+'[22]Detalle Estructura Chile'!J222</f>
        <v>628947.27893333335</v>
      </c>
      <c r="L26" s="117">
        <f>+'[22]Detalle Estructura Chile'!K222</f>
        <v>628947.27893333335</v>
      </c>
      <c r="M26" s="117">
        <f>+'[22]Detalle Estructura Chile'!L222</f>
        <v>628947.27893333335</v>
      </c>
      <c r="N26" s="117">
        <f>+'[22]Detalle Estructura Chile'!M222</f>
        <v>628947.27893333335</v>
      </c>
      <c r="O26" s="117">
        <f>+'[22]Detalle Estructura Chile'!N222</f>
        <v>628947.27893333335</v>
      </c>
      <c r="P26" s="117">
        <f>+'[22]Detalle Estructura Chile'!O222</f>
        <v>628947.27893333335</v>
      </c>
      <c r="Q26" s="117">
        <f>+'[22]Detalle Estructura Chile'!P222</f>
        <v>628947.27893333335</v>
      </c>
      <c r="R26" s="117">
        <f>+'[22]Detalle Estructura Chile'!Q222</f>
        <v>628947.27893333335</v>
      </c>
      <c r="S26" s="117">
        <f t="shared" si="34"/>
        <v>7547367.3471999997</v>
      </c>
      <c r="U26" s="113">
        <f t="shared" si="35"/>
        <v>1220</v>
      </c>
      <c r="V26" s="113" t="str">
        <f t="shared" si="24"/>
        <v>TI</v>
      </c>
      <c r="W26" s="113">
        <f t="shared" si="25"/>
        <v>9060104005</v>
      </c>
      <c r="X26" s="113" t="str">
        <f t="shared" si="17"/>
        <v>Bono por evaluación de desempeño</v>
      </c>
      <c r="Y26" s="113" t="str">
        <f t="shared" si="17"/>
        <v>Remuneraciones</v>
      </c>
      <c r="Z26" s="117">
        <f>SUMIFS('Data 1220'!$U:$U,'Data 1220'!$D:$D,'Gastos Generales_2014 mensu '!$W26,'Data 1220'!$A:$A,"ENERO",'Data 1220'!$F:$F,'Gastos Generales_2014 mensu '!$X26)</f>
        <v>617669</v>
      </c>
      <c r="AA26" s="117">
        <f>SUMIFS('Data 1220'!$U:$U,'Data 1220'!$D:$D,'Gastos Generales_2014 mensu '!$W26,'Data 1220'!$A:$A,"FEBRERO",'Data 1220'!$F:$F,'Gastos Generales_2014 mensu '!$X26)</f>
        <v>617669</v>
      </c>
      <c r="AB26" s="117">
        <f>SUMIFS('Data 1220'!$U:$U,'Data 1220'!$D:$D,'Gastos Generales_2014 mensu '!$W26,'Data 1220'!$A:$A,"MARZO",'Data 1220'!$F:$F,'Gastos Generales_2014 mensu '!$X26)</f>
        <v>617669</v>
      </c>
      <c r="AC26" s="117">
        <f>SUMIFS('Data 1220'!$U:$U,'Data 1220'!$D:$D,'Gastos Generales_2014 mensu '!$W26,'Data 1220'!$A:$A,"ABRIL",'Data 1220'!$F:$F,'Gastos Generales_2014 mensu '!$X26)</f>
        <v>617669</v>
      </c>
      <c r="AD26" s="112">
        <f>SUMIFS('Data 1220'!$U:$U,'Data 1220'!$D:$D,'Gastos Generales_2014 mensu '!$W26,'Data 1220'!$A:$A,"MAYO",'Data 1220'!$F:$F,'Gastos Generales_2014 mensu '!$X26)</f>
        <v>819690</v>
      </c>
      <c r="AE26" s="117">
        <f>SUMIFS('Data 1220'!$U:$U,'Data 1220'!$D:$D,'Gastos Generales_2014 mensu '!$W26,'Data 1220'!$A:$A,"JUNIO",'Data 1220'!$F:$F,'Gastos Generales_2014 mensu '!$X26)</f>
        <v>819690</v>
      </c>
      <c r="AF26" s="117">
        <f>SUMIFS('Data 1220'!$U:$U,'Data 1220'!$D:$D,'Gastos Generales_2014 mensu '!$W26,'Data 1220'!$A:$A,"JULIO",'Data 1220'!$F:$F,'Gastos Generales_2014 mensu '!$X26)</f>
        <v>819690</v>
      </c>
      <c r="AG26" s="117">
        <f>SUMIFS('Data 1220'!$U:$U,'Data 1220'!$D:$D,'Gastos Generales_2014 mensu '!$W26,'Data 1220'!$A:$A,"AGOSTO",'Data 1220'!$F:$F,'Gastos Generales_2014 mensu '!$X26)</f>
        <v>0</v>
      </c>
      <c r="AH26" s="117">
        <f>SUMIFS('Data 1220'!$U:$U,'Data 1220'!$D:$D,'Gastos Generales_2014 mensu '!$W26,'Data 1220'!$A:$A,"SEPTIEMBRE",'Data 1220'!$F:$F,'Gastos Generales_2014 mensu '!$X26)</f>
        <v>0</v>
      </c>
      <c r="AI26" s="117">
        <f>SUMIFS('Data 1220'!$U:$U,'Data 1220'!$D:$D,'Gastos Generales_2014 mensu '!$W26,'Data 1220'!$A:$A,"OCTUBRE",'Data 1220'!$F:$F,'Gastos Generales_2014 mensu '!$X26)</f>
        <v>0</v>
      </c>
      <c r="AJ26" s="117">
        <f>SUMIFS('Data 1220'!$U:$U,'Data 1220'!$D:$D,'Gastos Generales_2014 mensu '!$W26,'Data 1220'!$A:$A,"NOVIERMBRE",'Data 1220'!$F:$F,'Gastos Generales_2014 mensu '!$X26)</f>
        <v>0</v>
      </c>
      <c r="AK26" s="117">
        <f>SUMIFS('Data 1220'!$U:$U,'Data 1220'!$D:$D,'Gastos Generales_2014 mensu '!$W26,'Data 1220'!$A:$A,"DICIEMBRE",'Data 1220'!$F:$F,'Gastos Generales_2014 mensu '!$X26)</f>
        <v>0</v>
      </c>
      <c r="AL26" s="117">
        <f t="shared" si="53"/>
        <v>4929746</v>
      </c>
      <c r="AN26" s="113">
        <f t="shared" si="58"/>
        <v>1220</v>
      </c>
      <c r="AO26" s="113" t="str">
        <f t="shared" si="54"/>
        <v>TI</v>
      </c>
      <c r="AP26" s="113">
        <f t="shared" si="55"/>
        <v>9060104005</v>
      </c>
      <c r="AQ26" s="113" t="str">
        <f t="shared" si="56"/>
        <v>Bono por evaluación de desempeño</v>
      </c>
      <c r="AR26" s="113" t="str">
        <f t="shared" si="57"/>
        <v>Remuneraciones</v>
      </c>
      <c r="AS26" s="117">
        <f t="shared" si="7"/>
        <v>-11278.278933333349</v>
      </c>
      <c r="AT26" s="117">
        <f t="shared" si="37"/>
        <v>-11278.278933333349</v>
      </c>
      <c r="AU26" s="117">
        <f t="shared" si="38"/>
        <v>-11278.278933333349</v>
      </c>
      <c r="AV26" s="117">
        <f t="shared" si="39"/>
        <v>-11278.278933333349</v>
      </c>
      <c r="AW26" s="117">
        <f t="shared" si="40"/>
        <v>190742.72106666665</v>
      </c>
      <c r="AX26" s="117">
        <f t="shared" si="41"/>
        <v>190742.72106666665</v>
      </c>
      <c r="AY26" s="117">
        <f t="shared" si="42"/>
        <v>190742.72106666665</v>
      </c>
      <c r="AZ26" s="117">
        <f t="shared" si="43"/>
        <v>-628947.27893333335</v>
      </c>
      <c r="BA26" s="117">
        <f t="shared" si="44"/>
        <v>-628947.27893333335</v>
      </c>
      <c r="BB26" s="117">
        <f t="shared" si="45"/>
        <v>-628947.27893333335</v>
      </c>
      <c r="BC26" s="117">
        <f t="shared" si="46"/>
        <v>-628947.27893333335</v>
      </c>
      <c r="BD26" s="117">
        <f t="shared" si="47"/>
        <v>-628947.27893333335</v>
      </c>
      <c r="BE26" s="117">
        <f t="shared" si="52"/>
        <v>-2617621.3471999997</v>
      </c>
      <c r="BF26" s="117"/>
      <c r="BH26" s="108">
        <f t="shared" si="48"/>
        <v>1220</v>
      </c>
      <c r="BI26" s="108" t="str">
        <f t="shared" si="9"/>
        <v>TI</v>
      </c>
      <c r="BJ26" s="108">
        <f t="shared" si="10"/>
        <v>9060104005</v>
      </c>
      <c r="BK26" s="108" t="str">
        <f t="shared" si="11"/>
        <v>Bono por evaluación de desempeño</v>
      </c>
      <c r="BL26" s="108" t="str">
        <f t="shared" si="12"/>
        <v>Remuneraciones</v>
      </c>
      <c r="BM26" s="112">
        <f t="shared" si="13"/>
        <v>617669</v>
      </c>
      <c r="BN26" s="112">
        <f t="shared" si="49"/>
        <v>617669</v>
      </c>
      <c r="BO26" s="112">
        <f t="shared" si="50"/>
        <v>617669</v>
      </c>
      <c r="BP26" s="112">
        <f t="shared" si="50"/>
        <v>617669</v>
      </c>
      <c r="BQ26" s="112">
        <f t="shared" si="14"/>
        <v>819690</v>
      </c>
      <c r="BR26" s="112">
        <f t="shared" si="15"/>
        <v>819690</v>
      </c>
      <c r="BS26" s="112">
        <f t="shared" si="16"/>
        <v>819690</v>
      </c>
      <c r="BT26" s="112"/>
      <c r="BU26" s="112"/>
      <c r="BV26" s="112"/>
      <c r="BW26" s="112"/>
      <c r="BX26" s="112"/>
      <c r="BY26" s="117">
        <f t="shared" si="59"/>
        <v>4929746</v>
      </c>
    </row>
    <row r="27" spans="2:77" s="42" customFormat="1" ht="18" customHeight="1">
      <c r="B27" s="113">
        <v>1220</v>
      </c>
      <c r="C27" s="113" t="s">
        <v>148</v>
      </c>
      <c r="D27" s="114">
        <v>9060104010</v>
      </c>
      <c r="E27" s="115" t="str">
        <f>VLOOKUP(D27,'[20]Plan de Cuentas'!M$3:N$289,2,0)</f>
        <v>Alimentación principal</v>
      </c>
      <c r="F27" s="116" t="str">
        <f>VLOOKUP(D27,'[20]Plan de Cuentas'!M$3:R$289,5,0)</f>
        <v>Remuneraciones</v>
      </c>
      <c r="G27" s="117">
        <f>+'[22]Detalle Estructura Chile'!F223</f>
        <v>223940.83200000002</v>
      </c>
      <c r="H27" s="117">
        <f>+'[22]Detalle Estructura Chile'!G223</f>
        <v>223940.83200000002</v>
      </c>
      <c r="I27" s="117">
        <f>+'[22]Detalle Estructura Chile'!H223</f>
        <v>223940.83200000002</v>
      </c>
      <c r="J27" s="117">
        <f>+'[22]Detalle Estructura Chile'!I223</f>
        <v>223940.83200000002</v>
      </c>
      <c r="K27" s="117">
        <f>+'[22]Detalle Estructura Chile'!J223</f>
        <v>223940.83200000002</v>
      </c>
      <c r="L27" s="117">
        <f>+'[22]Detalle Estructura Chile'!K223</f>
        <v>223940.83200000002</v>
      </c>
      <c r="M27" s="117">
        <f>+'[22]Detalle Estructura Chile'!L223</f>
        <v>223940.83200000002</v>
      </c>
      <c r="N27" s="117">
        <f>+'[22]Detalle Estructura Chile'!M223</f>
        <v>223940.83200000002</v>
      </c>
      <c r="O27" s="117">
        <f>+'[22]Detalle Estructura Chile'!N223</f>
        <v>223940.83200000002</v>
      </c>
      <c r="P27" s="117">
        <f>+'[22]Detalle Estructura Chile'!O223</f>
        <v>223940.83200000002</v>
      </c>
      <c r="Q27" s="117">
        <f>+'[22]Detalle Estructura Chile'!P223</f>
        <v>223940.83200000002</v>
      </c>
      <c r="R27" s="117">
        <f>+'[22]Detalle Estructura Chile'!Q223</f>
        <v>223940.83200000002</v>
      </c>
      <c r="S27" s="117">
        <f t="shared" si="34"/>
        <v>2687289.9839999997</v>
      </c>
      <c r="U27" s="113">
        <f t="shared" si="35"/>
        <v>1220</v>
      </c>
      <c r="V27" s="113" t="str">
        <f t="shared" si="24"/>
        <v>TI</v>
      </c>
      <c r="W27" s="113">
        <f t="shared" si="25"/>
        <v>9060104010</v>
      </c>
      <c r="X27" s="113" t="str">
        <f t="shared" si="17"/>
        <v>Alimentación principal</v>
      </c>
      <c r="Y27" s="113" t="str">
        <f t="shared" si="17"/>
        <v>Remuneraciones</v>
      </c>
      <c r="Z27" s="117">
        <f>SUMIFS('Data 1220'!$U:$U,'Data 1220'!$D:$D,'Gastos Generales_2014 mensu '!$W27,'Data 1220'!$A:$A,"ENERO",'Data 1220'!$F:$F,'Gastos Generales_2014 mensu '!$X27)</f>
        <v>217302</v>
      </c>
      <c r="AA27" s="117">
        <f>SUMIFS('Data 1220'!$U:$U,'Data 1220'!$D:$D,'Gastos Generales_2014 mensu '!$W27,'Data 1220'!$A:$A,"FEBRERO",'Data 1220'!$F:$F,'Gastos Generales_2014 mensu '!$X27)</f>
        <v>199194</v>
      </c>
      <c r="AB27" s="117">
        <f>SUMIFS('Data 1220'!$U:$U,'Data 1220'!$D:$D,'Gastos Generales_2014 mensu '!$W27,'Data 1220'!$A:$A,"MARZO",'Data 1220'!$F:$F,'Gastos Generales_2014 mensu '!$X27)</f>
        <v>166598</v>
      </c>
      <c r="AC27" s="117">
        <f>SUMIFS('Data 1220'!$U:$U,'Data 1220'!$D:$D,'Gastos Generales_2014 mensu '!$W27,'Data 1220'!$A:$A,"ABRIL",'Data 1220'!$F:$F,'Gastos Generales_2014 mensu '!$X27)</f>
        <v>217302</v>
      </c>
      <c r="AD27" s="112">
        <f>SUMIFS('Data 1220'!$U:$U,'Data 1220'!$D:$D,'Gastos Generales_2014 mensu '!$W27,'Data 1220'!$A:$A,"MAYO",'Data 1220'!$F:$F,'Gastos Generales_2014 mensu '!$X27)</f>
        <v>217302</v>
      </c>
      <c r="AE27" s="117">
        <f>SUMIFS('Data 1220'!$U:$U,'Data 1220'!$D:$D,'Gastos Generales_2014 mensu '!$W27,'Data 1220'!$A:$A,"JUNIO",'Data 1220'!$F:$F,'Gastos Generales_2014 mensu '!$X27)</f>
        <v>162977</v>
      </c>
      <c r="AF27" s="117">
        <f>SUMIFS('Data 1220'!$U:$U,'Data 1220'!$D:$D,'Gastos Generales_2014 mensu '!$W27,'Data 1220'!$A:$A,"JULIO",'Data 1220'!$F:$F,'Gastos Generales_2014 mensu '!$X27)</f>
        <v>268417</v>
      </c>
      <c r="AG27" s="117">
        <f>SUMIFS('Data 1220'!$U:$U,'Data 1220'!$D:$D,'Gastos Generales_2014 mensu '!$W27,'Data 1220'!$A:$A,"AGOSTO",'Data 1220'!$F:$F,'Gastos Generales_2014 mensu '!$X27)</f>
        <v>0</v>
      </c>
      <c r="AH27" s="117">
        <f>SUMIFS('Data 1220'!$U:$U,'Data 1220'!$D:$D,'Gastos Generales_2014 mensu '!$W27,'Data 1220'!$A:$A,"SEPTIEMBRE",'Data 1220'!$F:$F,'Gastos Generales_2014 mensu '!$X27)</f>
        <v>0</v>
      </c>
      <c r="AI27" s="117">
        <f>SUMIFS('Data 1220'!$U:$U,'Data 1220'!$D:$D,'Gastos Generales_2014 mensu '!$W27,'Data 1220'!$A:$A,"OCTUBRE",'Data 1220'!$F:$F,'Gastos Generales_2014 mensu '!$X27)</f>
        <v>0</v>
      </c>
      <c r="AJ27" s="117">
        <f>SUMIFS('Data 1220'!$U:$U,'Data 1220'!$D:$D,'Gastos Generales_2014 mensu '!$W27,'Data 1220'!$A:$A,"NOVIERMBRE",'Data 1220'!$F:$F,'Gastos Generales_2014 mensu '!$X27)</f>
        <v>0</v>
      </c>
      <c r="AK27" s="117">
        <f>SUMIFS('Data 1220'!$U:$U,'Data 1220'!$D:$D,'Gastos Generales_2014 mensu '!$W27,'Data 1220'!$A:$A,"DICIEMBRE",'Data 1220'!$F:$F,'Gastos Generales_2014 mensu '!$X27)</f>
        <v>0</v>
      </c>
      <c r="AL27" s="117">
        <f t="shared" si="53"/>
        <v>1449092</v>
      </c>
      <c r="AN27" s="113">
        <f t="shared" si="58"/>
        <v>1220</v>
      </c>
      <c r="AO27" s="113" t="str">
        <f t="shared" si="54"/>
        <v>TI</v>
      </c>
      <c r="AP27" s="113">
        <f t="shared" si="55"/>
        <v>9060104010</v>
      </c>
      <c r="AQ27" s="113" t="str">
        <f t="shared" si="56"/>
        <v>Alimentación principal</v>
      </c>
      <c r="AR27" s="113" t="str">
        <f t="shared" si="57"/>
        <v>Remuneraciones</v>
      </c>
      <c r="AS27" s="117">
        <f t="shared" si="7"/>
        <v>-6638.832000000024</v>
      </c>
      <c r="AT27" s="117">
        <f t="shared" si="37"/>
        <v>-24746.832000000024</v>
      </c>
      <c r="AU27" s="117">
        <f t="shared" si="38"/>
        <v>-57342.832000000024</v>
      </c>
      <c r="AV27" s="117">
        <f t="shared" si="39"/>
        <v>-6638.832000000024</v>
      </c>
      <c r="AW27" s="117">
        <f t="shared" si="40"/>
        <v>-6638.832000000024</v>
      </c>
      <c r="AX27" s="117">
        <f t="shared" si="41"/>
        <v>-60963.832000000024</v>
      </c>
      <c r="AY27" s="117">
        <f t="shared" si="42"/>
        <v>44476.167999999976</v>
      </c>
      <c r="AZ27" s="117">
        <f t="shared" si="43"/>
        <v>-223940.83200000002</v>
      </c>
      <c r="BA27" s="117">
        <f t="shared" si="44"/>
        <v>-223940.83200000002</v>
      </c>
      <c r="BB27" s="117">
        <f t="shared" si="45"/>
        <v>-223940.83200000002</v>
      </c>
      <c r="BC27" s="117">
        <f t="shared" si="46"/>
        <v>-223940.83200000002</v>
      </c>
      <c r="BD27" s="117">
        <f t="shared" si="47"/>
        <v>-223940.83200000002</v>
      </c>
      <c r="BE27" s="117">
        <f t="shared" si="52"/>
        <v>-1238197.9839999997</v>
      </c>
      <c r="BF27" s="117"/>
      <c r="BH27" s="108">
        <f t="shared" si="48"/>
        <v>1220</v>
      </c>
      <c r="BI27" s="108" t="str">
        <f t="shared" si="9"/>
        <v>TI</v>
      </c>
      <c r="BJ27" s="108">
        <f t="shared" si="10"/>
        <v>9060104010</v>
      </c>
      <c r="BK27" s="108" t="str">
        <f t="shared" si="11"/>
        <v>Alimentación principal</v>
      </c>
      <c r="BL27" s="108" t="str">
        <f t="shared" si="12"/>
        <v>Remuneraciones</v>
      </c>
      <c r="BM27" s="112">
        <f t="shared" si="13"/>
        <v>217302</v>
      </c>
      <c r="BN27" s="112">
        <f t="shared" si="49"/>
        <v>199194</v>
      </c>
      <c r="BO27" s="112">
        <f t="shared" si="50"/>
        <v>166598</v>
      </c>
      <c r="BP27" s="112">
        <f t="shared" si="50"/>
        <v>217302</v>
      </c>
      <c r="BQ27" s="112">
        <f t="shared" si="14"/>
        <v>217302</v>
      </c>
      <c r="BR27" s="112">
        <f t="shared" si="15"/>
        <v>162977</v>
      </c>
      <c r="BS27" s="112">
        <f t="shared" si="16"/>
        <v>268417</v>
      </c>
      <c r="BT27" s="112"/>
      <c r="BU27" s="112"/>
      <c r="BV27" s="112"/>
      <c r="BW27" s="112"/>
      <c r="BX27" s="112"/>
      <c r="BY27" s="117">
        <f t="shared" si="59"/>
        <v>1449092</v>
      </c>
    </row>
    <row r="28" spans="2:77" s="42" customFormat="1" ht="18" customHeight="1">
      <c r="B28" s="113">
        <v>1220</v>
      </c>
      <c r="C28" s="113" t="s">
        <v>148</v>
      </c>
      <c r="D28" s="114">
        <v>9060104001</v>
      </c>
      <c r="E28" s="115" t="str">
        <f>VLOOKUP(D28,'[20]Plan de Cuentas'!M$3:N$289,2,0)</f>
        <v>HORAS EXTRAS</v>
      </c>
      <c r="F28" s="116" t="str">
        <f>VLOOKUP(D28,'[20]Plan de Cuentas'!M$3:R$289,5,0)</f>
        <v>Remuneraciones</v>
      </c>
      <c r="G28" s="117">
        <f>+'[22]Detalle Estructura Chile'!F224</f>
        <v>0</v>
      </c>
      <c r="H28" s="117">
        <f>+'[22]Detalle Estructura Chile'!G224</f>
        <v>0</v>
      </c>
      <c r="I28" s="117">
        <f>+'[22]Detalle Estructura Chile'!H224</f>
        <v>0</v>
      </c>
      <c r="J28" s="117">
        <f>+'[22]Detalle Estructura Chile'!I224</f>
        <v>0</v>
      </c>
      <c r="K28" s="117">
        <f>+'[22]Detalle Estructura Chile'!J224</f>
        <v>0</v>
      </c>
      <c r="L28" s="117">
        <f>+'[22]Detalle Estructura Chile'!K224</f>
        <v>0</v>
      </c>
      <c r="M28" s="117">
        <f>+'[22]Detalle Estructura Chile'!L224</f>
        <v>0</v>
      </c>
      <c r="N28" s="117">
        <f>+'[22]Detalle Estructura Chile'!M224</f>
        <v>0</v>
      </c>
      <c r="O28" s="117">
        <f>+'[22]Detalle Estructura Chile'!N224</f>
        <v>0</v>
      </c>
      <c r="P28" s="117">
        <f>+'[22]Detalle Estructura Chile'!O224</f>
        <v>0</v>
      </c>
      <c r="Q28" s="117">
        <f>+'[22]Detalle Estructura Chile'!P224</f>
        <v>0</v>
      </c>
      <c r="R28" s="117">
        <f>+'[22]Detalle Estructura Chile'!Q224</f>
        <v>0</v>
      </c>
      <c r="S28" s="117">
        <f t="shared" si="34"/>
        <v>0</v>
      </c>
      <c r="U28" s="113">
        <f t="shared" si="35"/>
        <v>1220</v>
      </c>
      <c r="V28" s="113" t="str">
        <f t="shared" si="24"/>
        <v>TI</v>
      </c>
      <c r="W28" s="113">
        <f t="shared" si="25"/>
        <v>9060104001</v>
      </c>
      <c r="X28" s="113" t="str">
        <f t="shared" si="17"/>
        <v>HORAS EXTRAS</v>
      </c>
      <c r="Y28" s="113" t="str">
        <f t="shared" si="17"/>
        <v>Remuneraciones</v>
      </c>
      <c r="Z28" s="117">
        <f>SUMIFS('Data 1220'!$U:$U,'Data 1220'!$D:$D,'Gastos Generales_2014 mensu '!$W28,'Data 1220'!$A:$A,"ENERO",'Data 1220'!$F:$F,'Gastos Generales_2014 mensu '!$X28)</f>
        <v>0</v>
      </c>
      <c r="AA28" s="117">
        <f>SUMIFS('Data 1220'!$U:$U,'Data 1220'!$D:$D,'Gastos Generales_2014 mensu '!$W28,'Data 1220'!$A:$A,"FEBRERO",'Data 1220'!$F:$F,'Gastos Generales_2014 mensu '!$X28)</f>
        <v>0</v>
      </c>
      <c r="AB28" s="117">
        <f>SUMIFS('Data 1220'!$U:$U,'Data 1220'!$D:$D,'Gastos Generales_2014 mensu '!$W28,'Data 1220'!$A:$A,"MARZO",'Data 1220'!$F:$F,'Gastos Generales_2014 mensu '!$X28)</f>
        <v>0</v>
      </c>
      <c r="AC28" s="117">
        <f>SUMIFS('Data 1220'!$U:$U,'Data 1220'!$D:$D,'Gastos Generales_2014 mensu '!$W28,'Data 1220'!$A:$A,"ABRIL",'Data 1220'!$F:$F,'Gastos Generales_2014 mensu '!$X28)</f>
        <v>0</v>
      </c>
      <c r="AD28" s="112">
        <f>SUMIFS('Data 1220'!$U:$U,'Data 1220'!$D:$D,'Gastos Generales_2014 mensu '!$W28,'Data 1220'!$A:$A,"MAYO",'Data 1220'!$F:$F,'Gastos Generales_2014 mensu '!$X28)</f>
        <v>0</v>
      </c>
      <c r="AE28" s="117">
        <f>SUMIFS('Data 1220'!$U:$U,'Data 1220'!$D:$D,'Gastos Generales_2014 mensu '!$W28,'Data 1220'!$A:$A,"JUNIO",'Data 1220'!$F:$F,'Gastos Generales_2014 mensu '!$X28)</f>
        <v>0</v>
      </c>
      <c r="AF28" s="117">
        <f>SUMIFS('Data 1220'!$U:$U,'Data 1220'!$D:$D,'Gastos Generales_2014 mensu '!$W28,'Data 1220'!$A:$A,"JULIO",'Data 1220'!$F:$F,'Gastos Generales_2014 mensu '!$X28)</f>
        <v>0</v>
      </c>
      <c r="AG28" s="117">
        <f>SUMIFS('Data 1220'!$U:$U,'Data 1220'!$D:$D,'Gastos Generales_2014 mensu '!$W28,'Data 1220'!$A:$A,"AGOSTO",'Data 1220'!$F:$F,'Gastos Generales_2014 mensu '!$X28)</f>
        <v>0</v>
      </c>
      <c r="AH28" s="117">
        <f>SUMIFS('Data 1220'!$U:$U,'Data 1220'!$D:$D,'Gastos Generales_2014 mensu '!$W28,'Data 1220'!$A:$A,"SEPTIEMBRE",'Data 1220'!$F:$F,'Gastos Generales_2014 mensu '!$X28)</f>
        <v>0</v>
      </c>
      <c r="AI28" s="117">
        <f>SUMIFS('Data 1220'!$U:$U,'Data 1220'!$D:$D,'Gastos Generales_2014 mensu '!$W28,'Data 1220'!$A:$A,"OCTUBRE",'Data 1220'!$F:$F,'Gastos Generales_2014 mensu '!$X28)</f>
        <v>0</v>
      </c>
      <c r="AJ28" s="117">
        <f>SUMIFS('Data 1220'!$U:$U,'Data 1220'!$D:$D,'Gastos Generales_2014 mensu '!$W28,'Data 1220'!$A:$A,"NOVIERMBRE",'Data 1220'!$F:$F,'Gastos Generales_2014 mensu '!$X28)</f>
        <v>0</v>
      </c>
      <c r="AK28" s="117">
        <f>SUMIFS('Data 1220'!$U:$U,'Data 1220'!$D:$D,'Gastos Generales_2014 mensu '!$W28,'Data 1220'!$A:$A,"DICIEMBRE",'Data 1220'!$F:$F,'Gastos Generales_2014 mensu '!$X28)</f>
        <v>0</v>
      </c>
      <c r="AL28" s="117">
        <f t="shared" si="53"/>
        <v>0</v>
      </c>
      <c r="AN28" s="113">
        <f t="shared" si="58"/>
        <v>1220</v>
      </c>
      <c r="AO28" s="113" t="str">
        <f t="shared" si="54"/>
        <v>TI</v>
      </c>
      <c r="AP28" s="113">
        <f t="shared" si="55"/>
        <v>9060104001</v>
      </c>
      <c r="AQ28" s="113" t="str">
        <f t="shared" si="56"/>
        <v>HORAS EXTRAS</v>
      </c>
      <c r="AR28" s="113" t="str">
        <f t="shared" si="57"/>
        <v>Remuneraciones</v>
      </c>
      <c r="AS28" s="117">
        <f t="shared" si="7"/>
        <v>0</v>
      </c>
      <c r="AT28" s="117">
        <f t="shared" si="37"/>
        <v>0</v>
      </c>
      <c r="AU28" s="117">
        <f t="shared" si="38"/>
        <v>0</v>
      </c>
      <c r="AV28" s="117">
        <f t="shared" si="39"/>
        <v>0</v>
      </c>
      <c r="AW28" s="117">
        <f t="shared" si="40"/>
        <v>0</v>
      </c>
      <c r="AX28" s="117">
        <f t="shared" si="41"/>
        <v>0</v>
      </c>
      <c r="AY28" s="117">
        <f t="shared" si="42"/>
        <v>0</v>
      </c>
      <c r="AZ28" s="117">
        <f t="shared" si="43"/>
        <v>0</v>
      </c>
      <c r="BA28" s="117">
        <f t="shared" si="44"/>
        <v>0</v>
      </c>
      <c r="BB28" s="117">
        <f t="shared" si="45"/>
        <v>0</v>
      </c>
      <c r="BC28" s="117">
        <f t="shared" si="46"/>
        <v>0</v>
      </c>
      <c r="BD28" s="117">
        <f t="shared" si="47"/>
        <v>0</v>
      </c>
      <c r="BE28" s="117">
        <f t="shared" si="52"/>
        <v>0</v>
      </c>
      <c r="BF28" s="117"/>
      <c r="BH28" s="108">
        <f t="shared" si="48"/>
        <v>1220</v>
      </c>
      <c r="BI28" s="108" t="str">
        <f t="shared" si="9"/>
        <v>TI</v>
      </c>
      <c r="BJ28" s="108">
        <f t="shared" si="10"/>
        <v>9060104001</v>
      </c>
      <c r="BK28" s="108" t="str">
        <f t="shared" si="11"/>
        <v>HORAS EXTRAS</v>
      </c>
      <c r="BL28" s="108" t="str">
        <f t="shared" si="12"/>
        <v>Remuneraciones</v>
      </c>
      <c r="BM28" s="112">
        <f t="shared" si="13"/>
        <v>0</v>
      </c>
      <c r="BN28" s="112">
        <f t="shared" si="49"/>
        <v>0</v>
      </c>
      <c r="BO28" s="112">
        <f t="shared" si="50"/>
        <v>0</v>
      </c>
      <c r="BP28" s="112">
        <f t="shared" si="50"/>
        <v>0</v>
      </c>
      <c r="BQ28" s="112">
        <f t="shared" si="14"/>
        <v>0</v>
      </c>
      <c r="BR28" s="112">
        <f t="shared" si="15"/>
        <v>0</v>
      </c>
      <c r="BS28" s="112">
        <f t="shared" si="16"/>
        <v>0</v>
      </c>
      <c r="BT28" s="112"/>
      <c r="BU28" s="112"/>
      <c r="BV28" s="112"/>
      <c r="BW28" s="112"/>
      <c r="BX28" s="112"/>
      <c r="BY28" s="117">
        <f t="shared" si="59"/>
        <v>0</v>
      </c>
    </row>
    <row r="29" spans="2:77" s="42" customFormat="1" ht="18" customHeight="1">
      <c r="B29" s="113">
        <v>1220</v>
      </c>
      <c r="C29" s="113" t="s">
        <v>148</v>
      </c>
      <c r="D29" s="114">
        <v>9060105001</v>
      </c>
      <c r="E29" s="115" t="str">
        <f>VLOOKUP(D29,'[20]Plan de Cuentas'!M$3:N$289,2,0)</f>
        <v>GRATIFICACION EXTRAORDINARIA</v>
      </c>
      <c r="F29" s="116" t="str">
        <f>VLOOKUP(D29,'[20]Plan de Cuentas'!M$3:R$289,5,0)</f>
        <v>Remuneraciones</v>
      </c>
      <c r="G29" s="117">
        <f>+'[22]Detalle Estructura Chile'!F225</f>
        <v>196022.22333333333</v>
      </c>
      <c r="H29" s="117">
        <f>+'[22]Detalle Estructura Chile'!G225</f>
        <v>196022.22333333333</v>
      </c>
      <c r="I29" s="117">
        <f>+'[22]Detalle Estructura Chile'!H225</f>
        <v>196022.22333333333</v>
      </c>
      <c r="J29" s="117">
        <f>+'[22]Detalle Estructura Chile'!I225</f>
        <v>196022.22333333333</v>
      </c>
      <c r="K29" s="117">
        <f>+'[22]Detalle Estructura Chile'!J225</f>
        <v>196022.22333333333</v>
      </c>
      <c r="L29" s="117">
        <f>+'[22]Detalle Estructura Chile'!K225</f>
        <v>196022.22333333333</v>
      </c>
      <c r="M29" s="117">
        <f>+'[22]Detalle Estructura Chile'!L225</f>
        <v>196022.22333333333</v>
      </c>
      <c r="N29" s="117">
        <f>+'[22]Detalle Estructura Chile'!M225</f>
        <v>196022.22333333333</v>
      </c>
      <c r="O29" s="117">
        <f>+'[22]Detalle Estructura Chile'!N225</f>
        <v>196022.22333333333</v>
      </c>
      <c r="P29" s="117">
        <f>+'[22]Detalle Estructura Chile'!O225</f>
        <v>196022.22333333333</v>
      </c>
      <c r="Q29" s="117">
        <f>+'[22]Detalle Estructura Chile'!P225</f>
        <v>196022.22333333333</v>
      </c>
      <c r="R29" s="117">
        <f>+'[22]Detalle Estructura Chile'!Q225</f>
        <v>196022.22333333333</v>
      </c>
      <c r="S29" s="117">
        <f t="shared" si="34"/>
        <v>2352266.6800000002</v>
      </c>
      <c r="U29" s="113">
        <f t="shared" si="35"/>
        <v>1220</v>
      </c>
      <c r="V29" s="113" t="str">
        <f t="shared" si="24"/>
        <v>TI</v>
      </c>
      <c r="W29" s="113">
        <f t="shared" si="25"/>
        <v>9060105001</v>
      </c>
      <c r="X29" s="113" t="str">
        <f t="shared" si="17"/>
        <v>GRATIFICACION EXTRAORDINARIA</v>
      </c>
      <c r="Y29" s="113" t="str">
        <f t="shared" si="17"/>
        <v>Remuneraciones</v>
      </c>
      <c r="Z29" s="117">
        <f>SUMIFS('Data 1220'!$U:$U,'Data 1220'!$D:$D,'Gastos Generales_2014 mensu '!$W29,'Data 1220'!$A:$A,"ENERO",'Data 1220'!$F:$F,'Gastos Generales_2014 mensu '!$X29)</f>
        <v>0</v>
      </c>
      <c r="AA29" s="117">
        <f>SUMIFS('Data 1220'!$U:$U,'Data 1220'!$D:$D,'Gastos Generales_2014 mensu '!$W29,'Data 1220'!$A:$A,"FEBRERO",'Data 1220'!$F:$F,'Gastos Generales_2014 mensu '!$X29)</f>
        <v>0</v>
      </c>
      <c r="AB29" s="117">
        <f>SUMIFS('Data 1220'!$U:$U,'Data 1220'!$D:$D,'Gastos Generales_2014 mensu '!$W29,'Data 1220'!$A:$A,"MARZO",'Data 1220'!$F:$F,'Gastos Generales_2014 mensu '!$X29)</f>
        <v>0</v>
      </c>
      <c r="AC29" s="117">
        <f>SUMIFS('Data 1220'!$U:$U,'Data 1220'!$D:$D,'Gastos Generales_2014 mensu '!$W29,'Data 1220'!$A:$A,"ABRIL",'Data 1220'!$F:$F,'Gastos Generales_2014 mensu '!$X29)</f>
        <v>0</v>
      </c>
      <c r="AD29" s="112">
        <f>SUMIFS('Data 1220'!$U:$U,'Data 1220'!$D:$D,'Gastos Generales_2014 mensu '!$W29,'Data 1220'!$A:$A,"MAYO",'Data 1220'!$F:$F,'Gastos Generales_2014 mensu '!$X29)</f>
        <v>0</v>
      </c>
      <c r="AE29" s="117">
        <f>SUMIFS('Data 1220'!$U:$U,'Data 1220'!$D:$D,'Gastos Generales_2014 mensu '!$W29,'Data 1220'!$A:$A,"JUNIO",'Data 1220'!$F:$F,'Gastos Generales_2014 mensu '!$X29)</f>
        <v>0</v>
      </c>
      <c r="AF29" s="117">
        <f>SUMIFS('Data 1220'!$U:$U,'Data 1220'!$D:$D,'Gastos Generales_2014 mensu '!$W29,'Data 1220'!$A:$A,"JULIO",'Data 1220'!$F:$F,'Gastos Generales_2014 mensu '!$X29)</f>
        <v>0</v>
      </c>
      <c r="AG29" s="117">
        <f>SUMIFS('Data 1220'!$U:$U,'Data 1220'!$D:$D,'Gastos Generales_2014 mensu '!$W29,'Data 1220'!$A:$A,"AGOSTO",'Data 1220'!$F:$F,'Gastos Generales_2014 mensu '!$X29)</f>
        <v>0</v>
      </c>
      <c r="AH29" s="117">
        <f>SUMIFS('Data 1220'!$U:$U,'Data 1220'!$D:$D,'Gastos Generales_2014 mensu '!$W29,'Data 1220'!$A:$A,"SEPTIEMBRE",'Data 1220'!$F:$F,'Gastos Generales_2014 mensu '!$X29)</f>
        <v>0</v>
      </c>
      <c r="AI29" s="117">
        <f>SUMIFS('Data 1220'!$U:$U,'Data 1220'!$D:$D,'Gastos Generales_2014 mensu '!$W29,'Data 1220'!$A:$A,"OCTUBRE",'Data 1220'!$F:$F,'Gastos Generales_2014 mensu '!$X29)</f>
        <v>0</v>
      </c>
      <c r="AJ29" s="117">
        <f>SUMIFS('Data 1220'!$U:$U,'Data 1220'!$D:$D,'Gastos Generales_2014 mensu '!$W29,'Data 1220'!$A:$A,"NOVIERMBRE",'Data 1220'!$F:$F,'Gastos Generales_2014 mensu '!$X29)</f>
        <v>0</v>
      </c>
      <c r="AK29" s="117">
        <f>SUMIFS('Data 1220'!$U:$U,'Data 1220'!$D:$D,'Gastos Generales_2014 mensu '!$W29,'Data 1220'!$A:$A,"DICIEMBRE",'Data 1220'!$F:$F,'Gastos Generales_2014 mensu '!$X29)</f>
        <v>0</v>
      </c>
      <c r="AL29" s="117">
        <f t="shared" si="53"/>
        <v>0</v>
      </c>
      <c r="AN29" s="113">
        <f t="shared" si="58"/>
        <v>1220</v>
      </c>
      <c r="AO29" s="113" t="str">
        <f t="shared" si="54"/>
        <v>TI</v>
      </c>
      <c r="AP29" s="113">
        <f t="shared" si="55"/>
        <v>9060105001</v>
      </c>
      <c r="AQ29" s="113" t="str">
        <f t="shared" si="56"/>
        <v>GRATIFICACION EXTRAORDINARIA</v>
      </c>
      <c r="AR29" s="113" t="str">
        <f t="shared" si="57"/>
        <v>Remuneraciones</v>
      </c>
      <c r="AS29" s="117">
        <f t="shared" si="7"/>
        <v>-196022.22333333333</v>
      </c>
      <c r="AT29" s="117">
        <f t="shared" si="37"/>
        <v>-196022.22333333333</v>
      </c>
      <c r="AU29" s="117">
        <f t="shared" si="38"/>
        <v>-196022.22333333333</v>
      </c>
      <c r="AV29" s="117">
        <f t="shared" si="39"/>
        <v>-196022.22333333333</v>
      </c>
      <c r="AW29" s="117">
        <f t="shared" si="40"/>
        <v>-196022.22333333333</v>
      </c>
      <c r="AX29" s="117">
        <f t="shared" si="41"/>
        <v>-196022.22333333333</v>
      </c>
      <c r="AY29" s="117">
        <f t="shared" si="42"/>
        <v>-196022.22333333333</v>
      </c>
      <c r="AZ29" s="117">
        <f t="shared" si="43"/>
        <v>-196022.22333333333</v>
      </c>
      <c r="BA29" s="117">
        <f t="shared" si="44"/>
        <v>-196022.22333333333</v>
      </c>
      <c r="BB29" s="117">
        <f t="shared" si="45"/>
        <v>-196022.22333333333</v>
      </c>
      <c r="BC29" s="117">
        <f t="shared" si="46"/>
        <v>-196022.22333333333</v>
      </c>
      <c r="BD29" s="117">
        <f t="shared" si="47"/>
        <v>-196022.22333333333</v>
      </c>
      <c r="BE29" s="117">
        <f t="shared" si="52"/>
        <v>-2352266.6800000002</v>
      </c>
      <c r="BF29" s="117"/>
      <c r="BH29" s="108">
        <f t="shared" si="48"/>
        <v>1220</v>
      </c>
      <c r="BI29" s="108" t="str">
        <f t="shared" si="9"/>
        <v>TI</v>
      </c>
      <c r="BJ29" s="108">
        <f t="shared" si="10"/>
        <v>9060105001</v>
      </c>
      <c r="BK29" s="108" t="str">
        <f t="shared" si="11"/>
        <v>GRATIFICACION EXTRAORDINARIA</v>
      </c>
      <c r="BL29" s="108" t="str">
        <f t="shared" si="12"/>
        <v>Remuneraciones</v>
      </c>
      <c r="BM29" s="112">
        <f t="shared" si="13"/>
        <v>0</v>
      </c>
      <c r="BN29" s="112">
        <f t="shared" si="49"/>
        <v>0</v>
      </c>
      <c r="BO29" s="112">
        <f t="shared" si="50"/>
        <v>0</v>
      </c>
      <c r="BP29" s="112">
        <f t="shared" si="50"/>
        <v>0</v>
      </c>
      <c r="BQ29" s="112">
        <f t="shared" si="14"/>
        <v>0</v>
      </c>
      <c r="BR29" s="112">
        <f t="shared" si="15"/>
        <v>0</v>
      </c>
      <c r="BS29" s="112">
        <f t="shared" si="16"/>
        <v>0</v>
      </c>
      <c r="BT29" s="112"/>
      <c r="BU29" s="112"/>
      <c r="BV29" s="112"/>
      <c r="BW29" s="112"/>
      <c r="BX29" s="112"/>
      <c r="BY29" s="117">
        <f t="shared" si="59"/>
        <v>0</v>
      </c>
    </row>
    <row r="30" spans="2:77" s="42" customFormat="1" ht="18" customHeight="1">
      <c r="B30" s="113">
        <v>1220</v>
      </c>
      <c r="C30" s="113" t="s">
        <v>148</v>
      </c>
      <c r="D30" s="114">
        <v>9060105005</v>
      </c>
      <c r="E30" s="115" t="str">
        <f>VLOOKUP(D30,'[20]Plan de Cuentas'!M$3:N$289,2,0)</f>
        <v>Asignación de movilización</v>
      </c>
      <c r="F30" s="116" t="str">
        <f>VLOOKUP(D30,'[20]Plan de Cuentas'!M$3:R$289,5,0)</f>
        <v>Remuneraciones</v>
      </c>
      <c r="G30" s="117">
        <f>+'[22]Detalle Estructura Chile'!F226</f>
        <v>127963.94400000002</v>
      </c>
      <c r="H30" s="117">
        <f>+'[22]Detalle Estructura Chile'!G226</f>
        <v>127963.94400000002</v>
      </c>
      <c r="I30" s="117">
        <f>+'[22]Detalle Estructura Chile'!H226</f>
        <v>127963.94400000002</v>
      </c>
      <c r="J30" s="117">
        <f>+'[22]Detalle Estructura Chile'!I226</f>
        <v>127963.94400000002</v>
      </c>
      <c r="K30" s="117">
        <f>+'[22]Detalle Estructura Chile'!J226</f>
        <v>127963.94400000002</v>
      </c>
      <c r="L30" s="117">
        <f>+'[22]Detalle Estructura Chile'!K226</f>
        <v>127963.94400000002</v>
      </c>
      <c r="M30" s="117">
        <f>+'[22]Detalle Estructura Chile'!L226</f>
        <v>127963.94400000002</v>
      </c>
      <c r="N30" s="117">
        <f>+'[22]Detalle Estructura Chile'!M226</f>
        <v>127963.94400000002</v>
      </c>
      <c r="O30" s="117">
        <f>+'[22]Detalle Estructura Chile'!N226</f>
        <v>127963.94400000002</v>
      </c>
      <c r="P30" s="117">
        <f>+'[22]Detalle Estructura Chile'!O226</f>
        <v>127963.94400000002</v>
      </c>
      <c r="Q30" s="117">
        <f>+'[22]Detalle Estructura Chile'!P226</f>
        <v>127963.94400000002</v>
      </c>
      <c r="R30" s="117">
        <f>+'[22]Detalle Estructura Chile'!Q226</f>
        <v>127963.94400000002</v>
      </c>
      <c r="S30" s="117">
        <f t="shared" si="34"/>
        <v>1535567.3280000007</v>
      </c>
      <c r="U30" s="113">
        <f t="shared" si="35"/>
        <v>1220</v>
      </c>
      <c r="V30" s="113" t="str">
        <f t="shared" si="24"/>
        <v>TI</v>
      </c>
      <c r="W30" s="113">
        <f t="shared" si="25"/>
        <v>9060105005</v>
      </c>
      <c r="X30" s="113" t="str">
        <f t="shared" si="17"/>
        <v>Asignación de movilización</v>
      </c>
      <c r="Y30" s="113" t="str">
        <f t="shared" si="17"/>
        <v>Remuneraciones</v>
      </c>
      <c r="Z30" s="117">
        <f>SUMIFS('Data 1220'!$U:$U,'Data 1220'!$D:$D,'Gastos Generales_2014 mensu '!$W30,'Data 1220'!$A:$A,"ENERO",'Data 1220'!$F:$F,'Gastos Generales_2014 mensu '!$X30)</f>
        <v>124170</v>
      </c>
      <c r="AA30" s="117">
        <f>SUMIFS('Data 1220'!$U:$U,'Data 1220'!$D:$D,'Gastos Generales_2014 mensu '!$W30,'Data 1220'!$A:$A,"FEBRERO",'Data 1220'!$F:$F,'Gastos Generales_2014 mensu '!$X30)</f>
        <v>113823</v>
      </c>
      <c r="AB30" s="117">
        <f>SUMIFS('Data 1220'!$U:$U,'Data 1220'!$D:$D,'Gastos Generales_2014 mensu '!$W30,'Data 1220'!$A:$A,"MARZO",'Data 1220'!$F:$F,'Gastos Generales_2014 mensu '!$X30)</f>
        <v>95197</v>
      </c>
      <c r="AC30" s="117">
        <f>SUMIFS('Data 1220'!$U:$U,'Data 1220'!$D:$D,'Gastos Generales_2014 mensu '!$W30,'Data 1220'!$A:$A,"ABRIL",'Data 1220'!$F:$F,'Gastos Generales_2014 mensu '!$X30)</f>
        <v>124170</v>
      </c>
      <c r="AD30" s="112">
        <f>SUMIFS('Data 1220'!$U:$U,'Data 1220'!$D:$D,'Gastos Generales_2014 mensu '!$W30,'Data 1220'!$A:$A,"MAYO",'Data 1220'!$F:$F,'Gastos Generales_2014 mensu '!$X30)</f>
        <v>124170</v>
      </c>
      <c r="AE30" s="117">
        <f>SUMIFS('Data 1220'!$U:$U,'Data 1220'!$D:$D,'Gastos Generales_2014 mensu '!$W30,'Data 1220'!$A:$A,"JUNIO",'Data 1220'!$F:$F,'Gastos Generales_2014 mensu '!$X30)</f>
        <v>93128</v>
      </c>
      <c r="AF30" s="117">
        <f>SUMIFS('Data 1220'!$U:$U,'Data 1220'!$D:$D,'Gastos Generales_2014 mensu '!$W30,'Data 1220'!$A:$A,"JULIO",'Data 1220'!$F:$F,'Gastos Generales_2014 mensu '!$X30)</f>
        <v>146906</v>
      </c>
      <c r="AG30" s="117">
        <f>SUMIFS('Data 1220'!$U:$U,'Data 1220'!$D:$D,'Gastos Generales_2014 mensu '!$W30,'Data 1220'!$A:$A,"AGOSTO",'Data 1220'!$F:$F,'Gastos Generales_2014 mensu '!$X30)</f>
        <v>0</v>
      </c>
      <c r="AH30" s="117">
        <f>SUMIFS('Data 1220'!$U:$U,'Data 1220'!$D:$D,'Gastos Generales_2014 mensu '!$W30,'Data 1220'!$A:$A,"SEPTIEMBRE",'Data 1220'!$F:$F,'Gastos Generales_2014 mensu '!$X30)</f>
        <v>0</v>
      </c>
      <c r="AI30" s="117">
        <f>SUMIFS('Data 1220'!$U:$U,'Data 1220'!$D:$D,'Gastos Generales_2014 mensu '!$W30,'Data 1220'!$A:$A,"OCTUBRE",'Data 1220'!$F:$F,'Gastos Generales_2014 mensu '!$X30)</f>
        <v>0</v>
      </c>
      <c r="AJ30" s="117">
        <f>SUMIFS('Data 1220'!$U:$U,'Data 1220'!$D:$D,'Gastos Generales_2014 mensu '!$W30,'Data 1220'!$A:$A,"NOVIERMBRE",'Data 1220'!$F:$F,'Gastos Generales_2014 mensu '!$X30)</f>
        <v>0</v>
      </c>
      <c r="AK30" s="117">
        <f>SUMIFS('Data 1220'!$U:$U,'Data 1220'!$D:$D,'Gastos Generales_2014 mensu '!$W30,'Data 1220'!$A:$A,"DICIEMBRE",'Data 1220'!$F:$F,'Gastos Generales_2014 mensu '!$X30)</f>
        <v>0</v>
      </c>
      <c r="AL30" s="117">
        <f t="shared" si="53"/>
        <v>821564</v>
      </c>
      <c r="AN30" s="113">
        <f t="shared" si="58"/>
        <v>1220</v>
      </c>
      <c r="AO30" s="113" t="str">
        <f t="shared" si="54"/>
        <v>TI</v>
      </c>
      <c r="AP30" s="113">
        <f t="shared" si="55"/>
        <v>9060105005</v>
      </c>
      <c r="AQ30" s="113" t="str">
        <f t="shared" si="56"/>
        <v>Asignación de movilización</v>
      </c>
      <c r="AR30" s="113" t="str">
        <f t="shared" si="57"/>
        <v>Remuneraciones</v>
      </c>
      <c r="AS30" s="117">
        <f t="shared" si="7"/>
        <v>-3793.9440000000177</v>
      </c>
      <c r="AT30" s="117">
        <f t="shared" si="37"/>
        <v>-14140.944000000018</v>
      </c>
      <c r="AU30" s="117">
        <f t="shared" si="38"/>
        <v>-32766.944000000018</v>
      </c>
      <c r="AV30" s="117">
        <f t="shared" si="39"/>
        <v>-3793.9440000000177</v>
      </c>
      <c r="AW30" s="117">
        <f t="shared" si="40"/>
        <v>-3793.9440000000177</v>
      </c>
      <c r="AX30" s="117">
        <f t="shared" si="41"/>
        <v>-34835.944000000018</v>
      </c>
      <c r="AY30" s="117">
        <f t="shared" si="42"/>
        <v>18942.055999999982</v>
      </c>
      <c r="AZ30" s="117">
        <f t="shared" si="43"/>
        <v>-127963.94400000002</v>
      </c>
      <c r="BA30" s="117">
        <f t="shared" si="44"/>
        <v>-127963.94400000002</v>
      </c>
      <c r="BB30" s="117">
        <f t="shared" si="45"/>
        <v>-127963.94400000002</v>
      </c>
      <c r="BC30" s="117">
        <f t="shared" si="46"/>
        <v>-127963.94400000002</v>
      </c>
      <c r="BD30" s="117">
        <f t="shared" si="47"/>
        <v>-127963.94400000002</v>
      </c>
      <c r="BE30" s="117">
        <f t="shared" si="52"/>
        <v>-714003.32800000068</v>
      </c>
      <c r="BF30" s="117"/>
      <c r="BH30" s="108">
        <f t="shared" si="48"/>
        <v>1220</v>
      </c>
      <c r="BI30" s="108" t="str">
        <f t="shared" si="9"/>
        <v>TI</v>
      </c>
      <c r="BJ30" s="108">
        <f t="shared" si="10"/>
        <v>9060105005</v>
      </c>
      <c r="BK30" s="108" t="str">
        <f t="shared" si="11"/>
        <v>Asignación de movilización</v>
      </c>
      <c r="BL30" s="108" t="str">
        <f t="shared" si="12"/>
        <v>Remuneraciones</v>
      </c>
      <c r="BM30" s="112">
        <f t="shared" si="13"/>
        <v>124170</v>
      </c>
      <c r="BN30" s="112">
        <f t="shared" si="49"/>
        <v>113823</v>
      </c>
      <c r="BO30" s="112">
        <f t="shared" si="50"/>
        <v>95197</v>
      </c>
      <c r="BP30" s="112">
        <f t="shared" si="50"/>
        <v>124170</v>
      </c>
      <c r="BQ30" s="112">
        <f t="shared" si="14"/>
        <v>124170</v>
      </c>
      <c r="BR30" s="112">
        <f t="shared" si="15"/>
        <v>93128</v>
      </c>
      <c r="BS30" s="112">
        <f t="shared" si="16"/>
        <v>146906</v>
      </c>
      <c r="BT30" s="112"/>
      <c r="BU30" s="112"/>
      <c r="BV30" s="112"/>
      <c r="BW30" s="112"/>
      <c r="BX30" s="112"/>
      <c r="BY30" s="117">
        <f t="shared" si="59"/>
        <v>821564</v>
      </c>
    </row>
    <row r="31" spans="2:77" s="42" customFormat="1" ht="18" customHeight="1">
      <c r="B31" s="113">
        <v>1220</v>
      </c>
      <c r="C31" s="113" t="s">
        <v>148</v>
      </c>
      <c r="D31" s="114">
        <v>9060105007</v>
      </c>
      <c r="E31" s="115" t="str">
        <f>VLOOKUP(D31,'[20]Plan de Cuentas'!M$3:N$289,2,0)</f>
        <v>Bonificación Navidad</v>
      </c>
      <c r="F31" s="116" t="str">
        <f>VLOOKUP(D31,'[20]Plan de Cuentas'!M$3:R$289,5,0)</f>
        <v>Remuneraciones</v>
      </c>
      <c r="G31" s="117">
        <f>+'[22]Detalle Estructura Chile'!F227</f>
        <v>46077.420000000006</v>
      </c>
      <c r="H31" s="117">
        <f>+'[22]Detalle Estructura Chile'!G227</f>
        <v>46077.420000000006</v>
      </c>
      <c r="I31" s="117">
        <f>+'[22]Detalle Estructura Chile'!H227</f>
        <v>46077.420000000006</v>
      </c>
      <c r="J31" s="117">
        <f>+'[22]Detalle Estructura Chile'!I227</f>
        <v>46077.420000000006</v>
      </c>
      <c r="K31" s="117">
        <f>+'[22]Detalle Estructura Chile'!J227</f>
        <v>46077.420000000006</v>
      </c>
      <c r="L31" s="117">
        <f>+'[22]Detalle Estructura Chile'!K227</f>
        <v>46077.420000000006</v>
      </c>
      <c r="M31" s="117">
        <f>+'[22]Detalle Estructura Chile'!L227</f>
        <v>46077.420000000006</v>
      </c>
      <c r="N31" s="117">
        <f>+'[22]Detalle Estructura Chile'!M227</f>
        <v>46077.420000000006</v>
      </c>
      <c r="O31" s="117">
        <f>+'[22]Detalle Estructura Chile'!N227</f>
        <v>46077.420000000006</v>
      </c>
      <c r="P31" s="117">
        <f>+'[22]Detalle Estructura Chile'!O227</f>
        <v>46077.420000000006</v>
      </c>
      <c r="Q31" s="117">
        <f>+'[22]Detalle Estructura Chile'!P227</f>
        <v>46077.420000000006</v>
      </c>
      <c r="R31" s="117">
        <f>+'[22]Detalle Estructura Chile'!Q227</f>
        <v>46077.420000000006</v>
      </c>
      <c r="S31" s="117">
        <f t="shared" si="34"/>
        <v>552929.03999999992</v>
      </c>
      <c r="U31" s="113">
        <f t="shared" si="35"/>
        <v>1220</v>
      </c>
      <c r="V31" s="113" t="str">
        <f t="shared" si="24"/>
        <v>TI</v>
      </c>
      <c r="W31" s="113">
        <f t="shared" si="25"/>
        <v>9060105007</v>
      </c>
      <c r="X31" s="113" t="str">
        <f t="shared" si="17"/>
        <v>Bonificación Navidad</v>
      </c>
      <c r="Y31" s="113" t="str">
        <f t="shared" si="17"/>
        <v>Remuneraciones</v>
      </c>
      <c r="Z31" s="117">
        <f>SUMIFS('Data 1220'!$U:$U,'Data 1220'!$D:$D,'Gastos Generales_2014 mensu '!$W31,'Data 1220'!$A:$A,"ENERO",'Data 1220'!$F:$F,'Gastos Generales_2014 mensu '!$X31)</f>
        <v>0</v>
      </c>
      <c r="AA31" s="117">
        <f>SUMIFS('Data 1220'!$U:$U,'Data 1220'!$D:$D,'Gastos Generales_2014 mensu '!$W31,'Data 1220'!$A:$A,"FEBRERO",'Data 1220'!$F:$F,'Gastos Generales_2014 mensu '!$X31)</f>
        <v>0</v>
      </c>
      <c r="AB31" s="117">
        <f>SUMIFS('Data 1220'!$U:$U,'Data 1220'!$D:$D,'Gastos Generales_2014 mensu '!$W31,'Data 1220'!$A:$A,"MARZO",'Data 1220'!$F:$F,'Gastos Generales_2014 mensu '!$X31)</f>
        <v>0</v>
      </c>
      <c r="AC31" s="117">
        <f>SUMIFS('Data 1220'!$U:$U,'Data 1220'!$D:$D,'Gastos Generales_2014 mensu '!$W31,'Data 1220'!$A:$A,"ABRIL",'Data 1220'!$F:$F,'Gastos Generales_2014 mensu '!$X31)</f>
        <v>0</v>
      </c>
      <c r="AD31" s="112">
        <f>SUMIFS('Data 1220'!$U:$U,'Data 1220'!$D:$D,'Gastos Generales_2014 mensu '!$W31,'Data 1220'!$A:$A,"MAYO",'Data 1220'!$F:$F,'Gastos Generales_2014 mensu '!$X31)</f>
        <v>0</v>
      </c>
      <c r="AE31" s="117">
        <f>SUMIFS('Data 1220'!$U:$U,'Data 1220'!$D:$D,'Gastos Generales_2014 mensu '!$W31,'Data 1220'!$A:$A,"JUNIO",'Data 1220'!$F:$F,'Gastos Generales_2014 mensu '!$X31)</f>
        <v>0</v>
      </c>
      <c r="AF31" s="117">
        <f>SUMIFS('Data 1220'!$U:$U,'Data 1220'!$D:$D,'Gastos Generales_2014 mensu '!$W31,'Data 1220'!$A:$A,"JULIO",'Data 1220'!$F:$F,'Gastos Generales_2014 mensu '!$X31)</f>
        <v>0</v>
      </c>
      <c r="AG31" s="117">
        <f>SUMIFS('Data 1220'!$U:$U,'Data 1220'!$D:$D,'Gastos Generales_2014 mensu '!$W31,'Data 1220'!$A:$A,"AGOSTO",'Data 1220'!$F:$F,'Gastos Generales_2014 mensu '!$X31)</f>
        <v>0</v>
      </c>
      <c r="AH31" s="117">
        <f>SUMIFS('Data 1220'!$U:$U,'Data 1220'!$D:$D,'Gastos Generales_2014 mensu '!$W31,'Data 1220'!$A:$A,"SEPTIEMBRE",'Data 1220'!$F:$F,'Gastos Generales_2014 mensu '!$X31)</f>
        <v>0</v>
      </c>
      <c r="AI31" s="117">
        <f>SUMIFS('Data 1220'!$U:$U,'Data 1220'!$D:$D,'Gastos Generales_2014 mensu '!$W31,'Data 1220'!$A:$A,"OCTUBRE",'Data 1220'!$F:$F,'Gastos Generales_2014 mensu '!$X31)</f>
        <v>0</v>
      </c>
      <c r="AJ31" s="117">
        <f>SUMIFS('Data 1220'!$U:$U,'Data 1220'!$D:$D,'Gastos Generales_2014 mensu '!$W31,'Data 1220'!$A:$A,"NOVIERMBRE",'Data 1220'!$F:$F,'Gastos Generales_2014 mensu '!$X31)</f>
        <v>0</v>
      </c>
      <c r="AK31" s="117">
        <f>SUMIFS('Data 1220'!$U:$U,'Data 1220'!$D:$D,'Gastos Generales_2014 mensu '!$W31,'Data 1220'!$A:$A,"DICIEMBRE",'Data 1220'!$F:$F,'Gastos Generales_2014 mensu '!$X31)</f>
        <v>0</v>
      </c>
      <c r="AL31" s="117">
        <f t="shared" si="53"/>
        <v>0</v>
      </c>
      <c r="AN31" s="113">
        <f t="shared" si="58"/>
        <v>1220</v>
      </c>
      <c r="AO31" s="113" t="str">
        <f t="shared" si="54"/>
        <v>TI</v>
      </c>
      <c r="AP31" s="113">
        <f t="shared" si="55"/>
        <v>9060105007</v>
      </c>
      <c r="AQ31" s="113" t="str">
        <f t="shared" si="56"/>
        <v>Bonificación Navidad</v>
      </c>
      <c r="AR31" s="113" t="str">
        <f t="shared" si="57"/>
        <v>Remuneraciones</v>
      </c>
      <c r="AS31" s="117">
        <f t="shared" si="7"/>
        <v>-46077.420000000006</v>
      </c>
      <c r="AT31" s="117">
        <f t="shared" si="37"/>
        <v>-46077.420000000006</v>
      </c>
      <c r="AU31" s="117">
        <f t="shared" si="38"/>
        <v>-46077.420000000006</v>
      </c>
      <c r="AV31" s="117">
        <f t="shared" si="39"/>
        <v>-46077.420000000006</v>
      </c>
      <c r="AW31" s="117">
        <f t="shared" si="40"/>
        <v>-46077.420000000006</v>
      </c>
      <c r="AX31" s="117">
        <f t="shared" si="41"/>
        <v>-46077.420000000006</v>
      </c>
      <c r="AY31" s="117">
        <f t="shared" si="42"/>
        <v>-46077.420000000006</v>
      </c>
      <c r="AZ31" s="117">
        <f t="shared" si="43"/>
        <v>-46077.420000000006</v>
      </c>
      <c r="BA31" s="117">
        <f t="shared" si="44"/>
        <v>-46077.420000000006</v>
      </c>
      <c r="BB31" s="117">
        <f t="shared" si="45"/>
        <v>-46077.420000000006</v>
      </c>
      <c r="BC31" s="117">
        <f t="shared" si="46"/>
        <v>-46077.420000000006</v>
      </c>
      <c r="BD31" s="117">
        <f t="shared" si="47"/>
        <v>-46077.420000000006</v>
      </c>
      <c r="BE31" s="117">
        <f t="shared" si="52"/>
        <v>-552929.03999999992</v>
      </c>
      <c r="BF31" s="117"/>
      <c r="BH31" s="108">
        <f t="shared" si="48"/>
        <v>1220</v>
      </c>
      <c r="BI31" s="108" t="str">
        <f t="shared" si="9"/>
        <v>TI</v>
      </c>
      <c r="BJ31" s="108">
        <f t="shared" si="10"/>
        <v>9060105007</v>
      </c>
      <c r="BK31" s="108" t="str">
        <f t="shared" si="11"/>
        <v>Bonificación Navidad</v>
      </c>
      <c r="BL31" s="108" t="str">
        <f t="shared" si="12"/>
        <v>Remuneraciones</v>
      </c>
      <c r="BM31" s="112">
        <f t="shared" si="13"/>
        <v>0</v>
      </c>
      <c r="BN31" s="112">
        <f t="shared" si="49"/>
        <v>0</v>
      </c>
      <c r="BO31" s="112">
        <f t="shared" si="50"/>
        <v>0</v>
      </c>
      <c r="BP31" s="112">
        <f t="shared" si="50"/>
        <v>0</v>
      </c>
      <c r="BQ31" s="112">
        <f t="shared" si="14"/>
        <v>0</v>
      </c>
      <c r="BR31" s="112">
        <f t="shared" si="15"/>
        <v>0</v>
      </c>
      <c r="BS31" s="112">
        <f t="shared" si="16"/>
        <v>0</v>
      </c>
      <c r="BT31" s="112"/>
      <c r="BU31" s="112"/>
      <c r="BV31" s="112"/>
      <c r="BW31" s="112"/>
      <c r="BX31" s="112"/>
      <c r="BY31" s="117">
        <f t="shared" si="59"/>
        <v>0</v>
      </c>
    </row>
    <row r="32" spans="2:77" s="42" customFormat="1" ht="18" customHeight="1">
      <c r="B32" s="113">
        <v>1220</v>
      </c>
      <c r="C32" s="113" t="s">
        <v>148</v>
      </c>
      <c r="D32" s="114">
        <v>9060111003</v>
      </c>
      <c r="E32" s="115" t="str">
        <f>VLOOKUP(D32,'[20]Plan de Cuentas'!M$3:N$289,2,0)</f>
        <v>PAGOS POR ACCIDENTE DE TRABAJO</v>
      </c>
      <c r="F32" s="116" t="str">
        <f>VLOOKUP(D32,'[20]Plan de Cuentas'!M$3:R$289,5,0)</f>
        <v>Remuneraciones</v>
      </c>
      <c r="G32" s="117">
        <f>+'[22]Detalle Estructura Chile'!F228</f>
        <v>68876.234740679996</v>
      </c>
      <c r="H32" s="117">
        <f>+'[22]Detalle Estructura Chile'!G228</f>
        <v>68876.234740679996</v>
      </c>
      <c r="I32" s="117">
        <f>+'[22]Detalle Estructura Chile'!H228</f>
        <v>68876.234740679996</v>
      </c>
      <c r="J32" s="117">
        <f>+'[22]Detalle Estructura Chile'!I228</f>
        <v>68876.234740679996</v>
      </c>
      <c r="K32" s="117">
        <f>+'[22]Detalle Estructura Chile'!J228</f>
        <v>68876.234740679996</v>
      </c>
      <c r="L32" s="117">
        <f>+'[22]Detalle Estructura Chile'!K228</f>
        <v>68876.234740679996</v>
      </c>
      <c r="M32" s="117">
        <f>+'[22]Detalle Estructura Chile'!L228</f>
        <v>68876.234740679996</v>
      </c>
      <c r="N32" s="117">
        <f>+'[22]Detalle Estructura Chile'!M228</f>
        <v>68876.234740679996</v>
      </c>
      <c r="O32" s="117">
        <f>+'[22]Detalle Estructura Chile'!N228</f>
        <v>68876.234740679996</v>
      </c>
      <c r="P32" s="117">
        <f>+'[22]Detalle Estructura Chile'!O228</f>
        <v>68876.234740679996</v>
      </c>
      <c r="Q32" s="117">
        <f>+'[22]Detalle Estructura Chile'!P228</f>
        <v>68876.234740679996</v>
      </c>
      <c r="R32" s="117">
        <f>+'[22]Detalle Estructura Chile'!Q228</f>
        <v>68876.234740679996</v>
      </c>
      <c r="S32" s="117">
        <f t="shared" si="34"/>
        <v>826514.81688815972</v>
      </c>
      <c r="U32" s="113">
        <f t="shared" si="35"/>
        <v>1220</v>
      </c>
      <c r="V32" s="113" t="str">
        <f t="shared" si="24"/>
        <v>TI</v>
      </c>
      <c r="W32" s="113">
        <f t="shared" si="25"/>
        <v>9060111003</v>
      </c>
      <c r="X32" s="113" t="str">
        <f t="shared" si="17"/>
        <v>PAGOS POR ACCIDENTE DE TRABAJO</v>
      </c>
      <c r="Y32" s="113" t="str">
        <f t="shared" si="17"/>
        <v>Remuneraciones</v>
      </c>
      <c r="Z32" s="117">
        <f>SUMIFS('Data 1220'!$U:$U,'Data 1220'!$D:$D,'Gastos Generales_2014 mensu '!$W32,'Data 1220'!$A:$A,"ENERO",'Data 1220'!$F:$F,'Gastos Generales_2014 mensu '!$X32)</f>
        <v>163216</v>
      </c>
      <c r="AA32" s="117">
        <f>SUMIFS('Data 1220'!$U:$U,'Data 1220'!$D:$D,'Gastos Generales_2014 mensu '!$W32,'Data 1220'!$A:$A,"FEBRERO",'Data 1220'!$F:$F,'Gastos Generales_2014 mensu '!$X32)</f>
        <v>173860</v>
      </c>
      <c r="AB32" s="117">
        <f>SUMIFS('Data 1220'!$U:$U,'Data 1220'!$D:$D,'Gastos Generales_2014 mensu '!$W32,'Data 1220'!$A:$A,"MARZO",'Data 1220'!$F:$F,'Gastos Generales_2014 mensu '!$X32)</f>
        <v>0</v>
      </c>
      <c r="AC32" s="117">
        <f>SUMIFS('Data 1220'!$U:$U,'Data 1220'!$D:$D,'Gastos Generales_2014 mensu '!$W32,'Data 1220'!$A:$A,"ABRIL",'Data 1220'!$F:$F,'Gastos Generales_2014 mensu '!$X32)</f>
        <v>166410</v>
      </c>
      <c r="AD32" s="112">
        <f>SUMIFS('Data 1220'!$U:$U,'Data 1220'!$D:$D,'Gastos Generales_2014 mensu '!$W32,'Data 1220'!$A:$A,"MAYO",'Data 1220'!$F:$F,'Gastos Generales_2014 mensu '!$X32)</f>
        <v>167125</v>
      </c>
      <c r="AE32" s="117">
        <f>SUMIFS('Data 1220'!$U:$U,'Data 1220'!$D:$D,'Gastos Generales_2014 mensu '!$W32,'Data 1220'!$A:$A,"JUNIO",'Data 1220'!$F:$F,'Gastos Generales_2014 mensu '!$X32)</f>
        <v>163554</v>
      </c>
      <c r="AF32" s="117">
        <f>SUMIFS('Data 1220'!$U:$U,'Data 1220'!$D:$D,'Gastos Generales_2014 mensu '!$W32,'Data 1220'!$A:$A,"JULIO",'Data 1220'!$F:$F,'Gastos Generales_2014 mensu '!$X32)</f>
        <v>211941</v>
      </c>
      <c r="AG32" s="117">
        <f>SUMIFS('Data 1220'!$U:$U,'Data 1220'!$D:$D,'Gastos Generales_2014 mensu '!$W32,'Data 1220'!$A:$A,"AGOSTO",'Data 1220'!$F:$F,'Gastos Generales_2014 mensu '!$X32)</f>
        <v>0</v>
      </c>
      <c r="AH32" s="117">
        <f>SUMIFS('Data 1220'!$U:$U,'Data 1220'!$D:$D,'Gastos Generales_2014 mensu '!$W32,'Data 1220'!$A:$A,"SEPTIEMBRE",'Data 1220'!$F:$F,'Gastos Generales_2014 mensu '!$X32)</f>
        <v>0</v>
      </c>
      <c r="AI32" s="117">
        <f>SUMIFS('Data 1220'!$U:$U,'Data 1220'!$D:$D,'Gastos Generales_2014 mensu '!$W32,'Data 1220'!$A:$A,"OCTUBRE",'Data 1220'!$F:$F,'Gastos Generales_2014 mensu '!$X32)</f>
        <v>0</v>
      </c>
      <c r="AJ32" s="117">
        <f>SUMIFS('Data 1220'!$U:$U,'Data 1220'!$D:$D,'Gastos Generales_2014 mensu '!$W32,'Data 1220'!$A:$A,"NOVIERMBRE",'Data 1220'!$F:$F,'Gastos Generales_2014 mensu '!$X32)</f>
        <v>0</v>
      </c>
      <c r="AK32" s="117">
        <f>SUMIFS('Data 1220'!$U:$U,'Data 1220'!$D:$D,'Gastos Generales_2014 mensu '!$W32,'Data 1220'!$A:$A,"DICIEMBRE",'Data 1220'!$F:$F,'Gastos Generales_2014 mensu '!$X32)</f>
        <v>0</v>
      </c>
      <c r="AL32" s="117">
        <f t="shared" si="53"/>
        <v>1046106</v>
      </c>
      <c r="AN32" s="113">
        <f t="shared" si="58"/>
        <v>1220</v>
      </c>
      <c r="AO32" s="113" t="str">
        <f t="shared" si="54"/>
        <v>TI</v>
      </c>
      <c r="AP32" s="113">
        <f t="shared" si="55"/>
        <v>9060111003</v>
      </c>
      <c r="AQ32" s="113" t="str">
        <f t="shared" si="56"/>
        <v>PAGOS POR ACCIDENTE DE TRABAJO</v>
      </c>
      <c r="AR32" s="113" t="str">
        <f t="shared" si="57"/>
        <v>Remuneraciones</v>
      </c>
      <c r="AS32" s="117">
        <f t="shared" si="7"/>
        <v>94339.765259320004</v>
      </c>
      <c r="AT32" s="117">
        <f t="shared" si="37"/>
        <v>104983.76525932</v>
      </c>
      <c r="AU32" s="117">
        <f t="shared" si="38"/>
        <v>-68876.234740679996</v>
      </c>
      <c r="AV32" s="117">
        <f t="shared" si="39"/>
        <v>97533.765259320004</v>
      </c>
      <c r="AW32" s="117">
        <f t="shared" si="40"/>
        <v>98248.765259320004</v>
      </c>
      <c r="AX32" s="117">
        <f t="shared" si="41"/>
        <v>94677.765259320004</v>
      </c>
      <c r="AY32" s="117">
        <f t="shared" si="42"/>
        <v>143064.76525932</v>
      </c>
      <c r="AZ32" s="117">
        <f t="shared" si="43"/>
        <v>-68876.234740679996</v>
      </c>
      <c r="BA32" s="117">
        <f t="shared" si="44"/>
        <v>-68876.234740679996</v>
      </c>
      <c r="BB32" s="117">
        <f t="shared" si="45"/>
        <v>-68876.234740679996</v>
      </c>
      <c r="BC32" s="117">
        <f t="shared" si="46"/>
        <v>-68876.234740679996</v>
      </c>
      <c r="BD32" s="117">
        <f t="shared" si="47"/>
        <v>-68876.234740679996</v>
      </c>
      <c r="BE32" s="117">
        <f t="shared" si="52"/>
        <v>219591.18311184028</v>
      </c>
      <c r="BF32" s="117"/>
      <c r="BH32" s="108">
        <f t="shared" si="48"/>
        <v>1220</v>
      </c>
      <c r="BI32" s="108" t="str">
        <f t="shared" si="9"/>
        <v>TI</v>
      </c>
      <c r="BJ32" s="108">
        <f t="shared" si="10"/>
        <v>9060111003</v>
      </c>
      <c r="BK32" s="108" t="str">
        <f t="shared" si="11"/>
        <v>PAGOS POR ACCIDENTE DE TRABAJO</v>
      </c>
      <c r="BL32" s="108" t="str">
        <f t="shared" si="12"/>
        <v>Remuneraciones</v>
      </c>
      <c r="BM32" s="112">
        <f t="shared" si="13"/>
        <v>163216</v>
      </c>
      <c r="BN32" s="112">
        <f t="shared" si="49"/>
        <v>173860</v>
      </c>
      <c r="BO32" s="112">
        <f t="shared" si="50"/>
        <v>0</v>
      </c>
      <c r="BP32" s="112">
        <f t="shared" si="50"/>
        <v>166410</v>
      </c>
      <c r="BQ32" s="112">
        <f t="shared" si="14"/>
        <v>167125</v>
      </c>
      <c r="BR32" s="112">
        <f t="shared" si="15"/>
        <v>163554</v>
      </c>
      <c r="BS32" s="112">
        <f t="shared" si="16"/>
        <v>211941</v>
      </c>
      <c r="BT32" s="112"/>
      <c r="BU32" s="112"/>
      <c r="BV32" s="112"/>
      <c r="BW32" s="112"/>
      <c r="BX32" s="112"/>
      <c r="BY32" s="117">
        <f t="shared" si="51"/>
        <v>1046106</v>
      </c>
    </row>
    <row r="33" spans="2:77" s="42" customFormat="1" ht="18" customHeight="1">
      <c r="B33" s="113">
        <v>1220</v>
      </c>
      <c r="C33" s="113" t="s">
        <v>148</v>
      </c>
      <c r="D33" s="114">
        <v>9060113001</v>
      </c>
      <c r="E33" s="115" t="str">
        <f>VLOOKUP(D33,'[20]Plan de Cuentas'!M$3:N$289,2,0)</f>
        <v>SEGURO COMPLEMENTARIO DE TRABAJO  SCTR PENSION</v>
      </c>
      <c r="F33" s="116" t="str">
        <f>VLOOKUP(D33,'[20]Plan de Cuentas'!M$3:R$289,5,0)</f>
        <v>Remuneraciones</v>
      </c>
      <c r="G33" s="117">
        <f>+'[22]Detalle Estructura Chile'!F229</f>
        <v>81842.713403999995</v>
      </c>
      <c r="H33" s="117">
        <f>+'[22]Detalle Estructura Chile'!G229</f>
        <v>81842.713403999995</v>
      </c>
      <c r="I33" s="117">
        <f>+'[22]Detalle Estructura Chile'!H229</f>
        <v>81842.713403999995</v>
      </c>
      <c r="J33" s="117">
        <f>+'[22]Detalle Estructura Chile'!I229</f>
        <v>81842.713403999995</v>
      </c>
      <c r="K33" s="117">
        <f>+'[22]Detalle Estructura Chile'!J229</f>
        <v>81842.713403999995</v>
      </c>
      <c r="L33" s="117">
        <f>+'[22]Detalle Estructura Chile'!K229</f>
        <v>81842.713403999995</v>
      </c>
      <c r="M33" s="117">
        <f>+'[22]Detalle Estructura Chile'!L229</f>
        <v>81842.713403999995</v>
      </c>
      <c r="N33" s="117">
        <f>+'[22]Detalle Estructura Chile'!M229</f>
        <v>81842.713403999995</v>
      </c>
      <c r="O33" s="117">
        <f>+'[22]Detalle Estructura Chile'!N229</f>
        <v>81842.713403999995</v>
      </c>
      <c r="P33" s="117">
        <f>+'[22]Detalle Estructura Chile'!O229</f>
        <v>81842.713403999995</v>
      </c>
      <c r="Q33" s="117">
        <f>+'[22]Detalle Estructura Chile'!P229</f>
        <v>81842.713403999995</v>
      </c>
      <c r="R33" s="117">
        <f>+'[22]Detalle Estructura Chile'!Q229</f>
        <v>81842.713403999995</v>
      </c>
      <c r="S33" s="117">
        <f t="shared" si="34"/>
        <v>982112.56084800011</v>
      </c>
      <c r="U33" s="113">
        <f t="shared" si="35"/>
        <v>1220</v>
      </c>
      <c r="V33" s="113" t="str">
        <f t="shared" si="24"/>
        <v>TI</v>
      </c>
      <c r="W33" s="113">
        <f t="shared" si="25"/>
        <v>9060113001</v>
      </c>
      <c r="X33" s="113" t="str">
        <f t="shared" si="17"/>
        <v>SEGURO COMPLEMENTARIO DE TRABAJO  SCTR PENSION</v>
      </c>
      <c r="Y33" s="113" t="str">
        <f t="shared" si="17"/>
        <v>Remuneraciones</v>
      </c>
      <c r="Z33" s="117">
        <f>SUMIFS('Data 1220'!$U:$U,'Data 1220'!$D:$D,'Gastos Generales_2014 mensu '!$W33,'Data 1220'!$A:$A,"ENERO",'Data 1220'!$F:$F,'Gastos Generales_2014 mensu '!$X33)</f>
        <v>0</v>
      </c>
      <c r="AA33" s="117">
        <f>SUMIFS('Data 1220'!$U:$U,'Data 1220'!$D:$D,'Gastos Generales_2014 mensu '!$W33,'Data 1220'!$A:$A,"FEBRERO",'Data 1220'!$F:$F,'Gastos Generales_2014 mensu '!$X33)</f>
        <v>0</v>
      </c>
      <c r="AB33" s="117">
        <f>SUMIFS('Data 1220'!$U:$U,'Data 1220'!$D:$D,'Gastos Generales_2014 mensu '!$W33,'Data 1220'!$A:$A,"MARZO",'Data 1220'!$F:$F,'Gastos Generales_2014 mensu '!$X33)</f>
        <v>0</v>
      </c>
      <c r="AC33" s="117">
        <f>SUMIFS('Data 1220'!$U:$U,'Data 1220'!$D:$D,'Gastos Generales_2014 mensu '!$W33,'Data 1220'!$A:$A,"ABRIL",'Data 1220'!$F:$F,'Gastos Generales_2014 mensu '!$X33)</f>
        <v>0</v>
      </c>
      <c r="AD33" s="112">
        <f>SUMIFS('Data 1220'!$U:$U,'Data 1220'!$D:$D,'Gastos Generales_2014 mensu '!$W33,'Data 1220'!$A:$A,"MAYO",'Data 1220'!$F:$F,'Gastos Generales_2014 mensu '!$X33)</f>
        <v>0</v>
      </c>
      <c r="AE33" s="117">
        <f>SUMIFS('Data 1220'!$U:$U,'Data 1220'!$D:$D,'Gastos Generales_2014 mensu '!$W33,'Data 1220'!$A:$A,"JUNIO",'Data 1220'!$F:$F,'Gastos Generales_2014 mensu '!$X33)</f>
        <v>0</v>
      </c>
      <c r="AF33" s="117">
        <f>SUMIFS('Data 1220'!$U:$U,'Data 1220'!$D:$D,'Gastos Generales_2014 mensu '!$W33,'Data 1220'!$A:$A,"JULIO",'Data 1220'!$F:$F,'Gastos Generales_2014 mensu '!$X33)</f>
        <v>0</v>
      </c>
      <c r="AG33" s="117">
        <f>SUMIFS('Data 1220'!$U:$U,'Data 1220'!$D:$D,'Gastos Generales_2014 mensu '!$W33,'Data 1220'!$A:$A,"AGOSTO",'Data 1220'!$F:$F,'Gastos Generales_2014 mensu '!$X33)</f>
        <v>0</v>
      </c>
      <c r="AH33" s="117">
        <f>SUMIFS('Data 1220'!$U:$U,'Data 1220'!$D:$D,'Gastos Generales_2014 mensu '!$W33,'Data 1220'!$A:$A,"SEPTIEMBRE",'Data 1220'!$F:$F,'Gastos Generales_2014 mensu '!$X33)</f>
        <v>0</v>
      </c>
      <c r="AI33" s="117">
        <f>SUMIFS('Data 1220'!$U:$U,'Data 1220'!$D:$D,'Gastos Generales_2014 mensu '!$W33,'Data 1220'!$A:$A,"OCTUBRE",'Data 1220'!$F:$F,'Gastos Generales_2014 mensu '!$X33)</f>
        <v>0</v>
      </c>
      <c r="AJ33" s="117">
        <f>SUMIFS('Data 1220'!$U:$U,'Data 1220'!$D:$D,'Gastos Generales_2014 mensu '!$W33,'Data 1220'!$A:$A,"NOVIERMBRE",'Data 1220'!$F:$F,'Gastos Generales_2014 mensu '!$X33)</f>
        <v>0</v>
      </c>
      <c r="AK33" s="117">
        <f>SUMIFS('Data 1220'!$U:$U,'Data 1220'!$D:$D,'Gastos Generales_2014 mensu '!$W33,'Data 1220'!$A:$A,"DICIEMBRE",'Data 1220'!$F:$F,'Gastos Generales_2014 mensu '!$X33)</f>
        <v>0</v>
      </c>
      <c r="AL33" s="117">
        <f t="shared" si="53"/>
        <v>0</v>
      </c>
      <c r="AN33" s="113">
        <f t="shared" si="58"/>
        <v>1220</v>
      </c>
      <c r="AO33" s="113" t="str">
        <f t="shared" si="54"/>
        <v>TI</v>
      </c>
      <c r="AP33" s="113">
        <f t="shared" si="55"/>
        <v>9060113001</v>
      </c>
      <c r="AQ33" s="113" t="str">
        <f t="shared" si="56"/>
        <v>SEGURO COMPLEMENTARIO DE TRABAJO  SCTR PENSION</v>
      </c>
      <c r="AR33" s="113" t="str">
        <f t="shared" si="57"/>
        <v>Remuneraciones</v>
      </c>
      <c r="AS33" s="117">
        <f t="shared" si="7"/>
        <v>-81842.713403999995</v>
      </c>
      <c r="AT33" s="117">
        <f t="shared" si="37"/>
        <v>-81842.713403999995</v>
      </c>
      <c r="AU33" s="117">
        <f t="shared" si="38"/>
        <v>-81842.713403999995</v>
      </c>
      <c r="AV33" s="117">
        <f t="shared" si="39"/>
        <v>-81842.713403999995</v>
      </c>
      <c r="AW33" s="117">
        <f t="shared" si="40"/>
        <v>-81842.713403999995</v>
      </c>
      <c r="AX33" s="117">
        <f t="shared" si="41"/>
        <v>-81842.713403999995</v>
      </c>
      <c r="AY33" s="117">
        <f t="shared" si="42"/>
        <v>-81842.713403999995</v>
      </c>
      <c r="AZ33" s="117">
        <f t="shared" si="43"/>
        <v>-81842.713403999995</v>
      </c>
      <c r="BA33" s="117">
        <f t="shared" si="44"/>
        <v>-81842.713403999995</v>
      </c>
      <c r="BB33" s="117">
        <f t="shared" si="45"/>
        <v>-81842.713403999995</v>
      </c>
      <c r="BC33" s="117">
        <f t="shared" si="46"/>
        <v>-81842.713403999995</v>
      </c>
      <c r="BD33" s="117">
        <f t="shared" si="47"/>
        <v>-81842.713403999995</v>
      </c>
      <c r="BE33" s="117">
        <f t="shared" si="52"/>
        <v>-982112.56084800011</v>
      </c>
      <c r="BF33" s="117"/>
      <c r="BH33" s="108">
        <f t="shared" si="48"/>
        <v>1220</v>
      </c>
      <c r="BI33" s="108" t="str">
        <f t="shared" si="9"/>
        <v>TI</v>
      </c>
      <c r="BJ33" s="108">
        <f t="shared" si="10"/>
        <v>9060113001</v>
      </c>
      <c r="BK33" s="108" t="str">
        <f t="shared" si="11"/>
        <v>SEGURO COMPLEMENTARIO DE TRABAJO  SCTR PENSION</v>
      </c>
      <c r="BL33" s="108" t="str">
        <f t="shared" si="12"/>
        <v>Remuneraciones</v>
      </c>
      <c r="BM33" s="112">
        <f t="shared" si="13"/>
        <v>0</v>
      </c>
      <c r="BN33" s="112">
        <f t="shared" si="49"/>
        <v>0</v>
      </c>
      <c r="BO33" s="112">
        <f t="shared" si="50"/>
        <v>0</v>
      </c>
      <c r="BP33" s="112">
        <f t="shared" si="50"/>
        <v>0</v>
      </c>
      <c r="BQ33" s="112">
        <f t="shared" si="14"/>
        <v>0</v>
      </c>
      <c r="BR33" s="112">
        <f t="shared" si="15"/>
        <v>0</v>
      </c>
      <c r="BS33" s="112">
        <f t="shared" si="16"/>
        <v>0</v>
      </c>
      <c r="BT33" s="112"/>
      <c r="BU33" s="112"/>
      <c r="BV33" s="112"/>
      <c r="BW33" s="112"/>
      <c r="BX33" s="112"/>
      <c r="BY33" s="117">
        <f>SUM(BM33:BX33)</f>
        <v>0</v>
      </c>
    </row>
    <row r="34" spans="2:77" s="42" customFormat="1" ht="18" customHeight="1">
      <c r="B34" s="113">
        <v>1220</v>
      </c>
      <c r="C34" s="113" t="s">
        <v>148</v>
      </c>
      <c r="D34" s="114">
        <v>9060105004</v>
      </c>
      <c r="E34" s="115" t="str">
        <f>VLOOKUP(D34,'[20]Plan de Cuentas'!M$3:N$289,2,0)</f>
        <v>Ayudas de Estudios</v>
      </c>
      <c r="F34" s="116" t="str">
        <f>VLOOKUP(D34,'[20]Plan de Cuentas'!M$3:R$289,5,0)</f>
        <v>Remuneraciones</v>
      </c>
      <c r="G34" s="117">
        <f>+'[22]Detalle Estructura Chile'!F230</f>
        <v>0</v>
      </c>
      <c r="H34" s="117">
        <f>+'[22]Detalle Estructura Chile'!G230</f>
        <v>0</v>
      </c>
      <c r="I34" s="117">
        <f>+'[22]Detalle Estructura Chile'!H230</f>
        <v>0</v>
      </c>
      <c r="J34" s="117">
        <f>+'[22]Detalle Estructura Chile'!I230</f>
        <v>0</v>
      </c>
      <c r="K34" s="117">
        <f>+'[22]Detalle Estructura Chile'!J230</f>
        <v>0</v>
      </c>
      <c r="L34" s="117">
        <f>+'[22]Detalle Estructura Chile'!K230</f>
        <v>0</v>
      </c>
      <c r="M34" s="117">
        <f>+'[22]Detalle Estructura Chile'!L230</f>
        <v>0</v>
      </c>
      <c r="N34" s="117">
        <f>+'[22]Detalle Estructura Chile'!M230</f>
        <v>0</v>
      </c>
      <c r="O34" s="117">
        <f>+'[22]Detalle Estructura Chile'!N230</f>
        <v>0</v>
      </c>
      <c r="P34" s="117">
        <f>+'[22]Detalle Estructura Chile'!O230</f>
        <v>0</v>
      </c>
      <c r="Q34" s="117">
        <f>+'[22]Detalle Estructura Chile'!P230</f>
        <v>0</v>
      </c>
      <c r="R34" s="117">
        <f>+'[22]Detalle Estructura Chile'!Q230</f>
        <v>0</v>
      </c>
      <c r="S34" s="117">
        <f t="shared" si="34"/>
        <v>0</v>
      </c>
      <c r="U34" s="113">
        <f t="shared" si="35"/>
        <v>1220</v>
      </c>
      <c r="V34" s="113" t="str">
        <f t="shared" si="24"/>
        <v>TI</v>
      </c>
      <c r="W34" s="113">
        <f t="shared" si="25"/>
        <v>9060105004</v>
      </c>
      <c r="X34" s="113" t="str">
        <f t="shared" si="17"/>
        <v>Ayudas de Estudios</v>
      </c>
      <c r="Y34" s="113" t="str">
        <f t="shared" si="17"/>
        <v>Remuneraciones</v>
      </c>
      <c r="Z34" s="117">
        <f>SUMIFS('Data 1220'!$U:$U,'Data 1220'!$D:$D,'Gastos Generales_2014 mensu '!$W34,'Data 1220'!$A:$A,"ENERO",'Data 1220'!$F:$F,'Gastos Generales_2014 mensu '!$X34)</f>
        <v>0</v>
      </c>
      <c r="AA34" s="117">
        <f>SUMIFS('Data 1220'!$U:$U,'Data 1220'!$D:$D,'Gastos Generales_2014 mensu '!$W34,'Data 1220'!$A:$A,"FEBRERO",'Data 1220'!$F:$F,'Gastos Generales_2014 mensu '!$X34)</f>
        <v>0</v>
      </c>
      <c r="AB34" s="117">
        <f>SUMIFS('Data 1220'!$U:$U,'Data 1220'!$D:$D,'Gastos Generales_2014 mensu '!$W34,'Data 1220'!$A:$A,"MARZO",'Data 1220'!$F:$F,'Gastos Generales_2014 mensu '!$X34)</f>
        <v>0</v>
      </c>
      <c r="AC34" s="117">
        <f>SUMIFS('Data 1220'!$U:$U,'Data 1220'!$D:$D,'Gastos Generales_2014 mensu '!$W34,'Data 1220'!$A:$A,"ABRIL",'Data 1220'!$F:$F,'Gastos Generales_2014 mensu '!$X34)</f>
        <v>0</v>
      </c>
      <c r="AD34" s="112">
        <f>SUMIFS('Data 1220'!$U:$U,'Data 1220'!$D:$D,'Gastos Generales_2014 mensu '!$W34,'Data 1220'!$A:$A,"MAYO",'Data 1220'!$F:$F,'Gastos Generales_2014 mensu '!$X34)</f>
        <v>0</v>
      </c>
      <c r="AE34" s="117">
        <f>SUMIFS('Data 1220'!$U:$U,'Data 1220'!$D:$D,'Gastos Generales_2014 mensu '!$W34,'Data 1220'!$A:$A,"JUNIO",'Data 1220'!$F:$F,'Gastos Generales_2014 mensu '!$X34)</f>
        <v>0</v>
      </c>
      <c r="AF34" s="117">
        <f>SUMIFS('Data 1220'!$U:$U,'Data 1220'!$D:$D,'Gastos Generales_2014 mensu '!$W34,'Data 1220'!$A:$A,"JULIO",'Data 1220'!$F:$F,'Gastos Generales_2014 mensu '!$X34)</f>
        <v>0</v>
      </c>
      <c r="AG34" s="117">
        <f>SUMIFS('Data 1220'!$U:$U,'Data 1220'!$D:$D,'Gastos Generales_2014 mensu '!$W34,'Data 1220'!$A:$A,"AGOSTO",'Data 1220'!$F:$F,'Gastos Generales_2014 mensu '!$X34)</f>
        <v>0</v>
      </c>
      <c r="AH34" s="117">
        <f>SUMIFS('Data 1220'!$U:$U,'Data 1220'!$D:$D,'Gastos Generales_2014 mensu '!$W34,'Data 1220'!$A:$A,"SEPTIEMBRE",'Data 1220'!$F:$F,'Gastos Generales_2014 mensu '!$X34)</f>
        <v>0</v>
      </c>
      <c r="AI34" s="117">
        <f>SUMIFS('Data 1220'!$U:$U,'Data 1220'!$D:$D,'Gastos Generales_2014 mensu '!$W34,'Data 1220'!$A:$A,"OCTUBRE",'Data 1220'!$F:$F,'Gastos Generales_2014 mensu '!$X34)</f>
        <v>0</v>
      </c>
      <c r="AJ34" s="117">
        <f>SUMIFS('Data 1220'!$U:$U,'Data 1220'!$D:$D,'Gastos Generales_2014 mensu '!$W34,'Data 1220'!$A:$A,"NOVIERMBRE",'Data 1220'!$F:$F,'Gastos Generales_2014 mensu '!$X34)</f>
        <v>0</v>
      </c>
      <c r="AK34" s="117">
        <f>SUMIFS('Data 1220'!$U:$U,'Data 1220'!$D:$D,'Gastos Generales_2014 mensu '!$W34,'Data 1220'!$A:$A,"DICIEMBRE",'Data 1220'!$F:$F,'Gastos Generales_2014 mensu '!$X34)</f>
        <v>0</v>
      </c>
      <c r="AL34" s="117">
        <f t="shared" si="53"/>
        <v>0</v>
      </c>
      <c r="AN34" s="113">
        <f t="shared" si="58"/>
        <v>1220</v>
      </c>
      <c r="AO34" s="113" t="str">
        <f t="shared" si="54"/>
        <v>TI</v>
      </c>
      <c r="AP34" s="113">
        <f t="shared" si="55"/>
        <v>9060105004</v>
      </c>
      <c r="AQ34" s="113" t="str">
        <f t="shared" si="56"/>
        <v>Ayudas de Estudios</v>
      </c>
      <c r="AR34" s="113" t="str">
        <f t="shared" si="57"/>
        <v>Remuneraciones</v>
      </c>
      <c r="AS34" s="117">
        <f t="shared" si="7"/>
        <v>0</v>
      </c>
      <c r="AT34" s="117">
        <f t="shared" si="37"/>
        <v>0</v>
      </c>
      <c r="AU34" s="117">
        <f t="shared" si="38"/>
        <v>0</v>
      </c>
      <c r="AV34" s="117">
        <f t="shared" si="39"/>
        <v>0</v>
      </c>
      <c r="AW34" s="117">
        <f t="shared" si="40"/>
        <v>0</v>
      </c>
      <c r="AX34" s="117">
        <f t="shared" si="41"/>
        <v>0</v>
      </c>
      <c r="AY34" s="117">
        <f t="shared" si="42"/>
        <v>0</v>
      </c>
      <c r="AZ34" s="117">
        <f t="shared" si="43"/>
        <v>0</v>
      </c>
      <c r="BA34" s="117">
        <f t="shared" si="44"/>
        <v>0</v>
      </c>
      <c r="BB34" s="117">
        <f t="shared" si="45"/>
        <v>0</v>
      </c>
      <c r="BC34" s="117">
        <f t="shared" si="46"/>
        <v>0</v>
      </c>
      <c r="BD34" s="117">
        <f t="shared" si="47"/>
        <v>0</v>
      </c>
      <c r="BE34" s="117">
        <f t="shared" si="52"/>
        <v>0</v>
      </c>
      <c r="BF34" s="117"/>
      <c r="BH34" s="108">
        <f t="shared" si="48"/>
        <v>1220</v>
      </c>
      <c r="BI34" s="108" t="str">
        <f t="shared" si="9"/>
        <v>TI</v>
      </c>
      <c r="BJ34" s="108">
        <f t="shared" si="10"/>
        <v>9060105004</v>
      </c>
      <c r="BK34" s="108" t="str">
        <f t="shared" si="11"/>
        <v>Ayudas de Estudios</v>
      </c>
      <c r="BL34" s="108" t="str">
        <f t="shared" si="12"/>
        <v>Remuneraciones</v>
      </c>
      <c r="BM34" s="112">
        <f t="shared" si="13"/>
        <v>0</v>
      </c>
      <c r="BN34" s="112">
        <f t="shared" si="49"/>
        <v>0</v>
      </c>
      <c r="BO34" s="112">
        <f t="shared" si="50"/>
        <v>0</v>
      </c>
      <c r="BP34" s="112">
        <f t="shared" si="50"/>
        <v>0</v>
      </c>
      <c r="BQ34" s="112">
        <f t="shared" si="14"/>
        <v>0</v>
      </c>
      <c r="BR34" s="112">
        <f t="shared" si="15"/>
        <v>0</v>
      </c>
      <c r="BS34" s="112">
        <f t="shared" si="16"/>
        <v>0</v>
      </c>
      <c r="BT34" s="112"/>
      <c r="BU34" s="112"/>
      <c r="BV34" s="112"/>
      <c r="BW34" s="112"/>
      <c r="BX34" s="112"/>
      <c r="BY34" s="117">
        <f>SUM(BM34:BX34)</f>
        <v>0</v>
      </c>
    </row>
    <row r="35" spans="2:77" s="42" customFormat="1" ht="18" customHeight="1">
      <c r="B35" s="113">
        <v>1220</v>
      </c>
      <c r="C35" s="113" t="s">
        <v>148</v>
      </c>
      <c r="D35" s="114">
        <v>9060114001</v>
      </c>
      <c r="E35" s="115" t="str">
        <f>VLOOKUP(D35,'[20]Plan de Cuentas'!M$3:N$289,2,0)</f>
        <v>EXÁMENES MÉDICOS Y EVALUACIÓN PSICOLÓGICA</v>
      </c>
      <c r="F35" s="116" t="str">
        <f>VLOOKUP(D35,'[20]Plan de Cuentas'!M$3:R$289,5,0)</f>
        <v>Remuneraciones</v>
      </c>
      <c r="G35" s="117">
        <f>+'[22]Detalle Estructura Chile'!F231</f>
        <v>0</v>
      </c>
      <c r="H35" s="117">
        <f>+'[22]Detalle Estructura Chile'!G231</f>
        <v>0</v>
      </c>
      <c r="I35" s="117">
        <f>+'[22]Detalle Estructura Chile'!H231</f>
        <v>9600</v>
      </c>
      <c r="J35" s="117">
        <f>+'[22]Detalle Estructura Chile'!I231</f>
        <v>0</v>
      </c>
      <c r="K35" s="117">
        <f>+'[22]Detalle Estructura Chile'!J231</f>
        <v>0</v>
      </c>
      <c r="L35" s="117">
        <f>+'[22]Detalle Estructura Chile'!K231</f>
        <v>0</v>
      </c>
      <c r="M35" s="117">
        <f>+'[22]Detalle Estructura Chile'!L231</f>
        <v>0</v>
      </c>
      <c r="N35" s="117">
        <f>+'[22]Detalle Estructura Chile'!M231</f>
        <v>0</v>
      </c>
      <c r="O35" s="117">
        <f>+'[22]Detalle Estructura Chile'!N231</f>
        <v>0</v>
      </c>
      <c r="P35" s="117">
        <f>+'[22]Detalle Estructura Chile'!O231</f>
        <v>0</v>
      </c>
      <c r="Q35" s="117">
        <f>+'[22]Detalle Estructura Chile'!P231</f>
        <v>0</v>
      </c>
      <c r="R35" s="117">
        <f>+'[22]Detalle Estructura Chile'!Q231</f>
        <v>0</v>
      </c>
      <c r="S35" s="117">
        <f t="shared" si="34"/>
        <v>9600</v>
      </c>
      <c r="U35" s="113">
        <f t="shared" si="35"/>
        <v>1220</v>
      </c>
      <c r="V35" s="113" t="str">
        <f t="shared" si="24"/>
        <v>TI</v>
      </c>
      <c r="W35" s="113">
        <f t="shared" si="25"/>
        <v>9060114001</v>
      </c>
      <c r="X35" s="113" t="str">
        <f t="shared" si="17"/>
        <v>EXÁMENES MÉDICOS Y EVALUACIÓN PSICOLÓGICA</v>
      </c>
      <c r="Y35" s="113" t="str">
        <f t="shared" si="17"/>
        <v>Remuneraciones</v>
      </c>
      <c r="Z35" s="117">
        <f>SUMIFS('Data 1220'!$U:$U,'Data 1220'!$D:$D,'Gastos Generales_2014 mensu '!$W35,'Data 1220'!$A:$A,"ENERO",'Data 1220'!$F:$F,'Gastos Generales_2014 mensu '!$X35)</f>
        <v>0</v>
      </c>
      <c r="AA35" s="117">
        <f>SUMIFS('Data 1220'!$U:$U,'Data 1220'!$D:$D,'Gastos Generales_2014 mensu '!$W35,'Data 1220'!$A:$A,"FEBRERO",'Data 1220'!$F:$F,'Gastos Generales_2014 mensu '!$X35)</f>
        <v>0</v>
      </c>
      <c r="AB35" s="117">
        <f>SUMIFS('Data 1220'!$U:$U,'Data 1220'!$D:$D,'Gastos Generales_2014 mensu '!$W35,'Data 1220'!$A:$A,"MARZO",'Data 1220'!$F:$F,'Gastos Generales_2014 mensu '!$X35)</f>
        <v>0</v>
      </c>
      <c r="AC35" s="117">
        <f>SUMIFS('Data 1220'!$U:$U,'Data 1220'!$D:$D,'Gastos Generales_2014 mensu '!$W35,'Data 1220'!$A:$A,"ABRIL",'Data 1220'!$F:$F,'Gastos Generales_2014 mensu '!$X35)</f>
        <v>0</v>
      </c>
      <c r="AD35" s="112">
        <f>SUMIFS('Data 1220'!$U:$U,'Data 1220'!$D:$D,'Gastos Generales_2014 mensu '!$W35,'Data 1220'!$A:$A,"MAYO",'Data 1220'!$F:$F,'Gastos Generales_2014 mensu '!$X35)</f>
        <v>0</v>
      </c>
      <c r="AE35" s="117">
        <f>SUMIFS('Data 1220'!$U:$U,'Data 1220'!$D:$D,'Gastos Generales_2014 mensu '!$W35,'Data 1220'!$A:$A,"JUNIO",'Data 1220'!$F:$F,'Gastos Generales_2014 mensu '!$X35)</f>
        <v>0</v>
      </c>
      <c r="AF35" s="117">
        <f>SUMIFS('Data 1220'!$U:$U,'Data 1220'!$D:$D,'Gastos Generales_2014 mensu '!$W35,'Data 1220'!$A:$A,"JULIO",'Data 1220'!$F:$F,'Gastos Generales_2014 mensu '!$X35)</f>
        <v>0</v>
      </c>
      <c r="AG35" s="117">
        <f>SUMIFS('Data 1220'!$U:$U,'Data 1220'!$D:$D,'Gastos Generales_2014 mensu '!$W35,'Data 1220'!$A:$A,"AGOSTO",'Data 1220'!$F:$F,'Gastos Generales_2014 mensu '!$X35)</f>
        <v>0</v>
      </c>
      <c r="AH35" s="117">
        <f>SUMIFS('Data 1220'!$U:$U,'Data 1220'!$D:$D,'Gastos Generales_2014 mensu '!$W35,'Data 1220'!$A:$A,"SEPTIEMBRE",'Data 1220'!$F:$F,'Gastos Generales_2014 mensu '!$X35)</f>
        <v>0</v>
      </c>
      <c r="AI35" s="117">
        <f>SUMIFS('Data 1220'!$U:$U,'Data 1220'!$D:$D,'Gastos Generales_2014 mensu '!$W35,'Data 1220'!$A:$A,"OCTUBRE",'Data 1220'!$F:$F,'Gastos Generales_2014 mensu '!$X35)</f>
        <v>0</v>
      </c>
      <c r="AJ35" s="117">
        <f>SUMIFS('Data 1220'!$U:$U,'Data 1220'!$D:$D,'Gastos Generales_2014 mensu '!$W35,'Data 1220'!$A:$A,"NOVIERMBRE",'Data 1220'!$F:$F,'Gastos Generales_2014 mensu '!$X35)</f>
        <v>0</v>
      </c>
      <c r="AK35" s="117">
        <f>SUMIFS('Data 1220'!$U:$U,'Data 1220'!$D:$D,'Gastos Generales_2014 mensu '!$W35,'Data 1220'!$A:$A,"DICIEMBRE",'Data 1220'!$F:$F,'Gastos Generales_2014 mensu '!$X35)</f>
        <v>0</v>
      </c>
      <c r="AL35" s="117">
        <f t="shared" si="53"/>
        <v>0</v>
      </c>
      <c r="AN35" s="113">
        <f t="shared" si="58"/>
        <v>1220</v>
      </c>
      <c r="AO35" s="113" t="str">
        <f t="shared" si="54"/>
        <v>TI</v>
      </c>
      <c r="AP35" s="113">
        <f t="shared" si="55"/>
        <v>9060114001</v>
      </c>
      <c r="AQ35" s="113" t="str">
        <f t="shared" si="56"/>
        <v>EXÁMENES MÉDICOS Y EVALUACIÓN PSICOLÓGICA</v>
      </c>
      <c r="AR35" s="113" t="str">
        <f t="shared" si="57"/>
        <v>Remuneraciones</v>
      </c>
      <c r="AS35" s="117">
        <f t="shared" si="7"/>
        <v>0</v>
      </c>
      <c r="AT35" s="117">
        <f t="shared" si="37"/>
        <v>0</v>
      </c>
      <c r="AU35" s="117">
        <f t="shared" si="38"/>
        <v>-9600</v>
      </c>
      <c r="AV35" s="117">
        <f t="shared" si="39"/>
        <v>0</v>
      </c>
      <c r="AW35" s="117">
        <f t="shared" si="40"/>
        <v>0</v>
      </c>
      <c r="AX35" s="117">
        <f t="shared" si="41"/>
        <v>0</v>
      </c>
      <c r="AY35" s="117">
        <f t="shared" si="42"/>
        <v>0</v>
      </c>
      <c r="AZ35" s="117">
        <f t="shared" si="43"/>
        <v>0</v>
      </c>
      <c r="BA35" s="117">
        <f t="shared" si="44"/>
        <v>0</v>
      </c>
      <c r="BB35" s="117">
        <f t="shared" si="45"/>
        <v>0</v>
      </c>
      <c r="BC35" s="117">
        <f t="shared" si="46"/>
        <v>0</v>
      </c>
      <c r="BD35" s="117">
        <f t="shared" si="47"/>
        <v>0</v>
      </c>
      <c r="BE35" s="117">
        <f t="shared" si="52"/>
        <v>-9600</v>
      </c>
      <c r="BF35" s="117"/>
      <c r="BH35" s="108">
        <f t="shared" si="48"/>
        <v>1220</v>
      </c>
      <c r="BI35" s="108" t="str">
        <f t="shared" si="9"/>
        <v>TI</v>
      </c>
      <c r="BJ35" s="108">
        <f t="shared" si="10"/>
        <v>9060114001</v>
      </c>
      <c r="BK35" s="108" t="str">
        <f t="shared" si="11"/>
        <v>EXÁMENES MÉDICOS Y EVALUACIÓN PSICOLÓGICA</v>
      </c>
      <c r="BL35" s="108" t="str">
        <f t="shared" si="12"/>
        <v>Remuneraciones</v>
      </c>
      <c r="BM35" s="112">
        <f t="shared" si="13"/>
        <v>0</v>
      </c>
      <c r="BN35" s="112">
        <f t="shared" si="49"/>
        <v>0</v>
      </c>
      <c r="BO35" s="112">
        <f t="shared" si="50"/>
        <v>0</v>
      </c>
      <c r="BP35" s="112">
        <f t="shared" si="50"/>
        <v>0</v>
      </c>
      <c r="BQ35" s="112">
        <f t="shared" si="14"/>
        <v>0</v>
      </c>
      <c r="BR35" s="112">
        <f t="shared" si="15"/>
        <v>0</v>
      </c>
      <c r="BS35" s="112">
        <f t="shared" si="16"/>
        <v>0</v>
      </c>
      <c r="BT35" s="112"/>
      <c r="BU35" s="112"/>
      <c r="BV35" s="112"/>
      <c r="BW35" s="112"/>
      <c r="BX35" s="112"/>
      <c r="BY35" s="117">
        <f>SUM(BM35:BX35)</f>
        <v>0</v>
      </c>
    </row>
    <row r="36" spans="2:77" s="42" customFormat="1" ht="18" customHeight="1">
      <c r="B36" s="113">
        <v>1220</v>
      </c>
      <c r="C36" s="113" t="s">
        <v>148</v>
      </c>
      <c r="D36" s="114">
        <v>9060704001</v>
      </c>
      <c r="E36" s="115" t="str">
        <f>VLOOKUP(D36,'[20]Plan de Cuentas'!M$3:N$289,2,0)</f>
        <v>EVENTOS INTERNOS</v>
      </c>
      <c r="F36" s="116" t="s">
        <v>13</v>
      </c>
      <c r="G36" s="117">
        <f>+'[22]Detalle Estructura Chile'!F232</f>
        <v>0</v>
      </c>
      <c r="H36" s="117">
        <f>+'[22]Detalle Estructura Chile'!G232</f>
        <v>0</v>
      </c>
      <c r="I36" s="117">
        <f>+'[22]Detalle Estructura Chile'!H232</f>
        <v>0</v>
      </c>
      <c r="J36" s="117">
        <f>+'[22]Detalle Estructura Chile'!I232</f>
        <v>0</v>
      </c>
      <c r="K36" s="117">
        <f>+'[22]Detalle Estructura Chile'!J232</f>
        <v>0</v>
      </c>
      <c r="L36" s="117">
        <f>+'[22]Detalle Estructura Chile'!K232</f>
        <v>10400</v>
      </c>
      <c r="M36" s="117">
        <f>+'[22]Detalle Estructura Chile'!L232</f>
        <v>0</v>
      </c>
      <c r="N36" s="117">
        <f>+'[22]Detalle Estructura Chile'!M232</f>
        <v>0</v>
      </c>
      <c r="O36" s="117">
        <f>+'[22]Detalle Estructura Chile'!N232</f>
        <v>0</v>
      </c>
      <c r="P36" s="117">
        <f>+'[22]Detalle Estructura Chile'!O232</f>
        <v>0</v>
      </c>
      <c r="Q36" s="117">
        <f>+'[22]Detalle Estructura Chile'!P232</f>
        <v>0</v>
      </c>
      <c r="R36" s="117">
        <f>+'[22]Detalle Estructura Chile'!Q232</f>
        <v>8000</v>
      </c>
      <c r="S36" s="117">
        <f t="shared" si="34"/>
        <v>18400</v>
      </c>
      <c r="U36" s="113">
        <f t="shared" si="35"/>
        <v>1220</v>
      </c>
      <c r="V36" s="113" t="str">
        <f t="shared" si="24"/>
        <v>TI</v>
      </c>
      <c r="W36" s="113">
        <f t="shared" si="25"/>
        <v>9060704001</v>
      </c>
      <c r="X36" s="113" t="str">
        <f t="shared" si="17"/>
        <v>EVENTOS INTERNOS</v>
      </c>
      <c r="Y36" s="113" t="str">
        <f t="shared" si="17"/>
        <v>Remuneraciones</v>
      </c>
      <c r="Z36" s="117">
        <f>SUMIFS('Data 1220'!$U:$U,'Data 1220'!$D:$D,'Gastos Generales_2014 mensu '!$W36,'Data 1220'!$A:$A,"ENERO",'Data 1220'!$F:$F,'Gastos Generales_2014 mensu '!$X36)</f>
        <v>0</v>
      </c>
      <c r="AA36" s="117">
        <f>SUMIFS('Data 1220'!$U:$U,'Data 1220'!$D:$D,'Gastos Generales_2014 mensu '!$W36,'Data 1220'!$A:$A,"FEBRERO",'Data 1220'!$F:$F,'Gastos Generales_2014 mensu '!$X36)</f>
        <v>0</v>
      </c>
      <c r="AB36" s="117">
        <f>SUMIFS('Data 1220'!$U:$U,'Data 1220'!$D:$D,'Gastos Generales_2014 mensu '!$W36,'Data 1220'!$A:$A,"MARZO",'Data 1220'!$F:$F,'Gastos Generales_2014 mensu '!$X36)</f>
        <v>0</v>
      </c>
      <c r="AC36" s="117">
        <f>SUMIFS('Data 1220'!$U:$U,'Data 1220'!$D:$D,'Gastos Generales_2014 mensu '!$W36,'Data 1220'!$A:$A,"ABRIL",'Data 1220'!$F:$F,'Gastos Generales_2014 mensu '!$X36)</f>
        <v>0</v>
      </c>
      <c r="AD36" s="112">
        <f>SUMIFS('Data 1220'!$U:$U,'Data 1220'!$D:$D,'Gastos Generales_2014 mensu '!$W36,'Data 1220'!$A:$A,"MAYO",'Data 1220'!$F:$F,'Gastos Generales_2014 mensu '!$X36)</f>
        <v>0</v>
      </c>
      <c r="AE36" s="117">
        <f>SUMIFS('Data 1220'!$U:$U,'Data 1220'!$D:$D,'Gastos Generales_2014 mensu '!$W36,'Data 1220'!$A:$A,"JUNIO",'Data 1220'!$F:$F,'Gastos Generales_2014 mensu '!$X36)</f>
        <v>0</v>
      </c>
      <c r="AF36" s="117">
        <f>SUMIFS('Data 1220'!$U:$U,'Data 1220'!$D:$D,'Gastos Generales_2014 mensu '!$W36,'Data 1220'!$A:$A,"JULIO",'Data 1220'!$F:$F,'Gastos Generales_2014 mensu '!$X36)</f>
        <v>0</v>
      </c>
      <c r="AG36" s="117">
        <f>SUMIFS('Data 1220'!$U:$U,'Data 1220'!$D:$D,'Gastos Generales_2014 mensu '!$W36,'Data 1220'!$A:$A,"AGOSTO",'Data 1220'!$F:$F,'Gastos Generales_2014 mensu '!$X36)</f>
        <v>0</v>
      </c>
      <c r="AH36" s="117">
        <f>SUMIFS('Data 1220'!$U:$U,'Data 1220'!$D:$D,'Gastos Generales_2014 mensu '!$W36,'Data 1220'!$A:$A,"SEPTIEMBRE",'Data 1220'!$F:$F,'Gastos Generales_2014 mensu '!$X36)</f>
        <v>0</v>
      </c>
      <c r="AI36" s="117">
        <f>SUMIFS('Data 1220'!$U:$U,'Data 1220'!$D:$D,'Gastos Generales_2014 mensu '!$W36,'Data 1220'!$A:$A,"OCTUBRE",'Data 1220'!$F:$F,'Gastos Generales_2014 mensu '!$X36)</f>
        <v>0</v>
      </c>
      <c r="AJ36" s="117">
        <f>SUMIFS('Data 1220'!$U:$U,'Data 1220'!$D:$D,'Gastos Generales_2014 mensu '!$W36,'Data 1220'!$A:$A,"NOVIERMBRE",'Data 1220'!$F:$F,'Gastos Generales_2014 mensu '!$X36)</f>
        <v>0</v>
      </c>
      <c r="AK36" s="117">
        <f>SUMIFS('Data 1220'!$U:$U,'Data 1220'!$D:$D,'Gastos Generales_2014 mensu '!$W36,'Data 1220'!$A:$A,"DICIEMBRE",'Data 1220'!$F:$F,'Gastos Generales_2014 mensu '!$X36)</f>
        <v>0</v>
      </c>
      <c r="AL36" s="117">
        <f t="shared" si="53"/>
        <v>0</v>
      </c>
      <c r="AN36" s="113">
        <f t="shared" si="58"/>
        <v>1220</v>
      </c>
      <c r="AO36" s="113" t="str">
        <f t="shared" si="54"/>
        <v>TI</v>
      </c>
      <c r="AP36" s="113">
        <f t="shared" si="55"/>
        <v>9060704001</v>
      </c>
      <c r="AQ36" s="113" t="str">
        <f t="shared" si="56"/>
        <v>EVENTOS INTERNOS</v>
      </c>
      <c r="AR36" s="113" t="str">
        <f t="shared" si="57"/>
        <v>Remuneraciones</v>
      </c>
      <c r="AS36" s="117">
        <f t="shared" si="7"/>
        <v>0</v>
      </c>
      <c r="AT36" s="117">
        <f t="shared" si="37"/>
        <v>0</v>
      </c>
      <c r="AU36" s="117">
        <f t="shared" si="38"/>
        <v>0</v>
      </c>
      <c r="AV36" s="117">
        <f t="shared" si="39"/>
        <v>0</v>
      </c>
      <c r="AW36" s="117">
        <f t="shared" si="40"/>
        <v>0</v>
      </c>
      <c r="AX36" s="117">
        <f t="shared" si="41"/>
        <v>-10400</v>
      </c>
      <c r="AY36" s="117">
        <f t="shared" si="42"/>
        <v>0</v>
      </c>
      <c r="AZ36" s="117">
        <f t="shared" si="43"/>
        <v>0</v>
      </c>
      <c r="BA36" s="117">
        <f t="shared" si="44"/>
        <v>0</v>
      </c>
      <c r="BB36" s="117">
        <f t="shared" si="45"/>
        <v>0</v>
      </c>
      <c r="BC36" s="117">
        <f t="shared" si="46"/>
        <v>0</v>
      </c>
      <c r="BD36" s="117">
        <f t="shared" si="47"/>
        <v>-8000</v>
      </c>
      <c r="BE36" s="117">
        <f t="shared" si="52"/>
        <v>-18400</v>
      </c>
      <c r="BF36" s="117"/>
      <c r="BH36" s="108">
        <f t="shared" si="48"/>
        <v>1220</v>
      </c>
      <c r="BI36" s="108" t="str">
        <f t="shared" si="9"/>
        <v>TI</v>
      </c>
      <c r="BJ36" s="108">
        <f t="shared" si="10"/>
        <v>9060704001</v>
      </c>
      <c r="BK36" s="108" t="str">
        <f t="shared" si="11"/>
        <v>EVENTOS INTERNOS</v>
      </c>
      <c r="BL36" s="108" t="str">
        <f t="shared" si="12"/>
        <v>Remuneraciones</v>
      </c>
      <c r="BM36" s="112">
        <f t="shared" si="13"/>
        <v>0</v>
      </c>
      <c r="BN36" s="112">
        <f t="shared" si="49"/>
        <v>0</v>
      </c>
      <c r="BO36" s="112">
        <f t="shared" si="50"/>
        <v>0</v>
      </c>
      <c r="BP36" s="112">
        <f t="shared" si="50"/>
        <v>0</v>
      </c>
      <c r="BQ36" s="112">
        <f t="shared" si="14"/>
        <v>0</v>
      </c>
      <c r="BR36" s="112">
        <f t="shared" si="15"/>
        <v>0</v>
      </c>
      <c r="BS36" s="112">
        <f t="shared" si="16"/>
        <v>0</v>
      </c>
      <c r="BT36" s="112"/>
      <c r="BU36" s="112"/>
      <c r="BV36" s="112"/>
      <c r="BW36" s="112"/>
      <c r="BX36" s="112"/>
      <c r="BY36" s="117">
        <f>SUM(BM36:BX36)</f>
        <v>0</v>
      </c>
    </row>
    <row r="37" spans="2:77" s="42" customFormat="1" ht="18" customHeight="1">
      <c r="B37" s="113">
        <v>1220</v>
      </c>
      <c r="C37" s="113" t="s">
        <v>148</v>
      </c>
      <c r="D37" s="114">
        <v>9060704002</v>
      </c>
      <c r="E37" s="115" t="str">
        <f>VLOOKUP(D37,'[20]Plan de Cuentas'!M$3:N$289,2,0)</f>
        <v>EVENTOS CORPORATIVOS</v>
      </c>
      <c r="F37" s="116" t="s">
        <v>13</v>
      </c>
      <c r="G37" s="117">
        <f>+'[22]Detalle Estructura Chile'!F233</f>
        <v>0</v>
      </c>
      <c r="H37" s="117">
        <f>+'[22]Detalle Estructura Chile'!G233</f>
        <v>0</v>
      </c>
      <c r="I37" s="117">
        <f>+'[22]Detalle Estructura Chile'!H233</f>
        <v>0</v>
      </c>
      <c r="J37" s="117">
        <f>+'[22]Detalle Estructura Chile'!I233</f>
        <v>0</v>
      </c>
      <c r="K37" s="117">
        <f>+'[22]Detalle Estructura Chile'!J233</f>
        <v>0</v>
      </c>
      <c r="L37" s="117">
        <f>+'[22]Detalle Estructura Chile'!K233</f>
        <v>0</v>
      </c>
      <c r="M37" s="117">
        <f>+'[22]Detalle Estructura Chile'!L233</f>
        <v>0</v>
      </c>
      <c r="N37" s="117">
        <f>+'[22]Detalle Estructura Chile'!M233</f>
        <v>0</v>
      </c>
      <c r="O37" s="117">
        <f>+'[22]Detalle Estructura Chile'!N233</f>
        <v>8000</v>
      </c>
      <c r="P37" s="117">
        <f>+'[22]Detalle Estructura Chile'!O233</f>
        <v>0</v>
      </c>
      <c r="Q37" s="117">
        <f>+'[22]Detalle Estructura Chile'!P233</f>
        <v>142858</v>
      </c>
      <c r="R37" s="117">
        <f>+'[22]Detalle Estructura Chile'!Q233</f>
        <v>0</v>
      </c>
      <c r="S37" s="117">
        <f t="shared" si="34"/>
        <v>150858</v>
      </c>
      <c r="U37" s="113">
        <f t="shared" si="35"/>
        <v>1220</v>
      </c>
      <c r="V37" s="113" t="str">
        <f t="shared" si="24"/>
        <v>TI</v>
      </c>
      <c r="W37" s="113">
        <f t="shared" si="25"/>
        <v>9060704002</v>
      </c>
      <c r="X37" s="113" t="str">
        <f t="shared" si="17"/>
        <v>EVENTOS CORPORATIVOS</v>
      </c>
      <c r="Y37" s="113" t="str">
        <f t="shared" si="17"/>
        <v>Remuneraciones</v>
      </c>
      <c r="Z37" s="117">
        <f>SUMIFS('Data 1220'!$U:$U,'Data 1220'!$D:$D,'Gastos Generales_2014 mensu '!$W37,'Data 1220'!$A:$A,"ENERO",'Data 1220'!$F:$F,'Gastos Generales_2014 mensu '!$X37)</f>
        <v>0</v>
      </c>
      <c r="AA37" s="117">
        <f>SUMIFS('Data 1220'!$U:$U,'Data 1220'!$D:$D,'Gastos Generales_2014 mensu '!$W37,'Data 1220'!$A:$A,"FEBRERO",'Data 1220'!$F:$F,'Gastos Generales_2014 mensu '!$X37)</f>
        <v>0</v>
      </c>
      <c r="AB37" s="117">
        <f>SUMIFS('Data 1220'!$U:$U,'Data 1220'!$D:$D,'Gastos Generales_2014 mensu '!$W37,'Data 1220'!$A:$A,"MARZO",'Data 1220'!$F:$F,'Gastos Generales_2014 mensu '!$X37)</f>
        <v>0</v>
      </c>
      <c r="AC37" s="117">
        <f>SUMIFS('Data 1220'!$U:$U,'Data 1220'!$D:$D,'Gastos Generales_2014 mensu '!$W37,'Data 1220'!$A:$A,"ABRIL",'Data 1220'!$F:$F,'Gastos Generales_2014 mensu '!$X37)</f>
        <v>0</v>
      </c>
      <c r="AD37" s="112">
        <f>SUMIFS('Data 1220'!$U:$U,'Data 1220'!$D:$D,'Gastos Generales_2014 mensu '!$W37,'Data 1220'!$A:$A,"MAYO",'Data 1220'!$F:$F,'Gastos Generales_2014 mensu '!$X37)</f>
        <v>0</v>
      </c>
      <c r="AE37" s="117">
        <f>SUMIFS('Data 1220'!$U:$U,'Data 1220'!$D:$D,'Gastos Generales_2014 mensu '!$W37,'Data 1220'!$A:$A,"JUNIO",'Data 1220'!$F:$F,'Gastos Generales_2014 mensu '!$X37)</f>
        <v>0</v>
      </c>
      <c r="AF37" s="117">
        <f>SUMIFS('Data 1220'!$U:$U,'Data 1220'!$D:$D,'Gastos Generales_2014 mensu '!$W37,'Data 1220'!$A:$A,"JULIO",'Data 1220'!$F:$F,'Gastos Generales_2014 mensu '!$X37)</f>
        <v>0</v>
      </c>
      <c r="AG37" s="117">
        <f>SUMIFS('Data 1220'!$U:$U,'Data 1220'!$D:$D,'Gastos Generales_2014 mensu '!$W37,'Data 1220'!$A:$A,"AGOSTO",'Data 1220'!$F:$F,'Gastos Generales_2014 mensu '!$X37)</f>
        <v>0</v>
      </c>
      <c r="AH37" s="117">
        <f>SUMIFS('Data 1220'!$U:$U,'Data 1220'!$D:$D,'Gastos Generales_2014 mensu '!$W37,'Data 1220'!$A:$A,"SEPTIEMBRE",'Data 1220'!$F:$F,'Gastos Generales_2014 mensu '!$X37)</f>
        <v>0</v>
      </c>
      <c r="AI37" s="117">
        <f>SUMIFS('Data 1220'!$U:$U,'Data 1220'!$D:$D,'Gastos Generales_2014 mensu '!$W37,'Data 1220'!$A:$A,"OCTUBRE",'Data 1220'!$F:$F,'Gastos Generales_2014 mensu '!$X37)</f>
        <v>0</v>
      </c>
      <c r="AJ37" s="117">
        <f>SUMIFS('Data 1220'!$U:$U,'Data 1220'!$D:$D,'Gastos Generales_2014 mensu '!$W37,'Data 1220'!$A:$A,"NOVIERMBRE",'Data 1220'!$F:$F,'Gastos Generales_2014 mensu '!$X37)</f>
        <v>0</v>
      </c>
      <c r="AK37" s="117">
        <f>SUMIFS('Data 1220'!$U:$U,'Data 1220'!$D:$D,'Gastos Generales_2014 mensu '!$W37,'Data 1220'!$A:$A,"DICIEMBRE",'Data 1220'!$F:$F,'Gastos Generales_2014 mensu '!$X37)</f>
        <v>0</v>
      </c>
      <c r="AL37" s="117">
        <f t="shared" si="53"/>
        <v>0</v>
      </c>
      <c r="AN37" s="113">
        <f t="shared" si="58"/>
        <v>1220</v>
      </c>
      <c r="AO37" s="113" t="str">
        <f t="shared" si="54"/>
        <v>TI</v>
      </c>
      <c r="AP37" s="113">
        <f t="shared" si="55"/>
        <v>9060704002</v>
      </c>
      <c r="AQ37" s="113" t="str">
        <f t="shared" si="56"/>
        <v>EVENTOS CORPORATIVOS</v>
      </c>
      <c r="AR37" s="113" t="str">
        <f t="shared" si="57"/>
        <v>Remuneraciones</v>
      </c>
      <c r="AS37" s="117">
        <f t="shared" si="7"/>
        <v>0</v>
      </c>
      <c r="AT37" s="117">
        <f t="shared" si="37"/>
        <v>0</v>
      </c>
      <c r="AU37" s="117">
        <f t="shared" si="38"/>
        <v>0</v>
      </c>
      <c r="AV37" s="117">
        <f t="shared" si="39"/>
        <v>0</v>
      </c>
      <c r="AW37" s="117">
        <f t="shared" si="40"/>
        <v>0</v>
      </c>
      <c r="AX37" s="117">
        <f t="shared" si="41"/>
        <v>0</v>
      </c>
      <c r="AY37" s="117">
        <f t="shared" si="42"/>
        <v>0</v>
      </c>
      <c r="AZ37" s="117">
        <f t="shared" si="43"/>
        <v>0</v>
      </c>
      <c r="BA37" s="117">
        <f t="shared" si="44"/>
        <v>-8000</v>
      </c>
      <c r="BB37" s="117">
        <f t="shared" si="45"/>
        <v>0</v>
      </c>
      <c r="BC37" s="117">
        <f t="shared" si="46"/>
        <v>-142858</v>
      </c>
      <c r="BD37" s="117">
        <f t="shared" si="47"/>
        <v>0</v>
      </c>
      <c r="BE37" s="117">
        <f t="shared" si="52"/>
        <v>-150858</v>
      </c>
      <c r="BF37" s="117"/>
      <c r="BH37" s="108">
        <f t="shared" si="48"/>
        <v>1220</v>
      </c>
      <c r="BI37" s="108" t="str">
        <f t="shared" si="9"/>
        <v>TI</v>
      </c>
      <c r="BJ37" s="108">
        <f t="shared" si="10"/>
        <v>9060704002</v>
      </c>
      <c r="BK37" s="108" t="str">
        <f t="shared" si="11"/>
        <v>EVENTOS CORPORATIVOS</v>
      </c>
      <c r="BL37" s="108" t="str">
        <f t="shared" si="12"/>
        <v>Remuneraciones</v>
      </c>
      <c r="BM37" s="112">
        <f t="shared" si="13"/>
        <v>0</v>
      </c>
      <c r="BN37" s="112">
        <f t="shared" si="49"/>
        <v>0</v>
      </c>
      <c r="BO37" s="112">
        <f t="shared" si="50"/>
        <v>0</v>
      </c>
      <c r="BP37" s="112">
        <f t="shared" si="50"/>
        <v>0</v>
      </c>
      <c r="BQ37" s="112">
        <f t="shared" si="14"/>
        <v>0</v>
      </c>
      <c r="BR37" s="112">
        <f t="shared" si="15"/>
        <v>0</v>
      </c>
      <c r="BS37" s="112">
        <f t="shared" si="16"/>
        <v>0</v>
      </c>
      <c r="BT37" s="112"/>
      <c r="BU37" s="112"/>
      <c r="BV37" s="112"/>
      <c r="BW37" s="112"/>
      <c r="BX37" s="112"/>
      <c r="BY37" s="117">
        <f>SUM(BM37:BX37)</f>
        <v>0</v>
      </c>
    </row>
    <row r="38" spans="2:77" s="42" customFormat="1" ht="18" customHeight="1">
      <c r="B38" s="113">
        <v>1220</v>
      </c>
      <c r="C38" s="113" t="s">
        <v>148</v>
      </c>
      <c r="D38" s="114">
        <v>4831101008</v>
      </c>
      <c r="E38" s="115" t="s">
        <v>377</v>
      </c>
      <c r="F38" s="116" t="s">
        <v>13</v>
      </c>
      <c r="G38" s="117">
        <f>+'[22]Detalle Estructura Chile'!F234</f>
        <v>239501.04772727273</v>
      </c>
      <c r="H38" s="117">
        <f>+'[22]Detalle Estructura Chile'!G234</f>
        <v>239501.04772727273</v>
      </c>
      <c r="I38" s="117">
        <f>+'[22]Detalle Estructura Chile'!H234</f>
        <v>239501.04772727273</v>
      </c>
      <c r="J38" s="117">
        <f>+'[22]Detalle Estructura Chile'!I234</f>
        <v>239501.04772727273</v>
      </c>
      <c r="K38" s="117">
        <f>+'[22]Detalle Estructura Chile'!J234</f>
        <v>239501.04772727273</v>
      </c>
      <c r="L38" s="117">
        <f>+'[22]Detalle Estructura Chile'!K234</f>
        <v>239501.04772727273</v>
      </c>
      <c r="M38" s="117">
        <f>+'[22]Detalle Estructura Chile'!L234</f>
        <v>239501.04772727273</v>
      </c>
      <c r="N38" s="117">
        <f>+'[22]Detalle Estructura Chile'!M234</f>
        <v>239501.04772727273</v>
      </c>
      <c r="O38" s="117">
        <f>+'[22]Detalle Estructura Chile'!N234</f>
        <v>239501.04772727273</v>
      </c>
      <c r="P38" s="117">
        <f>+'[22]Detalle Estructura Chile'!O234</f>
        <v>239501.04772727273</v>
      </c>
      <c r="Q38" s="117">
        <f>+'[22]Detalle Estructura Chile'!P234</f>
        <v>239501.04772727273</v>
      </c>
      <c r="R38" s="117">
        <f>+'[22]Detalle Estructura Chile'!Q234</f>
        <v>239501.04772727273</v>
      </c>
      <c r="S38" s="117">
        <f t="shared" si="34"/>
        <v>2874012.5727272737</v>
      </c>
      <c r="U38" s="113">
        <f t="shared" si="35"/>
        <v>1220</v>
      </c>
      <c r="V38" s="113" t="str">
        <f t="shared" si="24"/>
        <v>TI</v>
      </c>
      <c r="W38" s="113">
        <f t="shared" si="25"/>
        <v>4831101008</v>
      </c>
      <c r="X38" s="113" t="str">
        <f t="shared" si="17"/>
        <v>PROVISION VACACIONES EMPLEADOS</v>
      </c>
      <c r="Y38" s="113" t="str">
        <f t="shared" si="17"/>
        <v>Remuneraciones</v>
      </c>
      <c r="Z38" s="117">
        <f>SUMIFS('Data 1220'!$U:$U,'Data 1220'!$D:$D,'Gastos Generales_2014 mensu '!$W38,'Data 1220'!$A:$A,"ENERO",'Data 1220'!$F:$F,'Gastos Generales_2014 mensu '!$X38)</f>
        <v>0</v>
      </c>
      <c r="AA38" s="117">
        <f>SUMIFS('Data 1220'!$U:$U,'Data 1220'!$D:$D,'Gastos Generales_2014 mensu '!$W38,'Data 1220'!$A:$A,"FEBRERO",'Data 1220'!$F:$F,'Gastos Generales_2014 mensu '!$X38)</f>
        <v>0</v>
      </c>
      <c r="AB38" s="117">
        <f>SUMIFS('Data 1220'!$U:$U,'Data 1220'!$D:$D,'Gastos Generales_2014 mensu '!$W38,'Data 1220'!$A:$A,"MARZO",'Data 1220'!$F:$F,'Gastos Generales_2014 mensu '!$X38)</f>
        <v>0</v>
      </c>
      <c r="AC38" s="117">
        <f>SUMIFS('Data 1220'!$U:$U,'Data 1220'!$D:$D,'Gastos Generales_2014 mensu '!$W38,'Data 1220'!$A:$A,"ABRIL",'Data 1220'!$F:$F,'Gastos Generales_2014 mensu '!$X38)</f>
        <v>0</v>
      </c>
      <c r="AD38" s="112">
        <f>SUMIFS('Data 1220'!$U:$U,'Data 1220'!$D:$D,'Gastos Generales_2014 mensu '!$W38,'Data 1220'!$A:$A,"MAYO",'Data 1220'!$F:$F,'Gastos Generales_2014 mensu '!$X38)</f>
        <v>0</v>
      </c>
      <c r="AE38" s="117">
        <f>SUMIFS('Data 1220'!$U:$U,'Data 1220'!$D:$D,'Gastos Generales_2014 mensu '!$W38,'Data 1220'!$A:$A,"JUNIO",'Data 1220'!$F:$F,'Gastos Generales_2014 mensu '!$X38)</f>
        <v>0</v>
      </c>
      <c r="AF38" s="117">
        <f>SUMIFS('Data 1220'!$U:$U,'Data 1220'!$D:$D,'Gastos Generales_2014 mensu '!$W38,'Data 1220'!$A:$A,"JULIO",'Data 1220'!$F:$F,'Gastos Generales_2014 mensu '!$X38)</f>
        <v>0</v>
      </c>
      <c r="AG38" s="117">
        <f>SUMIFS('Data 1220'!$U:$U,'Data 1220'!$D:$D,'Gastos Generales_2014 mensu '!$W38,'Data 1220'!$A:$A,"AGOSTO",'Data 1220'!$F:$F,'Gastos Generales_2014 mensu '!$X38)</f>
        <v>0</v>
      </c>
      <c r="AH38" s="117">
        <f>SUMIFS('Data 1220'!$U:$U,'Data 1220'!$D:$D,'Gastos Generales_2014 mensu '!$W38,'Data 1220'!$A:$A,"SEPTIEMBRE",'Data 1220'!$F:$F,'Gastos Generales_2014 mensu '!$X38)</f>
        <v>0</v>
      </c>
      <c r="AI38" s="117">
        <f>SUMIFS('Data 1220'!$U:$U,'Data 1220'!$D:$D,'Gastos Generales_2014 mensu '!$W38,'Data 1220'!$A:$A,"OCTUBRE",'Data 1220'!$F:$F,'Gastos Generales_2014 mensu '!$X38)</f>
        <v>0</v>
      </c>
      <c r="AJ38" s="117">
        <f>SUMIFS('Data 1220'!$U:$U,'Data 1220'!$D:$D,'Gastos Generales_2014 mensu '!$W38,'Data 1220'!$A:$A,"NOVIERMBRE",'Data 1220'!$F:$F,'Gastos Generales_2014 mensu '!$X38)</f>
        <v>0</v>
      </c>
      <c r="AK38" s="117">
        <f>SUMIFS('Data 1220'!$U:$U,'Data 1220'!$D:$D,'Gastos Generales_2014 mensu '!$W38,'Data 1220'!$A:$A,"DICIEMBRE",'Data 1220'!$F:$F,'Gastos Generales_2014 mensu '!$X38)</f>
        <v>0</v>
      </c>
      <c r="AL38" s="117">
        <f t="shared" si="53"/>
        <v>0</v>
      </c>
      <c r="AN38" s="113">
        <f t="shared" si="58"/>
        <v>1220</v>
      </c>
      <c r="AO38" s="113" t="str">
        <f t="shared" si="54"/>
        <v>TI</v>
      </c>
      <c r="AP38" s="113">
        <f t="shared" si="55"/>
        <v>4831101008</v>
      </c>
      <c r="AQ38" s="113" t="str">
        <f t="shared" si="56"/>
        <v>PROVISION VACACIONES EMPLEADOS</v>
      </c>
      <c r="AR38" s="113" t="str">
        <f t="shared" si="57"/>
        <v>Remuneraciones</v>
      </c>
      <c r="AS38" s="117">
        <f t="shared" si="7"/>
        <v>-239501.04772727273</v>
      </c>
      <c r="AT38" s="117">
        <f t="shared" si="37"/>
        <v>-239501.04772727273</v>
      </c>
      <c r="AU38" s="117">
        <f t="shared" si="38"/>
        <v>-239501.04772727273</v>
      </c>
      <c r="AV38" s="117">
        <f t="shared" si="39"/>
        <v>-239501.04772727273</v>
      </c>
      <c r="AW38" s="117">
        <f t="shared" si="40"/>
        <v>-239501.04772727273</v>
      </c>
      <c r="AX38" s="117">
        <f t="shared" si="41"/>
        <v>-239501.04772727273</v>
      </c>
      <c r="AY38" s="117">
        <f t="shared" si="42"/>
        <v>-239501.04772727273</v>
      </c>
      <c r="AZ38" s="117">
        <f t="shared" si="43"/>
        <v>-239501.04772727273</v>
      </c>
      <c r="BA38" s="117">
        <f t="shared" si="44"/>
        <v>-239501.04772727273</v>
      </c>
      <c r="BB38" s="117">
        <f t="shared" si="45"/>
        <v>-239501.04772727273</v>
      </c>
      <c r="BC38" s="117">
        <f t="shared" si="46"/>
        <v>-239501.04772727273</v>
      </c>
      <c r="BD38" s="117">
        <f t="shared" si="47"/>
        <v>-239501.04772727273</v>
      </c>
      <c r="BE38" s="117">
        <f t="shared" si="52"/>
        <v>-2874012.5727272737</v>
      </c>
      <c r="BF38" s="117"/>
      <c r="BH38" s="108">
        <f t="shared" si="48"/>
        <v>1220</v>
      </c>
      <c r="BI38" s="108" t="str">
        <f t="shared" si="9"/>
        <v>TI</v>
      </c>
      <c r="BJ38" s="108">
        <f t="shared" si="10"/>
        <v>4831101008</v>
      </c>
      <c r="BK38" s="108" t="str">
        <f t="shared" si="11"/>
        <v>PROVISION VACACIONES EMPLEADOS</v>
      </c>
      <c r="BL38" s="108" t="str">
        <f t="shared" si="12"/>
        <v>Remuneraciones</v>
      </c>
      <c r="BM38" s="112">
        <f t="shared" si="13"/>
        <v>0</v>
      </c>
      <c r="BN38" s="112">
        <f t="shared" si="49"/>
        <v>0</v>
      </c>
      <c r="BO38" s="112">
        <f t="shared" si="50"/>
        <v>0</v>
      </c>
      <c r="BP38" s="112">
        <f t="shared" si="50"/>
        <v>0</v>
      </c>
      <c r="BQ38" s="112">
        <f t="shared" si="14"/>
        <v>0</v>
      </c>
      <c r="BR38" s="112">
        <f t="shared" si="15"/>
        <v>0</v>
      </c>
      <c r="BS38" s="112">
        <f t="shared" si="16"/>
        <v>0</v>
      </c>
      <c r="BT38" s="112"/>
      <c r="BU38" s="112"/>
      <c r="BV38" s="112"/>
      <c r="BW38" s="112"/>
      <c r="BX38" s="112"/>
      <c r="BY38" s="117">
        <f t="shared" si="51"/>
        <v>0</v>
      </c>
    </row>
    <row r="39" spans="2:77" s="42" customFormat="1" ht="18" customHeight="1">
      <c r="B39" s="113">
        <v>1220</v>
      </c>
      <c r="C39" s="113" t="s">
        <v>148</v>
      </c>
      <c r="D39" s="114">
        <v>9060108002</v>
      </c>
      <c r="E39" s="115" t="str">
        <f>VLOOKUP(D39,'[20]Plan de Cuentas'!M$3:N$289,2,0)</f>
        <v>(-) Consumo de Vacaciones</v>
      </c>
      <c r="F39" s="116" t="str">
        <f>VLOOKUP(D39,'[20]Plan de Cuentas'!M$3:R$289,5,0)</f>
        <v>Remuneraciones</v>
      </c>
      <c r="G39" s="117">
        <f>+'[22]Detalle Estructura Chile'!F235</f>
        <v>-2687662.5909090908</v>
      </c>
      <c r="H39" s="117">
        <f>+'[22]Detalle Estructura Chile'!G235</f>
        <v>0</v>
      </c>
      <c r="I39" s="117">
        <f>+'[22]Detalle Estructura Chile'!H235</f>
        <v>0</v>
      </c>
      <c r="J39" s="117">
        <f>+'[22]Detalle Estructura Chile'!I235</f>
        <v>0</v>
      </c>
      <c r="K39" s="117">
        <f>+'[22]Detalle Estructura Chile'!J235</f>
        <v>-80279.048436363635</v>
      </c>
      <c r="L39" s="117">
        <f>+'[22]Detalle Estructura Chile'!K235</f>
        <v>0</v>
      </c>
      <c r="M39" s="117">
        <f>+'[22]Detalle Estructura Chile'!L235</f>
        <v>0</v>
      </c>
      <c r="N39" s="117">
        <f>+'[22]Detalle Estructura Chile'!M235</f>
        <v>0</v>
      </c>
      <c r="O39" s="117">
        <f>+'[22]Detalle Estructura Chile'!N235</f>
        <v>0</v>
      </c>
      <c r="P39" s="117">
        <f>+'[22]Detalle Estructura Chile'!O235</f>
        <v>0</v>
      </c>
      <c r="Q39" s="117">
        <f>+'[22]Detalle Estructura Chile'!P235</f>
        <v>0</v>
      </c>
      <c r="R39" s="117">
        <f>+'[22]Detalle Estructura Chile'!Q235</f>
        <v>0</v>
      </c>
      <c r="S39" s="117">
        <f t="shared" si="34"/>
        <v>-2767941.6393454545</v>
      </c>
      <c r="U39" s="113">
        <f t="shared" si="35"/>
        <v>1220</v>
      </c>
      <c r="V39" s="113" t="str">
        <f t="shared" si="24"/>
        <v>TI</v>
      </c>
      <c r="W39" s="113">
        <f t="shared" si="25"/>
        <v>9060108002</v>
      </c>
      <c r="X39" s="113" t="str">
        <f t="shared" si="17"/>
        <v>(-) Consumo de Vacaciones</v>
      </c>
      <c r="Y39" s="113" t="str">
        <f t="shared" si="17"/>
        <v>Remuneraciones</v>
      </c>
      <c r="Z39" s="117">
        <f>SUMIFS('Data 1220'!$U:$U,'Data 1220'!$D:$D,'Gastos Generales_2014 mensu '!$W39,'Data 1220'!$A:$A,"ENERO",'Data 1220'!$F:$F,'Gastos Generales_2014 mensu '!$X39)</f>
        <v>-677357</v>
      </c>
      <c r="AA39" s="117">
        <f>SUMIFS('Data 1220'!$U:$U,'Data 1220'!$D:$D,'Gastos Generales_2014 mensu '!$W39,'Data 1220'!$A:$A,"FEBRERO",'Data 1220'!$F:$F,'Gastos Generales_2014 mensu '!$X39)</f>
        <v>-576553</v>
      </c>
      <c r="AB39" s="117">
        <f>SUMIFS('Data 1220'!$U:$U,'Data 1220'!$D:$D,'Gastos Generales_2014 mensu '!$W39,'Data 1220'!$A:$A,"MARZO",'Data 1220'!$F:$F,'Gastos Generales_2014 mensu '!$X39)</f>
        <v>-345932</v>
      </c>
      <c r="AC39" s="117">
        <f>SUMIFS('Data 1220'!$U:$U,'Data 1220'!$D:$D,'Gastos Generales_2014 mensu '!$W39,'Data 1220'!$A:$A,"ABRIL",'Data 1220'!$F:$F,'Gastos Generales_2014 mensu '!$X39)</f>
        <v>-230621</v>
      </c>
      <c r="AD39" s="112">
        <f>SUMIFS('Data 1220'!$U:$U,'Data 1220'!$D:$D,'Gastos Generales_2014 mensu '!$W39,'Data 1220'!$A:$A,"MAYO",'Data 1220'!$F:$F,'Gastos Generales_2014 mensu '!$X39)</f>
        <v>0</v>
      </c>
      <c r="AE39" s="117">
        <f>SUMIFS('Data 1220'!$U:$U,'Data 1220'!$D:$D,'Gastos Generales_2014 mensu '!$W39,'Data 1220'!$A:$A,"JUNIO",'Data 1220'!$F:$F,'Gastos Generales_2014 mensu '!$X39)</f>
        <v>0</v>
      </c>
      <c r="AF39" s="117">
        <f>SUMIFS('Data 1220'!$U:$U,'Data 1220'!$D:$D,'Gastos Generales_2014 mensu '!$W39,'Data 1220'!$A:$A,"JULIO",'Data 1220'!$F:$F,'Gastos Generales_2014 mensu '!$X39)</f>
        <v>0</v>
      </c>
      <c r="AG39" s="117">
        <f>SUMIFS('Data 1220'!$U:$U,'Data 1220'!$D:$D,'Gastos Generales_2014 mensu '!$W39,'Data 1220'!$A:$A,"AGOSTO",'Data 1220'!$F:$F,'Gastos Generales_2014 mensu '!$X39)</f>
        <v>0</v>
      </c>
      <c r="AH39" s="117">
        <f>SUMIFS('Data 1220'!$U:$U,'Data 1220'!$D:$D,'Gastos Generales_2014 mensu '!$W39,'Data 1220'!$A:$A,"SEPTIEMBRE",'Data 1220'!$F:$F,'Gastos Generales_2014 mensu '!$X39)</f>
        <v>0</v>
      </c>
      <c r="AI39" s="117">
        <f>SUMIFS('Data 1220'!$U:$U,'Data 1220'!$D:$D,'Gastos Generales_2014 mensu '!$W39,'Data 1220'!$A:$A,"OCTUBRE",'Data 1220'!$F:$F,'Gastos Generales_2014 mensu '!$X39)</f>
        <v>0</v>
      </c>
      <c r="AJ39" s="117">
        <f>SUMIFS('Data 1220'!$U:$U,'Data 1220'!$D:$D,'Gastos Generales_2014 mensu '!$W39,'Data 1220'!$A:$A,"NOVIERMBRE",'Data 1220'!$F:$F,'Gastos Generales_2014 mensu '!$X39)</f>
        <v>0</v>
      </c>
      <c r="AK39" s="117">
        <f>SUMIFS('Data 1220'!$U:$U,'Data 1220'!$D:$D,'Gastos Generales_2014 mensu '!$W39,'Data 1220'!$A:$A,"DICIEMBRE",'Data 1220'!$F:$F,'Gastos Generales_2014 mensu '!$X39)</f>
        <v>0</v>
      </c>
      <c r="AL39" s="117">
        <f t="shared" si="53"/>
        <v>-1830463</v>
      </c>
      <c r="AN39" s="113">
        <f t="shared" si="58"/>
        <v>1220</v>
      </c>
      <c r="AO39" s="113" t="str">
        <f t="shared" si="54"/>
        <v>TI</v>
      </c>
      <c r="AP39" s="113">
        <f t="shared" si="55"/>
        <v>9060108002</v>
      </c>
      <c r="AQ39" s="113" t="str">
        <f t="shared" si="56"/>
        <v>(-) Consumo de Vacaciones</v>
      </c>
      <c r="AR39" s="113" t="str">
        <f t="shared" si="57"/>
        <v>Remuneraciones</v>
      </c>
      <c r="AS39" s="117">
        <f t="shared" si="7"/>
        <v>2010305.5909090908</v>
      </c>
      <c r="AT39" s="117">
        <f t="shared" si="37"/>
        <v>-576553</v>
      </c>
      <c r="AU39" s="117">
        <f t="shared" si="38"/>
        <v>-345932</v>
      </c>
      <c r="AV39" s="117">
        <f t="shared" si="39"/>
        <v>-230621</v>
      </c>
      <c r="AW39" s="117">
        <f t="shared" si="40"/>
        <v>80279.048436363635</v>
      </c>
      <c r="AX39" s="117">
        <f t="shared" si="41"/>
        <v>0</v>
      </c>
      <c r="AY39" s="117">
        <f t="shared" si="42"/>
        <v>0</v>
      </c>
      <c r="AZ39" s="117">
        <f t="shared" si="43"/>
        <v>0</v>
      </c>
      <c r="BA39" s="117">
        <f t="shared" si="44"/>
        <v>0</v>
      </c>
      <c r="BB39" s="117">
        <f t="shared" si="45"/>
        <v>0</v>
      </c>
      <c r="BC39" s="117">
        <f t="shared" si="46"/>
        <v>0</v>
      </c>
      <c r="BD39" s="117">
        <f t="shared" si="47"/>
        <v>0</v>
      </c>
      <c r="BE39" s="117">
        <f t="shared" si="52"/>
        <v>937478.63934545452</v>
      </c>
      <c r="BF39" s="117"/>
      <c r="BH39" s="108">
        <f t="shared" si="48"/>
        <v>1220</v>
      </c>
      <c r="BI39" s="108" t="str">
        <f t="shared" si="9"/>
        <v>TI</v>
      </c>
      <c r="BJ39" s="108">
        <f t="shared" si="10"/>
        <v>9060108002</v>
      </c>
      <c r="BK39" s="108" t="str">
        <f t="shared" si="11"/>
        <v>(-) Consumo de Vacaciones</v>
      </c>
      <c r="BL39" s="108" t="str">
        <f t="shared" si="12"/>
        <v>Remuneraciones</v>
      </c>
      <c r="BM39" s="112">
        <f t="shared" si="13"/>
        <v>-677357</v>
      </c>
      <c r="BN39" s="112">
        <f t="shared" si="49"/>
        <v>-576553</v>
      </c>
      <c r="BO39" s="112">
        <f t="shared" si="50"/>
        <v>-345932</v>
      </c>
      <c r="BP39" s="112">
        <f t="shared" si="50"/>
        <v>-230621</v>
      </c>
      <c r="BQ39" s="112">
        <f t="shared" si="14"/>
        <v>0</v>
      </c>
      <c r="BR39" s="112">
        <f t="shared" si="15"/>
        <v>0</v>
      </c>
      <c r="BS39" s="112">
        <f t="shared" si="16"/>
        <v>0</v>
      </c>
      <c r="BT39" s="112"/>
      <c r="BU39" s="112"/>
      <c r="BV39" s="112"/>
      <c r="BW39" s="112"/>
      <c r="BX39" s="112"/>
      <c r="BY39" s="117">
        <f>SUM(BM39:BX39)</f>
        <v>-1830463</v>
      </c>
    </row>
    <row r="40" spans="2:77" s="42" customFormat="1" ht="18" customHeight="1">
      <c r="B40" s="113">
        <v>1220</v>
      </c>
      <c r="C40" s="113" t="s">
        <v>148</v>
      </c>
      <c r="D40" s="114">
        <v>9060111002</v>
      </c>
      <c r="E40" s="115" t="str">
        <f>VLOOKUP(D40,'[20]Plan de Cuentas'!M$3:N$289,2,0)</f>
        <v>SEGUROS PARTICULARES DE PRESTACIONES DE SALUD  SCTR SALUD</v>
      </c>
      <c r="F40" s="116" t="str">
        <f>VLOOKUP(D40,'[20]Plan de Cuentas'!M$3:R$289,5,0)</f>
        <v>Remuneraciones</v>
      </c>
      <c r="G40" s="117">
        <v>0</v>
      </c>
      <c r="H40" s="117">
        <v>0</v>
      </c>
      <c r="I40" s="117">
        <v>0</v>
      </c>
      <c r="J40" s="117">
        <v>0</v>
      </c>
      <c r="K40" s="117">
        <v>0</v>
      </c>
      <c r="L40" s="117">
        <v>0</v>
      </c>
      <c r="M40" s="117">
        <v>0</v>
      </c>
      <c r="N40" s="117">
        <v>0</v>
      </c>
      <c r="O40" s="117">
        <v>0</v>
      </c>
      <c r="P40" s="117">
        <v>0</v>
      </c>
      <c r="Q40" s="117">
        <v>0</v>
      </c>
      <c r="R40" s="117">
        <v>0</v>
      </c>
      <c r="S40" s="117">
        <f t="shared" si="34"/>
        <v>0</v>
      </c>
      <c r="U40" s="113">
        <f t="shared" si="35"/>
        <v>1220</v>
      </c>
      <c r="V40" s="113" t="str">
        <f t="shared" si="24"/>
        <v>TI</v>
      </c>
      <c r="W40" s="113">
        <f t="shared" si="25"/>
        <v>9060111002</v>
      </c>
      <c r="X40" s="113" t="str">
        <f t="shared" si="17"/>
        <v>SEGUROS PARTICULARES DE PRESTACIONES DE SALUD  SCTR SALUD</v>
      </c>
      <c r="Y40" s="113" t="str">
        <f t="shared" si="17"/>
        <v>Remuneraciones</v>
      </c>
      <c r="Z40" s="117">
        <f>SUMIFS('Data 1220'!$U:$U,'Data 1220'!$D:$D,'Gastos Generales_2014 mensu '!$W40,'Data 1220'!$A:$A,"ENERO",'Data 1220'!$F:$F,'Gastos Generales_2014 mensu '!$X40)</f>
        <v>64662</v>
      </c>
      <c r="AA40" s="117">
        <f>SUMIFS('Data 1220'!$U:$U,'Data 1220'!$D:$D,'Gastos Generales_2014 mensu '!$W40,'Data 1220'!$A:$A,"FEBRERO",'Data 1220'!$F:$F,'Gastos Generales_2014 mensu '!$X40)</f>
        <v>90750</v>
      </c>
      <c r="AB40" s="117">
        <f>SUMIFS('Data 1220'!$U:$U,'Data 1220'!$D:$D,'Gastos Generales_2014 mensu '!$W40,'Data 1220'!$A:$A,"MARZO",'Data 1220'!$F:$F,'Gastos Generales_2014 mensu '!$X40)</f>
        <v>84205</v>
      </c>
      <c r="AC40" s="117">
        <f>SUMIFS('Data 1220'!$U:$U,'Data 1220'!$D:$D,'Gastos Generales_2014 mensu '!$W40,'Data 1220'!$A:$A,"ABRIL",'Data 1220'!$F:$F,'Gastos Generales_2014 mensu '!$X40)</f>
        <v>110227</v>
      </c>
      <c r="AD40" s="112">
        <f>SUMIFS('Data 1220'!$U:$U,'Data 1220'!$D:$D,'Gastos Generales_2014 mensu '!$W40,'Data 1220'!$A:$A,"MAYO",'Data 1220'!$F:$F,'Gastos Generales_2014 mensu '!$X40)</f>
        <v>87332</v>
      </c>
      <c r="AE40" s="117">
        <f>SUMIFS('Data 1220'!$U:$U,'Data 1220'!$D:$D,'Gastos Generales_2014 mensu '!$W40,'Data 1220'!$A:$A,"JUNIO",'Data 1220'!$F:$F,'Gastos Generales_2014 mensu '!$X40)</f>
        <v>10596</v>
      </c>
      <c r="AF40" s="117">
        <f>SUMIFS('Data 1220'!$U:$U,'Data 1220'!$D:$D,'Gastos Generales_2014 mensu '!$W40,'Data 1220'!$A:$A,"JULIO",'Data 1220'!$F:$F,'Gastos Generales_2014 mensu '!$X40)</f>
        <v>11997</v>
      </c>
      <c r="AG40" s="117">
        <f>SUMIFS('Data 1220'!$U:$U,'Data 1220'!$D:$D,'Gastos Generales_2014 mensu '!$W40,'Data 1220'!$A:$A,"AGOSTO",'Data 1220'!$F:$F,'Gastos Generales_2014 mensu '!$X40)</f>
        <v>0</v>
      </c>
      <c r="AH40" s="117">
        <f>SUMIFS('Data 1220'!$U:$U,'Data 1220'!$D:$D,'Gastos Generales_2014 mensu '!$W40,'Data 1220'!$A:$A,"SEPTIEMBRE",'Data 1220'!$F:$F,'Gastos Generales_2014 mensu '!$X40)</f>
        <v>0</v>
      </c>
      <c r="AI40" s="117">
        <f>SUMIFS('Data 1220'!$U:$U,'Data 1220'!$D:$D,'Gastos Generales_2014 mensu '!$W40,'Data 1220'!$A:$A,"OCTUBRE",'Data 1220'!$F:$F,'Gastos Generales_2014 mensu '!$X40)</f>
        <v>0</v>
      </c>
      <c r="AJ40" s="117">
        <f>SUMIFS('Data 1220'!$U:$U,'Data 1220'!$D:$D,'Gastos Generales_2014 mensu '!$W40,'Data 1220'!$A:$A,"NOVIERMBRE",'Data 1220'!$F:$F,'Gastos Generales_2014 mensu '!$X40)</f>
        <v>0</v>
      </c>
      <c r="AK40" s="117">
        <f>SUMIFS('Data 1220'!$U:$U,'Data 1220'!$D:$D,'Gastos Generales_2014 mensu '!$W40,'Data 1220'!$A:$A,"DICIEMBRE",'Data 1220'!$F:$F,'Gastos Generales_2014 mensu '!$X40)</f>
        <v>0</v>
      </c>
      <c r="AL40" s="117">
        <f t="shared" si="53"/>
        <v>459769</v>
      </c>
      <c r="AN40" s="113">
        <f t="shared" si="58"/>
        <v>1220</v>
      </c>
      <c r="AO40" s="113" t="str">
        <f t="shared" si="54"/>
        <v>TI</v>
      </c>
      <c r="AP40" s="113">
        <f t="shared" si="55"/>
        <v>9060111002</v>
      </c>
      <c r="AQ40" s="113" t="str">
        <f t="shared" si="56"/>
        <v>SEGUROS PARTICULARES DE PRESTACIONES DE SALUD  SCTR SALUD</v>
      </c>
      <c r="AR40" s="113" t="str">
        <f t="shared" si="57"/>
        <v>Remuneraciones</v>
      </c>
      <c r="AS40" s="117">
        <f t="shared" si="7"/>
        <v>64662</v>
      </c>
      <c r="AT40" s="117">
        <f t="shared" si="37"/>
        <v>90750</v>
      </c>
      <c r="AU40" s="117">
        <f t="shared" si="38"/>
        <v>84205</v>
      </c>
      <c r="AV40" s="117">
        <f t="shared" si="39"/>
        <v>110227</v>
      </c>
      <c r="AW40" s="117">
        <f t="shared" si="40"/>
        <v>87332</v>
      </c>
      <c r="AX40" s="117">
        <f t="shared" si="41"/>
        <v>10596</v>
      </c>
      <c r="AY40" s="117">
        <f t="shared" si="42"/>
        <v>11997</v>
      </c>
      <c r="AZ40" s="117">
        <f t="shared" si="43"/>
        <v>0</v>
      </c>
      <c r="BA40" s="117">
        <f t="shared" si="44"/>
        <v>0</v>
      </c>
      <c r="BB40" s="117">
        <f t="shared" si="45"/>
        <v>0</v>
      </c>
      <c r="BC40" s="117">
        <f t="shared" si="46"/>
        <v>0</v>
      </c>
      <c r="BD40" s="117">
        <f t="shared" si="47"/>
        <v>0</v>
      </c>
      <c r="BE40" s="117">
        <f t="shared" si="52"/>
        <v>459769</v>
      </c>
      <c r="BF40" s="117"/>
      <c r="BH40" s="108">
        <f t="shared" si="48"/>
        <v>1220</v>
      </c>
      <c r="BI40" s="108" t="str">
        <f t="shared" si="9"/>
        <v>TI</v>
      </c>
      <c r="BJ40" s="108">
        <f t="shared" si="10"/>
        <v>9060111002</v>
      </c>
      <c r="BK40" s="108" t="str">
        <f t="shared" si="11"/>
        <v>SEGUROS PARTICULARES DE PRESTACIONES DE SALUD  SCTR SALUD</v>
      </c>
      <c r="BL40" s="108" t="str">
        <f t="shared" si="12"/>
        <v>Remuneraciones</v>
      </c>
      <c r="BM40" s="112">
        <f t="shared" si="13"/>
        <v>64662</v>
      </c>
      <c r="BN40" s="112">
        <f t="shared" si="49"/>
        <v>90750</v>
      </c>
      <c r="BO40" s="112">
        <f t="shared" si="50"/>
        <v>84205</v>
      </c>
      <c r="BP40" s="112">
        <f t="shared" si="50"/>
        <v>110227</v>
      </c>
      <c r="BQ40" s="112">
        <f t="shared" si="14"/>
        <v>87332</v>
      </c>
      <c r="BR40" s="112">
        <f t="shared" si="15"/>
        <v>10596</v>
      </c>
      <c r="BS40" s="112">
        <f t="shared" si="16"/>
        <v>11997</v>
      </c>
      <c r="BT40" s="112"/>
      <c r="BU40" s="112"/>
      <c r="BV40" s="112"/>
      <c r="BW40" s="112"/>
      <c r="BX40" s="112"/>
      <c r="BY40" s="117">
        <f t="shared" si="51"/>
        <v>459769</v>
      </c>
    </row>
    <row r="41" spans="2:77" s="42" customFormat="1" ht="18" customHeight="1">
      <c r="B41" s="113">
        <v>1220</v>
      </c>
      <c r="C41" s="113" t="s">
        <v>148</v>
      </c>
      <c r="D41" s="114">
        <f>+'[21]Mensualización Estructura País'!$D$120</f>
        <v>9060301001</v>
      </c>
      <c r="E41" s="115" t="str">
        <f>VLOOKUP(D41,'[20]Plan de Cuentas'!M$3:N$289,2,0)</f>
        <v>LOCALES</v>
      </c>
      <c r="F41" s="116" t="str">
        <f>VLOOKUP(D41,'[20]Plan de Cuentas'!M$3:R$289,6,0)</f>
        <v>COSTO DE OFICINA</v>
      </c>
      <c r="G41" s="117">
        <v>0</v>
      </c>
      <c r="H41" s="117">
        <v>0</v>
      </c>
      <c r="I41" s="117">
        <v>0</v>
      </c>
      <c r="J41" s="117">
        <v>0</v>
      </c>
      <c r="K41" s="117">
        <v>0</v>
      </c>
      <c r="L41" s="117">
        <v>0</v>
      </c>
      <c r="M41" s="117">
        <v>0</v>
      </c>
      <c r="N41" s="117">
        <v>0</v>
      </c>
      <c r="O41" s="117">
        <v>0</v>
      </c>
      <c r="P41" s="117">
        <v>0</v>
      </c>
      <c r="Q41" s="117">
        <v>0</v>
      </c>
      <c r="R41" s="117">
        <v>0</v>
      </c>
      <c r="S41" s="117">
        <f t="shared" si="34"/>
        <v>0</v>
      </c>
      <c r="U41" s="113">
        <f t="shared" si="35"/>
        <v>1220</v>
      </c>
      <c r="V41" s="113" t="str">
        <f t="shared" si="24"/>
        <v>TI</v>
      </c>
      <c r="W41" s="113">
        <f t="shared" si="25"/>
        <v>9060301001</v>
      </c>
      <c r="X41" s="113" t="str">
        <f t="shared" si="17"/>
        <v>LOCALES</v>
      </c>
      <c r="Y41" s="113" t="str">
        <f t="shared" si="17"/>
        <v>COSTO DE OFICINA</v>
      </c>
      <c r="Z41" s="117">
        <f>SUMIFS('Data 1220'!$U:$U,'Data 1220'!$D:$D,'Gastos Generales_2014 mensu '!$W41,'Data 1220'!$A:$A,"ENERO",'Data 1220'!$F:$F,'Gastos Generales_2014 mensu '!$X41)</f>
        <v>0</v>
      </c>
      <c r="AA41" s="117">
        <f>SUMIFS('Data 1220'!$U:$U,'Data 1220'!$D:$D,'Gastos Generales_2014 mensu '!$W41,'Data 1220'!$A:$A,"FEBRERO",'Data 1220'!$F:$F,'Gastos Generales_2014 mensu '!$X41)</f>
        <v>213917</v>
      </c>
      <c r="AB41" s="117">
        <f>SUMIFS('Data 1220'!$U:$U,'Data 1220'!$D:$D,'Gastos Generales_2014 mensu '!$W41,'Data 1220'!$A:$A,"MARZO",'Data 1220'!$F:$F,'Gastos Generales_2014 mensu '!$X41)</f>
        <v>-111217</v>
      </c>
      <c r="AC41" s="117">
        <f>SUMIFS('Data 1220'!$U:$U,'Data 1220'!$D:$D,'Gastos Generales_2014 mensu '!$W41,'Data 1220'!$A:$A,"ABRIL",'Data 1220'!$F:$F,'Gastos Generales_2014 mensu '!$X41)</f>
        <v>0</v>
      </c>
      <c r="AD41" s="112">
        <f>SUMIFS('Data 1220'!$U:$U,'Data 1220'!$D:$D,'Gastos Generales_2014 mensu '!$W41,'Data 1220'!$A:$A,"MAYO",'Data 1220'!$F:$F,'Gastos Generales_2014 mensu '!$X41)</f>
        <v>-213917</v>
      </c>
      <c r="AE41" s="117">
        <f>SUMIFS('Data 1220'!$U:$U,'Data 1220'!$D:$D,'Gastos Generales_2014 mensu '!$W41,'Data 1220'!$A:$A,"JUNIO",'Data 1220'!$F:$F,'Gastos Generales_2014 mensu '!$X41)</f>
        <v>0</v>
      </c>
      <c r="AF41" s="117">
        <f>SUMIFS('Data 1220'!$U:$U,'Data 1220'!$D:$D,'Gastos Generales_2014 mensu '!$W41,'Data 1220'!$A:$A,"JULIO",'Data 1220'!$F:$F,'Gastos Generales_2014 mensu '!$X41)</f>
        <v>0</v>
      </c>
      <c r="AG41" s="117">
        <f>SUMIFS('Data 1220'!$U:$U,'Data 1220'!$D:$D,'Gastos Generales_2014 mensu '!$W41,'Data 1220'!$A:$A,"AGOSTO",'Data 1220'!$F:$F,'Gastos Generales_2014 mensu '!$X41)</f>
        <v>0</v>
      </c>
      <c r="AH41" s="117">
        <f>SUMIFS('Data 1220'!$U:$U,'Data 1220'!$D:$D,'Gastos Generales_2014 mensu '!$W41,'Data 1220'!$A:$A,"SEPTIEMBRE",'Data 1220'!$F:$F,'Gastos Generales_2014 mensu '!$X41)</f>
        <v>0</v>
      </c>
      <c r="AI41" s="117">
        <f>SUMIFS('Data 1220'!$U:$U,'Data 1220'!$D:$D,'Gastos Generales_2014 mensu '!$W41,'Data 1220'!$A:$A,"OCTUBRE",'Data 1220'!$F:$F,'Gastos Generales_2014 mensu '!$X41)</f>
        <v>0</v>
      </c>
      <c r="AJ41" s="117">
        <f>SUMIFS('Data 1220'!$U:$U,'Data 1220'!$D:$D,'Gastos Generales_2014 mensu '!$W41,'Data 1220'!$A:$A,"NOVIERMBRE",'Data 1220'!$F:$F,'Gastos Generales_2014 mensu '!$X41)</f>
        <v>0</v>
      </c>
      <c r="AK41" s="117">
        <f>SUMIFS('Data 1220'!$U:$U,'Data 1220'!$D:$D,'Gastos Generales_2014 mensu '!$W41,'Data 1220'!$A:$A,"DICIEMBRE",'Data 1220'!$F:$F,'Gastos Generales_2014 mensu '!$X41)</f>
        <v>0</v>
      </c>
      <c r="AL41" s="117">
        <f t="shared" si="53"/>
        <v>-111217</v>
      </c>
      <c r="AN41" s="113">
        <f t="shared" si="58"/>
        <v>1220</v>
      </c>
      <c r="AO41" s="113" t="str">
        <f t="shared" si="54"/>
        <v>TI</v>
      </c>
      <c r="AP41" s="113">
        <f t="shared" si="55"/>
        <v>9060301001</v>
      </c>
      <c r="AQ41" s="113" t="str">
        <f t="shared" si="56"/>
        <v>LOCALES</v>
      </c>
      <c r="AR41" s="113" t="str">
        <f t="shared" si="57"/>
        <v>COSTO DE OFICINA</v>
      </c>
      <c r="AS41" s="117">
        <f t="shared" si="7"/>
        <v>0</v>
      </c>
      <c r="AT41" s="117">
        <f t="shared" si="37"/>
        <v>213917</v>
      </c>
      <c r="AU41" s="117">
        <f t="shared" si="38"/>
        <v>-111217</v>
      </c>
      <c r="AV41" s="117">
        <f t="shared" si="39"/>
        <v>0</v>
      </c>
      <c r="AW41" s="117">
        <f t="shared" si="40"/>
        <v>-213917</v>
      </c>
      <c r="AX41" s="117">
        <f t="shared" si="41"/>
        <v>0</v>
      </c>
      <c r="AY41" s="117">
        <f t="shared" si="42"/>
        <v>0</v>
      </c>
      <c r="AZ41" s="117">
        <f t="shared" si="43"/>
        <v>0</v>
      </c>
      <c r="BA41" s="117">
        <f t="shared" si="44"/>
        <v>0</v>
      </c>
      <c r="BB41" s="117">
        <f t="shared" si="45"/>
        <v>0</v>
      </c>
      <c r="BC41" s="117">
        <f t="shared" si="46"/>
        <v>0</v>
      </c>
      <c r="BD41" s="117">
        <f t="shared" si="47"/>
        <v>0</v>
      </c>
      <c r="BE41" s="117">
        <f t="shared" si="8"/>
        <v>-111217</v>
      </c>
      <c r="BF41" s="117"/>
      <c r="BH41" s="108">
        <f t="shared" si="48"/>
        <v>1220</v>
      </c>
      <c r="BI41" s="108" t="str">
        <f t="shared" si="9"/>
        <v>TI</v>
      </c>
      <c r="BJ41" s="108">
        <f t="shared" si="10"/>
        <v>9060301001</v>
      </c>
      <c r="BK41" s="108" t="str">
        <f t="shared" si="11"/>
        <v>LOCALES</v>
      </c>
      <c r="BL41" s="108" t="str">
        <f t="shared" si="12"/>
        <v>COSTO DE OFICINA</v>
      </c>
      <c r="BM41" s="112">
        <f t="shared" si="13"/>
        <v>0</v>
      </c>
      <c r="BN41" s="112">
        <f t="shared" si="49"/>
        <v>213917</v>
      </c>
      <c r="BO41" s="112">
        <f t="shared" si="50"/>
        <v>-111217</v>
      </c>
      <c r="BP41" s="112">
        <f t="shared" si="50"/>
        <v>0</v>
      </c>
      <c r="BQ41" s="112">
        <f t="shared" si="14"/>
        <v>-213917</v>
      </c>
      <c r="BR41" s="112">
        <f t="shared" si="15"/>
        <v>0</v>
      </c>
      <c r="BS41" s="112">
        <f t="shared" si="16"/>
        <v>0</v>
      </c>
      <c r="BT41" s="112"/>
      <c r="BU41" s="112"/>
      <c r="BV41" s="112"/>
      <c r="BW41" s="112"/>
      <c r="BX41" s="112"/>
      <c r="BY41" s="117">
        <f t="shared" si="51"/>
        <v>-111217</v>
      </c>
    </row>
    <row r="42" spans="2:77" s="42" customFormat="1" ht="18" customHeight="1">
      <c r="B42" s="113">
        <v>1220</v>
      </c>
      <c r="C42" s="113" t="s">
        <v>148</v>
      </c>
      <c r="D42" s="114">
        <v>9060907001</v>
      </c>
      <c r="E42" s="115" t="str">
        <f>VLOOKUP(D42,'[20]Plan de Cuentas'!M$3:N$289,2,0)</f>
        <v>MOVILIDAD</v>
      </c>
      <c r="F42" s="116" t="str">
        <f>VLOOKUP(D42,'[20]Plan de Cuentas'!M$3:R$289,6,0)</f>
        <v>MOVILIDAD</v>
      </c>
      <c r="G42" s="117">
        <v>0</v>
      </c>
      <c r="H42" s="117">
        <v>0</v>
      </c>
      <c r="I42" s="117">
        <v>0</v>
      </c>
      <c r="J42" s="117">
        <v>0</v>
      </c>
      <c r="K42" s="117">
        <v>0</v>
      </c>
      <c r="L42" s="117">
        <v>0</v>
      </c>
      <c r="M42" s="117">
        <v>0</v>
      </c>
      <c r="N42" s="117">
        <v>0</v>
      </c>
      <c r="O42" s="117">
        <v>0</v>
      </c>
      <c r="P42" s="117">
        <v>0</v>
      </c>
      <c r="Q42" s="117">
        <v>0</v>
      </c>
      <c r="R42" s="117">
        <v>0</v>
      </c>
      <c r="S42" s="117">
        <f t="shared" si="34"/>
        <v>0</v>
      </c>
      <c r="U42" s="113">
        <f t="shared" si="35"/>
        <v>1220</v>
      </c>
      <c r="V42" s="113" t="str">
        <f t="shared" si="24"/>
        <v>TI</v>
      </c>
      <c r="W42" s="113">
        <f t="shared" si="25"/>
        <v>9060907001</v>
      </c>
      <c r="X42" s="113" t="str">
        <f t="shared" si="17"/>
        <v>MOVILIDAD</v>
      </c>
      <c r="Y42" s="113" t="str">
        <f t="shared" si="17"/>
        <v>MOVILIDAD</v>
      </c>
      <c r="Z42" s="117">
        <f>SUMIFS('Data 1220'!$U:$U,'Data 1220'!$D:$D,'Gastos Generales_2014 mensu '!$W42,'Data 1220'!$A:$A,"ENERO",'Data 1220'!$F:$F,'Gastos Generales_2014 mensu '!$X42)</f>
        <v>0</v>
      </c>
      <c r="AA42" s="117">
        <f>SUMIFS('Data 1220'!$U:$U,'Data 1220'!$D:$D,'Gastos Generales_2014 mensu '!$W42,'Data 1220'!$A:$A,"FEBRERO",'Data 1220'!$F:$F,'Gastos Generales_2014 mensu '!$X42)</f>
        <v>55200</v>
      </c>
      <c r="AB42" s="117">
        <f>SUMIFS('Data 1220'!$U:$U,'Data 1220'!$D:$D,'Gastos Generales_2014 mensu '!$W42,'Data 1220'!$A:$A,"MARZO",'Data 1220'!$F:$F,'Gastos Generales_2014 mensu '!$X42)</f>
        <v>0</v>
      </c>
      <c r="AC42" s="117">
        <f>SUMIFS('Data 1220'!$U:$U,'Data 1220'!$D:$D,'Gastos Generales_2014 mensu '!$W42,'Data 1220'!$A:$A,"ABRIL",'Data 1220'!$F:$F,'Gastos Generales_2014 mensu '!$X42)</f>
        <v>0</v>
      </c>
      <c r="AD42" s="112">
        <f>SUMIFS('Data 1220'!$U:$U,'Data 1220'!$D:$D,'Gastos Generales_2014 mensu '!$W42,'Data 1220'!$A:$A,"MAYO",'Data 1220'!$F:$F,'Gastos Generales_2014 mensu '!$X42)</f>
        <v>0</v>
      </c>
      <c r="AE42" s="117">
        <f>SUMIFS('Data 1220'!$U:$U,'Data 1220'!$D:$D,'Gastos Generales_2014 mensu '!$W42,'Data 1220'!$A:$A,"JUNIO",'Data 1220'!$F:$F,'Gastos Generales_2014 mensu '!$X42)</f>
        <v>91260</v>
      </c>
      <c r="AF42" s="117">
        <f>SUMIFS('Data 1220'!$U:$U,'Data 1220'!$D:$D,'Gastos Generales_2014 mensu '!$W42,'Data 1220'!$A:$A,"JULIO",'Data 1220'!$F:$F,'Gastos Generales_2014 mensu '!$X42)</f>
        <v>0</v>
      </c>
      <c r="AG42" s="117">
        <f>SUMIFS('Data 1220'!$U:$U,'Data 1220'!$D:$D,'Gastos Generales_2014 mensu '!$W42,'Data 1220'!$A:$A,"AGOSTO",'Data 1220'!$F:$F,'Gastos Generales_2014 mensu '!$X42)</f>
        <v>0</v>
      </c>
      <c r="AH42" s="117">
        <f>SUMIFS('Data 1220'!$U:$U,'Data 1220'!$D:$D,'Gastos Generales_2014 mensu '!$W42,'Data 1220'!$A:$A,"SEPTIEMBRE",'Data 1220'!$F:$F,'Gastos Generales_2014 mensu '!$X42)</f>
        <v>0</v>
      </c>
      <c r="AI42" s="117">
        <f>SUMIFS('Data 1220'!$U:$U,'Data 1220'!$D:$D,'Gastos Generales_2014 mensu '!$W42,'Data 1220'!$A:$A,"OCTUBRE",'Data 1220'!$F:$F,'Gastos Generales_2014 mensu '!$X42)</f>
        <v>0</v>
      </c>
      <c r="AJ42" s="117">
        <f>SUMIFS('Data 1220'!$U:$U,'Data 1220'!$D:$D,'Gastos Generales_2014 mensu '!$W42,'Data 1220'!$A:$A,"NOVIERMBRE",'Data 1220'!$F:$F,'Gastos Generales_2014 mensu '!$X42)</f>
        <v>0</v>
      </c>
      <c r="AK42" s="117">
        <f>SUMIFS('Data 1220'!$U:$U,'Data 1220'!$D:$D,'Gastos Generales_2014 mensu '!$W42,'Data 1220'!$A:$A,"DICIEMBRE",'Data 1220'!$F:$F,'Gastos Generales_2014 mensu '!$X42)</f>
        <v>0</v>
      </c>
      <c r="AL42" s="117">
        <f t="shared" si="53"/>
        <v>146460</v>
      </c>
      <c r="AN42" s="113">
        <f t="shared" si="58"/>
        <v>1220</v>
      </c>
      <c r="AO42" s="113" t="str">
        <f t="shared" si="54"/>
        <v>TI</v>
      </c>
      <c r="AP42" s="113">
        <f t="shared" si="55"/>
        <v>9060907001</v>
      </c>
      <c r="AQ42" s="113" t="str">
        <f t="shared" si="56"/>
        <v>MOVILIDAD</v>
      </c>
      <c r="AR42" s="113" t="str">
        <f t="shared" si="57"/>
        <v>MOVILIDAD</v>
      </c>
      <c r="AS42" s="117">
        <f t="shared" si="7"/>
        <v>0</v>
      </c>
      <c r="AT42" s="117">
        <f t="shared" si="37"/>
        <v>55200</v>
      </c>
      <c r="AU42" s="117">
        <f t="shared" si="38"/>
        <v>0</v>
      </c>
      <c r="AV42" s="117">
        <f t="shared" si="39"/>
        <v>0</v>
      </c>
      <c r="AW42" s="117">
        <f t="shared" si="40"/>
        <v>0</v>
      </c>
      <c r="AX42" s="117">
        <f t="shared" si="41"/>
        <v>91260</v>
      </c>
      <c r="AY42" s="117">
        <f t="shared" si="42"/>
        <v>0</v>
      </c>
      <c r="AZ42" s="117">
        <f t="shared" si="43"/>
        <v>0</v>
      </c>
      <c r="BA42" s="117">
        <f t="shared" si="44"/>
        <v>0</v>
      </c>
      <c r="BB42" s="117">
        <f t="shared" si="45"/>
        <v>0</v>
      </c>
      <c r="BC42" s="117">
        <f t="shared" si="46"/>
        <v>0</v>
      </c>
      <c r="BD42" s="117">
        <f t="shared" si="47"/>
        <v>0</v>
      </c>
      <c r="BE42" s="117">
        <f t="shared" si="8"/>
        <v>146460</v>
      </c>
      <c r="BF42" s="117"/>
      <c r="BH42" s="108">
        <f t="shared" si="48"/>
        <v>1220</v>
      </c>
      <c r="BI42" s="108" t="str">
        <f t="shared" si="9"/>
        <v>TI</v>
      </c>
      <c r="BJ42" s="108">
        <f t="shared" si="10"/>
        <v>9060907001</v>
      </c>
      <c r="BK42" s="108" t="str">
        <f t="shared" si="11"/>
        <v>MOVILIDAD</v>
      </c>
      <c r="BL42" s="108" t="str">
        <f t="shared" si="12"/>
        <v>MOVILIDAD</v>
      </c>
      <c r="BM42" s="112">
        <f t="shared" si="13"/>
        <v>0</v>
      </c>
      <c r="BN42" s="112">
        <f t="shared" si="49"/>
        <v>55200</v>
      </c>
      <c r="BO42" s="112">
        <f t="shared" si="50"/>
        <v>0</v>
      </c>
      <c r="BP42" s="112">
        <f t="shared" si="50"/>
        <v>0</v>
      </c>
      <c r="BQ42" s="112">
        <f t="shared" si="14"/>
        <v>0</v>
      </c>
      <c r="BR42" s="112">
        <f t="shared" si="15"/>
        <v>91260</v>
      </c>
      <c r="BS42" s="112">
        <f t="shared" si="16"/>
        <v>0</v>
      </c>
      <c r="BT42" s="112"/>
      <c r="BU42" s="112"/>
      <c r="BV42" s="112"/>
      <c r="BW42" s="112"/>
      <c r="BX42" s="112"/>
      <c r="BY42" s="117">
        <f t="shared" si="51"/>
        <v>146460</v>
      </c>
    </row>
    <row r="43" spans="2:77" s="42" customFormat="1" ht="18" customHeight="1">
      <c r="B43" s="113">
        <v>1220</v>
      </c>
      <c r="C43" s="113" t="s">
        <v>148</v>
      </c>
      <c r="D43" s="114">
        <v>9060108003</v>
      </c>
      <c r="E43" s="115" t="str">
        <f>VLOOKUP(D43,'[20]Plan de Cuentas'!M$3:N$289,2,0)</f>
        <v>Provisión de Vacaciones</v>
      </c>
      <c r="F43" s="116" t="str">
        <f>VLOOKUP(D43,'[20]Plan de Cuentas'!M$3:R$289,5,0)</f>
        <v>Remuneraciones</v>
      </c>
      <c r="G43" s="117">
        <v>0</v>
      </c>
      <c r="H43" s="117">
        <v>0</v>
      </c>
      <c r="I43" s="117">
        <v>0</v>
      </c>
      <c r="J43" s="117">
        <v>0</v>
      </c>
      <c r="K43" s="117">
        <v>0</v>
      </c>
      <c r="L43" s="117">
        <v>0</v>
      </c>
      <c r="M43" s="117">
        <v>0</v>
      </c>
      <c r="N43" s="117">
        <v>0</v>
      </c>
      <c r="O43" s="117">
        <v>0</v>
      </c>
      <c r="P43" s="117">
        <v>0</v>
      </c>
      <c r="Q43" s="117">
        <v>0</v>
      </c>
      <c r="R43" s="117">
        <v>0</v>
      </c>
      <c r="S43" s="117">
        <f t="shared" si="34"/>
        <v>0</v>
      </c>
      <c r="U43" s="113">
        <f t="shared" si="35"/>
        <v>1220</v>
      </c>
      <c r="V43" s="113" t="str">
        <f t="shared" si="24"/>
        <v>TI</v>
      </c>
      <c r="W43" s="113">
        <f t="shared" si="25"/>
        <v>9060108003</v>
      </c>
      <c r="X43" s="113" t="str">
        <f t="shared" si="17"/>
        <v>Provisión de Vacaciones</v>
      </c>
      <c r="Y43" s="113" t="str">
        <f t="shared" si="17"/>
        <v>Remuneraciones</v>
      </c>
      <c r="Z43" s="117">
        <f>SUMIFS('Data 1220'!$U:$U,'Data 1220'!$D:$D,'Gastos Generales_2014 mensu '!$W43,'Data 1220'!$A:$A,"ENERO",'Data 1220'!$F:$F,'Gastos Generales_2014 mensu '!$X43)</f>
        <v>0</v>
      </c>
      <c r="AA43" s="117">
        <f>SUMIFS('Data 1220'!$U:$U,'Data 1220'!$D:$D,'Gastos Generales_2014 mensu '!$W43,'Data 1220'!$A:$A,"FEBRERO",'Data 1220'!$F:$F,'Gastos Generales_2014 mensu '!$X43)</f>
        <v>0</v>
      </c>
      <c r="AB43" s="117">
        <f>SUMIFS('Data 1220'!$U:$U,'Data 1220'!$D:$D,'Gastos Generales_2014 mensu '!$W43,'Data 1220'!$A:$A,"MARZO",'Data 1220'!$F:$F,'Gastos Generales_2014 mensu '!$X43)</f>
        <v>885001</v>
      </c>
      <c r="AC43" s="117">
        <f>SUMIFS('Data 1220'!$U:$U,'Data 1220'!$D:$D,'Gastos Generales_2014 mensu '!$W43,'Data 1220'!$A:$A,"ABRIL",'Data 1220'!$F:$F,'Gastos Generales_2014 mensu '!$X43)</f>
        <v>241408</v>
      </c>
      <c r="AD43" s="112">
        <f>SUMIFS('Data 1220'!$U:$U,'Data 1220'!$D:$D,'Gastos Generales_2014 mensu '!$W43,'Data 1220'!$A:$A,"MAYO",'Data 1220'!$F:$F,'Gastos Generales_2014 mensu '!$X43)</f>
        <v>241408</v>
      </c>
      <c r="AE43" s="117">
        <f>SUMIFS('Data 1220'!$U:$U,'Data 1220'!$D:$D,'Gastos Generales_2014 mensu '!$W43,'Data 1220'!$A:$A,"JUNIO",'Data 1220'!$F:$F,'Gastos Generales_2014 mensu '!$X43)</f>
        <v>241411</v>
      </c>
      <c r="AF43" s="117">
        <f>SUMIFS('Data 1220'!$U:$U,'Data 1220'!$D:$D,'Gastos Generales_2014 mensu '!$W43,'Data 1220'!$A:$A,"JULIO",'Data 1220'!$F:$F,'Gastos Generales_2014 mensu '!$X43)</f>
        <v>296585</v>
      </c>
      <c r="AG43" s="117">
        <f>SUMIFS('Data 1220'!$U:$U,'Data 1220'!$D:$D,'Gastos Generales_2014 mensu '!$W43,'Data 1220'!$A:$A,"AGOSTO",'Data 1220'!$F:$F,'Gastos Generales_2014 mensu '!$X43)</f>
        <v>0</v>
      </c>
      <c r="AH43" s="117">
        <f>SUMIFS('Data 1220'!$U:$U,'Data 1220'!$D:$D,'Gastos Generales_2014 mensu '!$W43,'Data 1220'!$A:$A,"SEPTIEMBRE",'Data 1220'!$F:$F,'Gastos Generales_2014 mensu '!$X43)</f>
        <v>0</v>
      </c>
      <c r="AI43" s="117">
        <f>SUMIFS('Data 1220'!$U:$U,'Data 1220'!$D:$D,'Gastos Generales_2014 mensu '!$W43,'Data 1220'!$A:$A,"OCTUBRE",'Data 1220'!$F:$F,'Gastos Generales_2014 mensu '!$X43)</f>
        <v>0</v>
      </c>
      <c r="AJ43" s="117">
        <f>SUMIFS('Data 1220'!$U:$U,'Data 1220'!$D:$D,'Gastos Generales_2014 mensu '!$W43,'Data 1220'!$A:$A,"NOVIERMBRE",'Data 1220'!$F:$F,'Gastos Generales_2014 mensu '!$X43)</f>
        <v>0</v>
      </c>
      <c r="AK43" s="117">
        <f>SUMIFS('Data 1220'!$U:$U,'Data 1220'!$D:$D,'Gastos Generales_2014 mensu '!$W43,'Data 1220'!$A:$A,"DICIEMBRE",'Data 1220'!$F:$F,'Gastos Generales_2014 mensu '!$X43)</f>
        <v>0</v>
      </c>
      <c r="AL43" s="117">
        <f t="shared" si="53"/>
        <v>1905813</v>
      </c>
      <c r="AN43" s="113">
        <f t="shared" si="58"/>
        <v>1220</v>
      </c>
      <c r="AO43" s="113" t="str">
        <f t="shared" si="54"/>
        <v>TI</v>
      </c>
      <c r="AP43" s="113">
        <f t="shared" si="55"/>
        <v>9060108003</v>
      </c>
      <c r="AQ43" s="113" t="str">
        <f t="shared" si="56"/>
        <v>Provisión de Vacaciones</v>
      </c>
      <c r="AR43" s="113" t="str">
        <f t="shared" si="57"/>
        <v>Remuneraciones</v>
      </c>
      <c r="AS43" s="117">
        <f t="shared" si="7"/>
        <v>0</v>
      </c>
      <c r="AT43" s="117">
        <f t="shared" si="37"/>
        <v>0</v>
      </c>
      <c r="AU43" s="117">
        <f t="shared" si="38"/>
        <v>885001</v>
      </c>
      <c r="AV43" s="117">
        <f t="shared" si="39"/>
        <v>241408</v>
      </c>
      <c r="AW43" s="117">
        <f t="shared" si="40"/>
        <v>241408</v>
      </c>
      <c r="AX43" s="117">
        <f t="shared" si="41"/>
        <v>241411</v>
      </c>
      <c r="AY43" s="117">
        <f t="shared" si="42"/>
        <v>296585</v>
      </c>
      <c r="AZ43" s="117">
        <f t="shared" si="43"/>
        <v>0</v>
      </c>
      <c r="BA43" s="117">
        <f t="shared" si="44"/>
        <v>0</v>
      </c>
      <c r="BB43" s="117">
        <f t="shared" si="45"/>
        <v>0</v>
      </c>
      <c r="BC43" s="117">
        <f t="shared" si="46"/>
        <v>0</v>
      </c>
      <c r="BD43" s="117">
        <f t="shared" si="47"/>
        <v>0</v>
      </c>
      <c r="BE43" s="117">
        <f t="shared" si="8"/>
        <v>1905813</v>
      </c>
      <c r="BF43" s="117"/>
      <c r="BH43" s="108">
        <f t="shared" si="48"/>
        <v>1220</v>
      </c>
      <c r="BI43" s="108" t="str">
        <f t="shared" si="9"/>
        <v>TI</v>
      </c>
      <c r="BJ43" s="108">
        <f t="shared" si="10"/>
        <v>9060108003</v>
      </c>
      <c r="BK43" s="108" t="str">
        <f t="shared" si="11"/>
        <v>Provisión de Vacaciones</v>
      </c>
      <c r="BL43" s="108" t="str">
        <f t="shared" si="12"/>
        <v>Remuneraciones</v>
      </c>
      <c r="BM43" s="112">
        <f t="shared" si="13"/>
        <v>0</v>
      </c>
      <c r="BN43" s="112">
        <f t="shared" si="49"/>
        <v>0</v>
      </c>
      <c r="BO43" s="112">
        <f t="shared" si="50"/>
        <v>885001</v>
      </c>
      <c r="BP43" s="112">
        <f t="shared" si="50"/>
        <v>241408</v>
      </c>
      <c r="BQ43" s="112">
        <f t="shared" si="14"/>
        <v>241408</v>
      </c>
      <c r="BR43" s="112">
        <f t="shared" si="15"/>
        <v>241411</v>
      </c>
      <c r="BS43" s="112">
        <f t="shared" si="16"/>
        <v>296585</v>
      </c>
      <c r="BT43" s="112"/>
      <c r="BU43" s="112"/>
      <c r="BV43" s="112"/>
      <c r="BW43" s="112"/>
      <c r="BX43" s="112"/>
      <c r="BY43" s="117">
        <f t="shared" si="51"/>
        <v>1905813</v>
      </c>
    </row>
    <row r="44" spans="2:77" s="42" customFormat="1" ht="18" customHeight="1">
      <c r="B44" s="113">
        <v>1220</v>
      </c>
      <c r="C44" s="113" t="s">
        <v>148</v>
      </c>
      <c r="D44" s="114">
        <v>9060117002</v>
      </c>
      <c r="E44" s="115" t="str">
        <f>VLOOKUP(D44,'[20]Plan de Cuentas'!M$3:N$289,2,0)</f>
        <v>Pensión complementaria de personal pasivo</v>
      </c>
      <c r="F44" s="116" t="str">
        <f>VLOOKUP(D44,'[20]Plan de Cuentas'!M$3:R$289,5,0)</f>
        <v>Remuneraciones</v>
      </c>
      <c r="G44" s="117">
        <v>0</v>
      </c>
      <c r="H44" s="117">
        <v>0</v>
      </c>
      <c r="I44" s="117">
        <v>0</v>
      </c>
      <c r="J44" s="117">
        <v>0</v>
      </c>
      <c r="K44" s="117">
        <v>0</v>
      </c>
      <c r="L44" s="117">
        <v>0</v>
      </c>
      <c r="M44" s="117">
        <v>0</v>
      </c>
      <c r="N44" s="117">
        <v>0</v>
      </c>
      <c r="O44" s="117">
        <v>0</v>
      </c>
      <c r="P44" s="117">
        <v>0</v>
      </c>
      <c r="Q44" s="117">
        <v>0</v>
      </c>
      <c r="R44" s="117">
        <v>0</v>
      </c>
      <c r="S44" s="117">
        <f t="shared" ref="S44" si="60">SUM(G44:R44)</f>
        <v>0</v>
      </c>
      <c r="U44" s="113">
        <f t="shared" si="35"/>
        <v>1220</v>
      </c>
      <c r="V44" s="113" t="str">
        <f t="shared" si="24"/>
        <v>TI</v>
      </c>
      <c r="W44" s="113">
        <f t="shared" si="25"/>
        <v>9060117002</v>
      </c>
      <c r="X44" s="113" t="str">
        <f t="shared" si="17"/>
        <v>Pensión complementaria de personal pasivo</v>
      </c>
      <c r="Y44" s="113" t="str">
        <f t="shared" si="17"/>
        <v>Remuneraciones</v>
      </c>
      <c r="Z44" s="117">
        <f>SUMIFS('Data 1220'!$U:$U,'Data 1220'!$D:$D,'Gastos Generales_2014 mensu '!$W44,'Data 1220'!$A:$A,"ENERO",'Data 1220'!$F:$F,'Gastos Generales_2014 mensu '!$X44)</f>
        <v>0</v>
      </c>
      <c r="AA44" s="117">
        <f>SUMIFS('Data 1220'!$U:$U,'Data 1220'!$D:$D,'Gastos Generales_2014 mensu '!$W44,'Data 1220'!$A:$A,"FEBRERO",'Data 1220'!$F:$F,'Gastos Generales_2014 mensu '!$X44)</f>
        <v>0</v>
      </c>
      <c r="AB44" s="117">
        <f>SUMIFS('Data 1220'!$U:$U,'Data 1220'!$D:$D,'Gastos Generales_2014 mensu '!$W44,'Data 1220'!$A:$A,"MARZO",'Data 1220'!$F:$F,'Gastos Generales_2014 mensu '!$X44)</f>
        <v>157085</v>
      </c>
      <c r="AC44" s="117">
        <f>SUMIFS('Data 1220'!$U:$U,'Data 1220'!$D:$D,'Gastos Generales_2014 mensu '!$W44,'Data 1220'!$A:$A,"ABRIL",'Data 1220'!$F:$F,'Gastos Generales_2014 mensu '!$X44)</f>
        <v>26855</v>
      </c>
      <c r="AD44" s="112">
        <f>SUMIFS('Data 1220'!$U:$U,'Data 1220'!$D:$D,'Gastos Generales_2014 mensu '!$W44,'Data 1220'!$A:$A,"MAYO",'Data 1220'!$F:$F,'Gastos Generales_2014 mensu '!$X44)</f>
        <v>26855</v>
      </c>
      <c r="AE44" s="117">
        <f>SUMIFS('Data 1220'!$U:$U,'Data 1220'!$D:$D,'Gastos Generales_2014 mensu '!$W44,'Data 1220'!$A:$A,"JUNIO",'Data 1220'!$F:$F,'Gastos Generales_2014 mensu '!$X44)</f>
        <v>26855</v>
      </c>
      <c r="AF44" s="117">
        <f>SUMIFS('Data 1220'!$U:$U,'Data 1220'!$D:$D,'Gastos Generales_2014 mensu '!$W44,'Data 1220'!$A:$A,"JULIO",'Data 1220'!$F:$F,'Gastos Generales_2014 mensu '!$X44)</f>
        <v>26855</v>
      </c>
      <c r="AG44" s="117">
        <f>SUMIFS('Data 1220'!$U:$U,'Data 1220'!$D:$D,'Gastos Generales_2014 mensu '!$W44,'Data 1220'!$A:$A,"AGOSTO",'Data 1220'!$F:$F,'Gastos Generales_2014 mensu '!$X44)</f>
        <v>0</v>
      </c>
      <c r="AH44" s="117">
        <f>SUMIFS('Data 1220'!$U:$U,'Data 1220'!$D:$D,'Gastos Generales_2014 mensu '!$W44,'Data 1220'!$A:$A,"SEPTIEMBRE",'Data 1220'!$F:$F,'Gastos Generales_2014 mensu '!$X44)</f>
        <v>0</v>
      </c>
      <c r="AI44" s="117">
        <f>SUMIFS('Data 1220'!$U:$U,'Data 1220'!$D:$D,'Gastos Generales_2014 mensu '!$W44,'Data 1220'!$A:$A,"OCTUBRE",'Data 1220'!$F:$F,'Gastos Generales_2014 mensu '!$X44)</f>
        <v>0</v>
      </c>
      <c r="AJ44" s="117">
        <f>SUMIFS('Data 1220'!$U:$U,'Data 1220'!$D:$D,'Gastos Generales_2014 mensu '!$W44,'Data 1220'!$A:$A,"NOVIERMBRE",'Data 1220'!$F:$F,'Gastos Generales_2014 mensu '!$X44)</f>
        <v>0</v>
      </c>
      <c r="AK44" s="117">
        <f>SUMIFS('Data 1220'!$U:$U,'Data 1220'!$D:$D,'Gastos Generales_2014 mensu '!$W44,'Data 1220'!$A:$A,"DICIEMBRE",'Data 1220'!$F:$F,'Gastos Generales_2014 mensu '!$X44)</f>
        <v>0</v>
      </c>
      <c r="AL44" s="117">
        <f t="shared" si="53"/>
        <v>264505</v>
      </c>
      <c r="AN44" s="113">
        <f t="shared" si="58"/>
        <v>1220</v>
      </c>
      <c r="AO44" s="113" t="str">
        <f t="shared" si="54"/>
        <v>TI</v>
      </c>
      <c r="AP44" s="113">
        <f t="shared" si="55"/>
        <v>9060117002</v>
      </c>
      <c r="AQ44" s="113" t="str">
        <f t="shared" si="56"/>
        <v>Pensión complementaria de personal pasivo</v>
      </c>
      <c r="AR44" s="113" t="str">
        <f t="shared" si="57"/>
        <v>Remuneraciones</v>
      </c>
      <c r="AS44" s="117">
        <f t="shared" si="7"/>
        <v>0</v>
      </c>
      <c r="AT44" s="117">
        <f t="shared" si="37"/>
        <v>0</v>
      </c>
      <c r="AU44" s="117">
        <f t="shared" si="38"/>
        <v>157085</v>
      </c>
      <c r="AV44" s="117">
        <f t="shared" si="39"/>
        <v>26855</v>
      </c>
      <c r="AW44" s="117">
        <f t="shared" si="40"/>
        <v>26855</v>
      </c>
      <c r="AX44" s="117">
        <f t="shared" si="41"/>
        <v>26855</v>
      </c>
      <c r="AY44" s="117">
        <f t="shared" si="42"/>
        <v>26855</v>
      </c>
      <c r="AZ44" s="117">
        <f t="shared" si="43"/>
        <v>0</v>
      </c>
      <c r="BA44" s="117">
        <f t="shared" si="44"/>
        <v>0</v>
      </c>
      <c r="BB44" s="117">
        <f t="shared" si="45"/>
        <v>0</v>
      </c>
      <c r="BC44" s="117">
        <f t="shared" si="46"/>
        <v>0</v>
      </c>
      <c r="BD44" s="117">
        <f t="shared" si="47"/>
        <v>0</v>
      </c>
      <c r="BE44" s="117">
        <f t="shared" si="8"/>
        <v>264505</v>
      </c>
      <c r="BF44" s="117"/>
      <c r="BH44" s="108">
        <f t="shared" si="48"/>
        <v>1220</v>
      </c>
      <c r="BI44" s="108" t="str">
        <f t="shared" si="9"/>
        <v>TI</v>
      </c>
      <c r="BJ44" s="108">
        <f t="shared" si="10"/>
        <v>9060117002</v>
      </c>
      <c r="BK44" s="108" t="str">
        <f t="shared" si="11"/>
        <v>Pensión complementaria de personal pasivo</v>
      </c>
      <c r="BL44" s="108" t="str">
        <f t="shared" si="12"/>
        <v>Remuneraciones</v>
      </c>
      <c r="BM44" s="112">
        <f t="shared" si="13"/>
        <v>0</v>
      </c>
      <c r="BN44" s="112">
        <f t="shared" si="49"/>
        <v>0</v>
      </c>
      <c r="BO44" s="112">
        <f t="shared" si="50"/>
        <v>157085</v>
      </c>
      <c r="BP44" s="112">
        <f t="shared" si="50"/>
        <v>26855</v>
      </c>
      <c r="BQ44" s="112">
        <f t="shared" si="14"/>
        <v>26855</v>
      </c>
      <c r="BR44" s="112">
        <f t="shared" si="15"/>
        <v>26855</v>
      </c>
      <c r="BS44" s="112">
        <f t="shared" si="16"/>
        <v>26855</v>
      </c>
      <c r="BT44" s="112"/>
      <c r="BU44" s="112"/>
      <c r="BV44" s="112"/>
      <c r="BW44" s="112"/>
      <c r="BX44" s="112"/>
      <c r="BY44" s="117">
        <f t="shared" si="51"/>
        <v>264505</v>
      </c>
    </row>
    <row r="45" spans="2:77" s="42" customFormat="1" ht="18" customHeight="1">
      <c r="B45" s="113">
        <v>1220</v>
      </c>
      <c r="C45" s="113" t="s">
        <v>148</v>
      </c>
      <c r="D45" s="114">
        <v>9060302001</v>
      </c>
      <c r="E45" s="115" t="str">
        <f>VLOOKUP(D45,'[20]Plan de Cuentas'!M$3:N$289,2,0)</f>
        <v>ESTACIONAMIENTO</v>
      </c>
      <c r="F45" s="116" t="str">
        <f>VLOOKUP(D45,'[20]Plan de Cuentas'!M$3:R$289,6,0)</f>
        <v>COSTO DE OFICINA</v>
      </c>
      <c r="G45" s="117">
        <v>0</v>
      </c>
      <c r="H45" s="117">
        <v>0</v>
      </c>
      <c r="I45" s="117">
        <v>0</v>
      </c>
      <c r="J45" s="117">
        <v>0</v>
      </c>
      <c r="K45" s="117">
        <v>0</v>
      </c>
      <c r="L45" s="117">
        <v>0</v>
      </c>
      <c r="M45" s="117">
        <v>0</v>
      </c>
      <c r="N45" s="117">
        <v>0</v>
      </c>
      <c r="O45" s="117">
        <v>0</v>
      </c>
      <c r="P45" s="117">
        <v>0</v>
      </c>
      <c r="Q45" s="117">
        <v>0</v>
      </c>
      <c r="R45" s="117">
        <v>0</v>
      </c>
      <c r="S45" s="117">
        <f t="shared" si="34"/>
        <v>0</v>
      </c>
      <c r="U45" s="113">
        <f t="shared" si="35"/>
        <v>1220</v>
      </c>
      <c r="V45" s="113" t="str">
        <f t="shared" si="24"/>
        <v>TI</v>
      </c>
      <c r="W45" s="113">
        <f t="shared" si="25"/>
        <v>9060302001</v>
      </c>
      <c r="X45" s="113" t="str">
        <f t="shared" si="17"/>
        <v>ESTACIONAMIENTO</v>
      </c>
      <c r="Y45" s="113" t="str">
        <f t="shared" si="17"/>
        <v>COSTO DE OFICINA</v>
      </c>
      <c r="Z45" s="117">
        <f>SUMIFS('Data 1220'!$U:$U,'Data 1220'!$D:$D,'Gastos Generales_2014 mensu '!$W45,'Data 1220'!$A:$A,"ENERO",'Data 1220'!$F:$F,'Gastos Generales_2014 mensu '!$X45)</f>
        <v>0</v>
      </c>
      <c r="AA45" s="117">
        <f>SUMIFS('Data 1220'!$U:$U,'Data 1220'!$D:$D,'Gastos Generales_2014 mensu '!$W45,'Data 1220'!$A:$A,"FEBRERO",'Data 1220'!$F:$F,'Gastos Generales_2014 mensu '!$X45)</f>
        <v>0</v>
      </c>
      <c r="AB45" s="117">
        <f>SUMIFS('Data 1220'!$U:$U,'Data 1220'!$D:$D,'Gastos Generales_2014 mensu '!$W45,'Data 1220'!$A:$A,"MARZO",'Data 1220'!$F:$F,'Gastos Generales_2014 mensu '!$X45)</f>
        <v>95000</v>
      </c>
      <c r="AC45" s="117">
        <f>SUMIFS('Data 1220'!$U:$U,'Data 1220'!$D:$D,'Gastos Generales_2014 mensu '!$W45,'Data 1220'!$A:$A,"ABRIL",'Data 1220'!$F:$F,'Gastos Generales_2014 mensu '!$X45)</f>
        <v>0</v>
      </c>
      <c r="AD45" s="112">
        <f>SUMIFS('Data 1220'!$U:$U,'Data 1220'!$D:$D,'Gastos Generales_2014 mensu '!$W45,'Data 1220'!$A:$A,"MAYO",'Data 1220'!$F:$F,'Gastos Generales_2014 mensu '!$X45)</f>
        <v>0</v>
      </c>
      <c r="AE45" s="117">
        <f>SUMIFS('Data 1220'!$U:$U,'Data 1220'!$D:$D,'Gastos Generales_2014 mensu '!$W45,'Data 1220'!$A:$A,"JUNIO",'Data 1220'!$F:$F,'Gastos Generales_2014 mensu '!$X45)</f>
        <v>285000</v>
      </c>
      <c r="AF45" s="117">
        <f>SUMIFS('Data 1220'!$U:$U,'Data 1220'!$D:$D,'Gastos Generales_2014 mensu '!$W45,'Data 1220'!$A:$A,"JULIO",'Data 1220'!$F:$F,'Gastos Generales_2014 mensu '!$X45)</f>
        <v>205418</v>
      </c>
      <c r="AG45" s="117">
        <f>SUMIFS('Data 1220'!$U:$U,'Data 1220'!$D:$D,'Gastos Generales_2014 mensu '!$W45,'Data 1220'!$A:$A,"AGOSTO",'Data 1220'!$F:$F,'Gastos Generales_2014 mensu '!$X45)</f>
        <v>0</v>
      </c>
      <c r="AH45" s="117">
        <f>SUMIFS('Data 1220'!$U:$U,'Data 1220'!$D:$D,'Gastos Generales_2014 mensu '!$W45,'Data 1220'!$A:$A,"SEPTIEMBRE",'Data 1220'!$F:$F,'Gastos Generales_2014 mensu '!$X45)</f>
        <v>0</v>
      </c>
      <c r="AI45" s="117">
        <f>SUMIFS('Data 1220'!$U:$U,'Data 1220'!$D:$D,'Gastos Generales_2014 mensu '!$W45,'Data 1220'!$A:$A,"OCTUBRE",'Data 1220'!$F:$F,'Gastos Generales_2014 mensu '!$X45)</f>
        <v>0</v>
      </c>
      <c r="AJ45" s="117">
        <f>SUMIFS('Data 1220'!$U:$U,'Data 1220'!$D:$D,'Gastos Generales_2014 mensu '!$W45,'Data 1220'!$A:$A,"NOVIERMBRE",'Data 1220'!$F:$F,'Gastos Generales_2014 mensu '!$X45)</f>
        <v>0</v>
      </c>
      <c r="AK45" s="117">
        <f>SUMIFS('Data 1220'!$U:$U,'Data 1220'!$D:$D,'Gastos Generales_2014 mensu '!$W45,'Data 1220'!$A:$A,"DICIEMBRE",'Data 1220'!$F:$F,'Gastos Generales_2014 mensu '!$X45)</f>
        <v>0</v>
      </c>
      <c r="AL45" s="117">
        <f t="shared" si="53"/>
        <v>585418</v>
      </c>
      <c r="AN45" s="113">
        <f t="shared" si="58"/>
        <v>1220</v>
      </c>
      <c r="AO45" s="113" t="str">
        <f t="shared" si="54"/>
        <v>TI</v>
      </c>
      <c r="AP45" s="113">
        <f t="shared" si="55"/>
        <v>9060302001</v>
      </c>
      <c r="AQ45" s="113" t="str">
        <f t="shared" si="56"/>
        <v>ESTACIONAMIENTO</v>
      </c>
      <c r="AR45" s="113" t="str">
        <f t="shared" si="57"/>
        <v>COSTO DE OFICINA</v>
      </c>
      <c r="AS45" s="117">
        <f t="shared" si="7"/>
        <v>0</v>
      </c>
      <c r="AT45" s="117">
        <f t="shared" si="37"/>
        <v>0</v>
      </c>
      <c r="AU45" s="117">
        <f t="shared" si="38"/>
        <v>95000</v>
      </c>
      <c r="AV45" s="117">
        <f t="shared" si="39"/>
        <v>0</v>
      </c>
      <c r="AW45" s="117">
        <f t="shared" si="40"/>
        <v>0</v>
      </c>
      <c r="AX45" s="117">
        <f t="shared" si="41"/>
        <v>285000</v>
      </c>
      <c r="AY45" s="117">
        <f t="shared" si="42"/>
        <v>205418</v>
      </c>
      <c r="AZ45" s="117">
        <f t="shared" si="43"/>
        <v>0</v>
      </c>
      <c r="BA45" s="117">
        <f t="shared" si="44"/>
        <v>0</v>
      </c>
      <c r="BB45" s="117">
        <f t="shared" si="45"/>
        <v>0</v>
      </c>
      <c r="BC45" s="117">
        <f t="shared" si="46"/>
        <v>0</v>
      </c>
      <c r="BD45" s="117">
        <f t="shared" si="47"/>
        <v>0</v>
      </c>
      <c r="BE45" s="117">
        <f t="shared" si="8"/>
        <v>585418</v>
      </c>
      <c r="BF45" s="117"/>
      <c r="BH45" s="108">
        <f t="shared" si="48"/>
        <v>1220</v>
      </c>
      <c r="BI45" s="108" t="str">
        <f t="shared" si="9"/>
        <v>TI</v>
      </c>
      <c r="BJ45" s="108">
        <f t="shared" si="10"/>
        <v>9060302001</v>
      </c>
      <c r="BK45" s="108" t="str">
        <f t="shared" si="11"/>
        <v>ESTACIONAMIENTO</v>
      </c>
      <c r="BL45" s="108" t="str">
        <f t="shared" si="12"/>
        <v>COSTO DE OFICINA</v>
      </c>
      <c r="BM45" s="112">
        <f t="shared" si="13"/>
        <v>0</v>
      </c>
      <c r="BN45" s="112">
        <f t="shared" si="49"/>
        <v>0</v>
      </c>
      <c r="BO45" s="112">
        <f t="shared" si="50"/>
        <v>95000</v>
      </c>
      <c r="BP45" s="112">
        <f t="shared" si="50"/>
        <v>0</v>
      </c>
      <c r="BQ45" s="112">
        <f t="shared" si="14"/>
        <v>0</v>
      </c>
      <c r="BR45" s="112">
        <f t="shared" si="15"/>
        <v>285000</v>
      </c>
      <c r="BS45" s="112">
        <f t="shared" si="16"/>
        <v>205418</v>
      </c>
      <c r="BT45" s="112"/>
      <c r="BU45" s="112"/>
      <c r="BV45" s="112"/>
      <c r="BW45" s="112"/>
      <c r="BX45" s="112"/>
      <c r="BY45" s="117">
        <f t="shared" si="51"/>
        <v>585418</v>
      </c>
    </row>
    <row r="46" spans="2:77" s="42" customFormat="1" ht="18" customHeight="1">
      <c r="B46" s="113">
        <v>1220</v>
      </c>
      <c r="C46" s="113" t="s">
        <v>148</v>
      </c>
      <c r="D46" s="114">
        <v>9069901002</v>
      </c>
      <c r="E46" s="115" t="str">
        <f>VLOOKUP(D46,'[20]Plan de Cuentas'!M$3:N$289,2,0)</f>
        <v>CREDITO FISCAL NO UTILIZADO</v>
      </c>
      <c r="F46" s="116" t="str">
        <f>VLOOKUP(D46,'[20]Plan de Cuentas'!M$3:R$289,6,0)</f>
        <v>GASTOS GENERALES DIVERSOS</v>
      </c>
      <c r="G46" s="117">
        <v>0</v>
      </c>
      <c r="H46" s="117">
        <v>0</v>
      </c>
      <c r="I46" s="117">
        <v>0</v>
      </c>
      <c r="J46" s="117">
        <v>0</v>
      </c>
      <c r="K46" s="117">
        <v>0</v>
      </c>
      <c r="L46" s="117">
        <v>0</v>
      </c>
      <c r="M46" s="117">
        <v>0</v>
      </c>
      <c r="N46" s="117">
        <v>0</v>
      </c>
      <c r="O46" s="117">
        <v>0</v>
      </c>
      <c r="P46" s="117">
        <v>0</v>
      </c>
      <c r="Q46" s="117">
        <v>0</v>
      </c>
      <c r="R46" s="117">
        <v>0</v>
      </c>
      <c r="S46" s="117">
        <f t="shared" si="34"/>
        <v>0</v>
      </c>
      <c r="U46" s="113">
        <f t="shared" si="35"/>
        <v>1220</v>
      </c>
      <c r="V46" s="113" t="str">
        <f t="shared" si="24"/>
        <v>TI</v>
      </c>
      <c r="W46" s="113">
        <f t="shared" si="25"/>
        <v>9069901002</v>
      </c>
      <c r="X46" s="113" t="str">
        <f t="shared" si="17"/>
        <v>CREDITO FISCAL NO UTILIZADO</v>
      </c>
      <c r="Y46" s="113" t="str">
        <f t="shared" si="17"/>
        <v>GASTOS GENERALES DIVERSOS</v>
      </c>
      <c r="Z46" s="117">
        <f>SUMIFS('Data 1220'!$U:$U,'Data 1220'!$D:$D,'Gastos Generales_2014 mensu '!$W46,'Data 1220'!$A:$A,"ENERO",'Data 1220'!$F:$F,'Gastos Generales_2014 mensu '!$X46)</f>
        <v>0</v>
      </c>
      <c r="AA46" s="117">
        <f>SUMIFS('Data 1220'!$U:$U,'Data 1220'!$D:$D,'Gastos Generales_2014 mensu '!$W46,'Data 1220'!$A:$A,"FEBRERO",'Data 1220'!$F:$F,'Gastos Generales_2014 mensu '!$X46)</f>
        <v>0</v>
      </c>
      <c r="AB46" s="117">
        <f>SUMIFS('Data 1220'!$U:$U,'Data 1220'!$D:$D,'Gastos Generales_2014 mensu '!$W46,'Data 1220'!$A:$A,"MARZO",'Data 1220'!$F:$F,'Gastos Generales_2014 mensu '!$X46)</f>
        <v>17299</v>
      </c>
      <c r="AC46" s="117">
        <f>SUMIFS('Data 1220'!$U:$U,'Data 1220'!$D:$D,'Gastos Generales_2014 mensu '!$W46,'Data 1220'!$A:$A,"ABRIL",'Data 1220'!$F:$F,'Gastos Generales_2014 mensu '!$X46)</f>
        <v>0</v>
      </c>
      <c r="AD46" s="112">
        <f>SUMIFS('Data 1220'!$U:$U,'Data 1220'!$D:$D,'Gastos Generales_2014 mensu '!$W46,'Data 1220'!$A:$A,"MAYO",'Data 1220'!$F:$F,'Gastos Generales_2014 mensu '!$X46)</f>
        <v>0</v>
      </c>
      <c r="AE46" s="117">
        <f>SUMIFS('Data 1220'!$U:$U,'Data 1220'!$D:$D,'Gastos Generales_2014 mensu '!$W46,'Data 1220'!$A:$A,"JUNIO",'Data 1220'!$F:$F,'Gastos Generales_2014 mensu '!$X46)</f>
        <v>0</v>
      </c>
      <c r="AF46" s="117">
        <f>SUMIFS('Data 1220'!$U:$U,'Data 1220'!$D:$D,'Gastos Generales_2014 mensu '!$W46,'Data 1220'!$A:$A,"JULIO",'Data 1220'!$F:$F,'Gastos Generales_2014 mensu '!$X46)</f>
        <v>0</v>
      </c>
      <c r="AG46" s="117">
        <f>SUMIFS('Data 1220'!$U:$U,'Data 1220'!$D:$D,'Gastos Generales_2014 mensu '!$W46,'Data 1220'!$A:$A,"AGOSTO",'Data 1220'!$F:$F,'Gastos Generales_2014 mensu '!$X46)</f>
        <v>0</v>
      </c>
      <c r="AH46" s="117">
        <f>SUMIFS('Data 1220'!$U:$U,'Data 1220'!$D:$D,'Gastos Generales_2014 mensu '!$W46,'Data 1220'!$A:$A,"SEPTIEMBRE",'Data 1220'!$F:$F,'Gastos Generales_2014 mensu '!$X46)</f>
        <v>0</v>
      </c>
      <c r="AI46" s="117">
        <f>SUMIFS('Data 1220'!$U:$U,'Data 1220'!$D:$D,'Gastos Generales_2014 mensu '!$W46,'Data 1220'!$A:$A,"OCTUBRE",'Data 1220'!$F:$F,'Gastos Generales_2014 mensu '!$X46)</f>
        <v>0</v>
      </c>
      <c r="AJ46" s="117">
        <f>SUMIFS('Data 1220'!$U:$U,'Data 1220'!$D:$D,'Gastos Generales_2014 mensu '!$W46,'Data 1220'!$A:$A,"NOVIERMBRE",'Data 1220'!$F:$F,'Gastos Generales_2014 mensu '!$X46)</f>
        <v>0</v>
      </c>
      <c r="AK46" s="117">
        <f>SUMIFS('Data 1220'!$U:$U,'Data 1220'!$D:$D,'Gastos Generales_2014 mensu '!$W46,'Data 1220'!$A:$A,"DICIEMBRE",'Data 1220'!$F:$F,'Gastos Generales_2014 mensu '!$X46)</f>
        <v>0</v>
      </c>
      <c r="AL46" s="117">
        <f t="shared" si="53"/>
        <v>17299</v>
      </c>
      <c r="AN46" s="113">
        <f t="shared" si="58"/>
        <v>1220</v>
      </c>
      <c r="AO46" s="113" t="str">
        <f t="shared" si="54"/>
        <v>TI</v>
      </c>
      <c r="AP46" s="113">
        <f t="shared" si="55"/>
        <v>9069901002</v>
      </c>
      <c r="AQ46" s="113" t="str">
        <f t="shared" si="56"/>
        <v>CREDITO FISCAL NO UTILIZADO</v>
      </c>
      <c r="AR46" s="113" t="str">
        <f t="shared" si="57"/>
        <v>GASTOS GENERALES DIVERSOS</v>
      </c>
      <c r="AS46" s="117">
        <f t="shared" si="7"/>
        <v>0</v>
      </c>
      <c r="AT46" s="117">
        <f t="shared" si="37"/>
        <v>0</v>
      </c>
      <c r="AU46" s="117">
        <f t="shared" si="38"/>
        <v>17299</v>
      </c>
      <c r="AV46" s="117">
        <f t="shared" si="39"/>
        <v>0</v>
      </c>
      <c r="AW46" s="117">
        <f t="shared" si="40"/>
        <v>0</v>
      </c>
      <c r="AX46" s="117">
        <f t="shared" si="41"/>
        <v>0</v>
      </c>
      <c r="AY46" s="117">
        <f t="shared" si="42"/>
        <v>0</v>
      </c>
      <c r="AZ46" s="117">
        <f t="shared" si="43"/>
        <v>0</v>
      </c>
      <c r="BA46" s="117">
        <f t="shared" si="44"/>
        <v>0</v>
      </c>
      <c r="BB46" s="117">
        <f t="shared" si="45"/>
        <v>0</v>
      </c>
      <c r="BC46" s="117">
        <f t="shared" si="46"/>
        <v>0</v>
      </c>
      <c r="BD46" s="117">
        <f t="shared" si="47"/>
        <v>0</v>
      </c>
      <c r="BE46" s="117">
        <f t="shared" si="8"/>
        <v>17299</v>
      </c>
      <c r="BF46" s="117"/>
      <c r="BH46" s="108">
        <f t="shared" si="48"/>
        <v>1220</v>
      </c>
      <c r="BI46" s="108" t="str">
        <f t="shared" si="9"/>
        <v>TI</v>
      </c>
      <c r="BJ46" s="108">
        <f t="shared" si="10"/>
        <v>9069901002</v>
      </c>
      <c r="BK46" s="108" t="str">
        <f t="shared" si="11"/>
        <v>CREDITO FISCAL NO UTILIZADO</v>
      </c>
      <c r="BL46" s="108" t="str">
        <f t="shared" si="12"/>
        <v>GASTOS GENERALES DIVERSOS</v>
      </c>
      <c r="BM46" s="112">
        <f t="shared" si="13"/>
        <v>0</v>
      </c>
      <c r="BN46" s="112">
        <f t="shared" si="49"/>
        <v>0</v>
      </c>
      <c r="BO46" s="112">
        <f t="shared" si="50"/>
        <v>17299</v>
      </c>
      <c r="BP46" s="112">
        <f t="shared" si="50"/>
        <v>0</v>
      </c>
      <c r="BQ46" s="112">
        <f t="shared" si="14"/>
        <v>0</v>
      </c>
      <c r="BR46" s="112">
        <f t="shared" si="15"/>
        <v>0</v>
      </c>
      <c r="BS46" s="112">
        <f t="shared" si="16"/>
        <v>0</v>
      </c>
      <c r="BT46" s="112"/>
      <c r="BU46" s="112"/>
      <c r="BV46" s="112"/>
      <c r="BW46" s="112"/>
      <c r="BX46" s="112"/>
      <c r="BY46" s="117">
        <f t="shared" si="51"/>
        <v>17299</v>
      </c>
    </row>
    <row r="47" spans="2:77" s="42" customFormat="1" ht="18" customHeight="1">
      <c r="B47" s="113">
        <v>1220</v>
      </c>
      <c r="C47" s="113" t="s">
        <v>148</v>
      </c>
      <c r="D47" s="114">
        <v>9061003001</v>
      </c>
      <c r="E47" s="115" t="str">
        <f>VLOOKUP(D47,'[20]Plan de Cuentas'!M$3:N$289,2,0)</f>
        <v xml:space="preserve">ALOJAMIENTO </v>
      </c>
      <c r="F47" s="116" t="str">
        <f>VLOOKUP(D47,'[20]Plan de Cuentas'!M$3:R$289,6,0)</f>
        <v>GASTOS DE VIAJES POR NEGOCIO</v>
      </c>
      <c r="G47" s="117">
        <v>0</v>
      </c>
      <c r="H47" s="117">
        <v>0</v>
      </c>
      <c r="I47" s="117">
        <v>0</v>
      </c>
      <c r="J47" s="117">
        <v>0</v>
      </c>
      <c r="K47" s="117">
        <v>0</v>
      </c>
      <c r="L47" s="117">
        <v>0</v>
      </c>
      <c r="M47" s="117">
        <v>0</v>
      </c>
      <c r="N47" s="117">
        <v>0</v>
      </c>
      <c r="O47" s="117">
        <v>0</v>
      </c>
      <c r="P47" s="117">
        <v>0</v>
      </c>
      <c r="Q47" s="117">
        <v>0</v>
      </c>
      <c r="R47" s="117">
        <v>0</v>
      </c>
      <c r="S47" s="117">
        <f t="shared" ref="S47:S51" si="61">SUM(G47:R47)</f>
        <v>0</v>
      </c>
      <c r="U47" s="113">
        <f t="shared" ref="U47:U51" si="62">+B47</f>
        <v>1220</v>
      </c>
      <c r="V47" s="113" t="str">
        <f t="shared" ref="V47:V51" si="63">+C47</f>
        <v>TI</v>
      </c>
      <c r="W47" s="113">
        <f t="shared" ref="W47:W51" si="64">+D47</f>
        <v>9061003001</v>
      </c>
      <c r="X47" s="113" t="str">
        <f t="shared" ref="X47:X51" si="65">+E47</f>
        <v xml:space="preserve">ALOJAMIENTO </v>
      </c>
      <c r="Y47" s="113" t="str">
        <f t="shared" ref="Y47:Y51" si="66">+F47</f>
        <v>GASTOS DE VIAJES POR NEGOCIO</v>
      </c>
      <c r="Z47" s="117">
        <f>SUMIFS('Data 1220'!$U:$U,'Data 1220'!$D:$D,'Gastos Generales_2014 mensu '!$W47,'Data 1220'!$A:$A,"ENERO",'Data 1220'!$F:$F,'Gastos Generales_2014 mensu '!$X47)</f>
        <v>0</v>
      </c>
      <c r="AA47" s="117">
        <f>SUMIFS('Data 1220'!$U:$U,'Data 1220'!$D:$D,'Gastos Generales_2014 mensu '!$W47,'Data 1220'!$A:$A,"FEBRERO",'Data 1220'!$F:$F,'Gastos Generales_2014 mensu '!$X47)</f>
        <v>0</v>
      </c>
      <c r="AB47" s="117">
        <f>SUMIFS('Data 1220'!$U:$U,'Data 1220'!$D:$D,'Gastos Generales_2014 mensu '!$W47,'Data 1220'!$A:$A,"MARZO",'Data 1220'!$F:$F,'Gastos Generales_2014 mensu '!$X47)</f>
        <v>0</v>
      </c>
      <c r="AC47" s="117">
        <f>SUMIFS('Data 1220'!$U:$U,'Data 1220'!$D:$D,'Gastos Generales_2014 mensu '!$W47,'Data 1220'!$A:$A,"ABRIL",'Data 1220'!$F:$F,'Gastos Generales_2014 mensu '!$X47)</f>
        <v>353184</v>
      </c>
      <c r="AD47" s="112">
        <f>SUMIFS('Data 1220'!$U:$U,'Data 1220'!$D:$D,'Gastos Generales_2014 mensu '!$W47,'Data 1220'!$A:$A,"MAYO",'Data 1220'!$F:$F,'Gastos Generales_2014 mensu '!$X47)</f>
        <v>448000</v>
      </c>
      <c r="AE47" s="117">
        <f>SUMIFS('Data 1220'!$U:$U,'Data 1220'!$D:$D,'Gastos Generales_2014 mensu '!$W47,'Data 1220'!$A:$A,"JUNIO",'Data 1220'!$F:$F,'Gastos Generales_2014 mensu '!$X47)</f>
        <v>1722600</v>
      </c>
      <c r="AF47" s="117">
        <f>SUMIFS('Data 1220'!$U:$U,'Data 1220'!$D:$D,'Gastos Generales_2014 mensu '!$W47,'Data 1220'!$A:$A,"JULIO",'Data 1220'!$F:$F,'Gastos Generales_2014 mensu '!$X47)</f>
        <v>174266</v>
      </c>
      <c r="AG47" s="117">
        <f>SUMIFS('Data 1220'!$U:$U,'Data 1220'!$D:$D,'Gastos Generales_2014 mensu '!$W47,'Data 1220'!$A:$A,"AGOSTO",'Data 1220'!$F:$F,'Gastos Generales_2014 mensu '!$X47)</f>
        <v>0</v>
      </c>
      <c r="AH47" s="117">
        <f>SUMIFS('Data 1220'!$U:$U,'Data 1220'!$D:$D,'Gastos Generales_2014 mensu '!$W47,'Data 1220'!$A:$A,"SEPTIEMBRE",'Data 1220'!$F:$F,'Gastos Generales_2014 mensu '!$X47)</f>
        <v>0</v>
      </c>
      <c r="AI47" s="117">
        <f>SUMIFS('Data 1220'!$U:$U,'Data 1220'!$D:$D,'Gastos Generales_2014 mensu '!$W47,'Data 1220'!$A:$A,"OCTUBRE",'Data 1220'!$F:$F,'Gastos Generales_2014 mensu '!$X47)</f>
        <v>0</v>
      </c>
      <c r="AJ47" s="117">
        <f>SUMIFS('Data 1220'!$U:$U,'Data 1220'!$D:$D,'Gastos Generales_2014 mensu '!$W47,'Data 1220'!$A:$A,"NOVIERMBRE",'Data 1220'!$F:$F,'Gastos Generales_2014 mensu '!$X47)</f>
        <v>0</v>
      </c>
      <c r="AK47" s="117">
        <f>SUMIFS('Data 1220'!$U:$U,'Data 1220'!$D:$D,'Gastos Generales_2014 mensu '!$W47,'Data 1220'!$A:$A,"DICIEMBRE",'Data 1220'!$F:$F,'Gastos Generales_2014 mensu '!$X47)</f>
        <v>0</v>
      </c>
      <c r="AL47" s="117">
        <f t="shared" ref="AL47:AL51" si="67">SUM(Z47:AK47)</f>
        <v>2698050</v>
      </c>
      <c r="AN47" s="113">
        <f t="shared" ref="AN47:AN51" si="68">+B47</f>
        <v>1220</v>
      </c>
      <c r="AO47" s="113" t="str">
        <f t="shared" ref="AO47:AO51" si="69">+C47</f>
        <v>TI</v>
      </c>
      <c r="AP47" s="113">
        <f t="shared" ref="AP47:AP51" si="70">+D47</f>
        <v>9061003001</v>
      </c>
      <c r="AQ47" s="113" t="str">
        <f t="shared" ref="AQ47:AQ51" si="71">+E47</f>
        <v xml:space="preserve">ALOJAMIENTO </v>
      </c>
      <c r="AR47" s="113" t="str">
        <f t="shared" ref="AR47:AR51" si="72">+F47</f>
        <v>GASTOS DE VIAJES POR NEGOCIO</v>
      </c>
      <c r="AS47" s="117">
        <f t="shared" ref="AS47:AS51" si="73">+Z47-G47</f>
        <v>0</v>
      </c>
      <c r="AT47" s="117">
        <f t="shared" ref="AT47:AT51" si="74">+AA47-H47</f>
        <v>0</v>
      </c>
      <c r="AU47" s="117">
        <f t="shared" ref="AU47:AU51" si="75">+AB47-I47</f>
        <v>0</v>
      </c>
      <c r="AV47" s="117">
        <f t="shared" ref="AV47:AV51" si="76">+AC47-J47</f>
        <v>353184</v>
      </c>
      <c r="AW47" s="117">
        <f t="shared" ref="AW47:AW51" si="77">+AD47-K47</f>
        <v>448000</v>
      </c>
      <c r="AX47" s="117">
        <f t="shared" ref="AX47:AX51" si="78">+AE47-L47</f>
        <v>1722600</v>
      </c>
      <c r="AY47" s="117">
        <f t="shared" ref="AY47:AY51" si="79">+AF47-M47</f>
        <v>174266</v>
      </c>
      <c r="AZ47" s="117">
        <f t="shared" ref="AZ47:AZ51" si="80">+AG47-N47</f>
        <v>0</v>
      </c>
      <c r="BA47" s="117">
        <f t="shared" ref="BA47:BA51" si="81">+AH47-O47</f>
        <v>0</v>
      </c>
      <c r="BB47" s="117">
        <f t="shared" ref="BB47:BB51" si="82">+AI47-P47</f>
        <v>0</v>
      </c>
      <c r="BC47" s="117">
        <f t="shared" ref="BC47:BC51" si="83">+AJ47-Q47</f>
        <v>0</v>
      </c>
      <c r="BD47" s="117">
        <f t="shared" ref="BD47:BD51" si="84">+AK47-R47</f>
        <v>0</v>
      </c>
      <c r="BE47" s="117">
        <f t="shared" ref="BE47:BE51" si="85">SUM(AS47:BD47)</f>
        <v>2698050</v>
      </c>
      <c r="BF47" s="117"/>
      <c r="BH47" s="108">
        <f t="shared" si="48"/>
        <v>1220</v>
      </c>
      <c r="BI47" s="108" t="str">
        <f t="shared" si="9"/>
        <v>TI</v>
      </c>
      <c r="BJ47" s="108">
        <f t="shared" si="10"/>
        <v>9061003001</v>
      </c>
      <c r="BK47" s="108" t="str">
        <f t="shared" si="11"/>
        <v xml:space="preserve">ALOJAMIENTO </v>
      </c>
      <c r="BL47" s="108" t="str">
        <f t="shared" si="12"/>
        <v>GASTOS DE VIAJES POR NEGOCIO</v>
      </c>
      <c r="BM47" s="112">
        <f t="shared" si="13"/>
        <v>0</v>
      </c>
      <c r="BN47" s="112">
        <f t="shared" si="49"/>
        <v>0</v>
      </c>
      <c r="BO47" s="112">
        <f t="shared" si="50"/>
        <v>0</v>
      </c>
      <c r="BP47" s="112">
        <f t="shared" si="50"/>
        <v>353184</v>
      </c>
      <c r="BQ47" s="112">
        <f t="shared" si="14"/>
        <v>448000</v>
      </c>
      <c r="BR47" s="112">
        <f t="shared" si="15"/>
        <v>1722600</v>
      </c>
      <c r="BS47" s="112">
        <f t="shared" si="16"/>
        <v>174266</v>
      </c>
      <c r="BT47" s="112"/>
      <c r="BU47" s="112"/>
      <c r="BV47" s="112"/>
      <c r="BW47" s="112"/>
      <c r="BX47" s="112"/>
      <c r="BY47" s="117">
        <f t="shared" ref="BY47:BY51" si="86">SUM(BM47:BX47)</f>
        <v>2698050</v>
      </c>
    </row>
    <row r="48" spans="2:77" s="42" customFormat="1" ht="18" customHeight="1">
      <c r="B48" s="113">
        <v>1220</v>
      </c>
      <c r="C48" s="113" t="s">
        <v>148</v>
      </c>
      <c r="D48" s="114">
        <v>9060311002</v>
      </c>
      <c r="E48" s="115" t="str">
        <f>VLOOKUP(D48,'[20]Plan de Cuentas'!M$3:N$289,2,0)</f>
        <v>PAPELERIA</v>
      </c>
      <c r="F48" s="116" t="str">
        <f>VLOOKUP(D48,'[20]Plan de Cuentas'!M$3:R$289,6,0)</f>
        <v>COSTO DE OFICINA</v>
      </c>
      <c r="G48" s="117">
        <v>0</v>
      </c>
      <c r="H48" s="117">
        <v>0</v>
      </c>
      <c r="I48" s="117">
        <v>0</v>
      </c>
      <c r="J48" s="117">
        <v>0</v>
      </c>
      <c r="K48" s="117">
        <v>0</v>
      </c>
      <c r="L48" s="117">
        <v>0</v>
      </c>
      <c r="M48" s="117">
        <v>0</v>
      </c>
      <c r="N48" s="117">
        <v>0</v>
      </c>
      <c r="O48" s="117">
        <v>0</v>
      </c>
      <c r="P48" s="117">
        <v>0</v>
      </c>
      <c r="Q48" s="117">
        <v>0</v>
      </c>
      <c r="R48" s="117">
        <v>0</v>
      </c>
      <c r="S48" s="117">
        <f t="shared" si="61"/>
        <v>0</v>
      </c>
      <c r="U48" s="113">
        <f t="shared" si="62"/>
        <v>1220</v>
      </c>
      <c r="V48" s="113" t="str">
        <f t="shared" si="63"/>
        <v>TI</v>
      </c>
      <c r="W48" s="113">
        <f t="shared" si="64"/>
        <v>9060311002</v>
      </c>
      <c r="X48" s="113" t="str">
        <f t="shared" si="65"/>
        <v>PAPELERIA</v>
      </c>
      <c r="Y48" s="113" t="str">
        <f t="shared" si="66"/>
        <v>COSTO DE OFICINA</v>
      </c>
      <c r="Z48" s="117">
        <f>SUMIFS('Data 1220'!$U:$U,'Data 1220'!$D:$D,'Gastos Generales_2014 mensu '!$W48,'Data 1220'!$A:$A,"ENERO",'Data 1220'!$F:$F,'Gastos Generales_2014 mensu '!$X48)</f>
        <v>0</v>
      </c>
      <c r="AA48" s="117">
        <f>SUMIFS('Data 1220'!$U:$U,'Data 1220'!$D:$D,'Gastos Generales_2014 mensu '!$W48,'Data 1220'!$A:$A,"FEBRERO",'Data 1220'!$F:$F,'Gastos Generales_2014 mensu '!$X48)</f>
        <v>0</v>
      </c>
      <c r="AB48" s="117">
        <f>SUMIFS('Data 1220'!$U:$U,'Data 1220'!$D:$D,'Gastos Generales_2014 mensu '!$W48,'Data 1220'!$A:$A,"MARZO",'Data 1220'!$F:$F,'Gastos Generales_2014 mensu '!$X48)</f>
        <v>0</v>
      </c>
      <c r="AC48" s="117">
        <f>SUMIFS('Data 1220'!$U:$U,'Data 1220'!$D:$D,'Gastos Generales_2014 mensu '!$W48,'Data 1220'!$A:$A,"ABRIL",'Data 1220'!$F:$F,'Gastos Generales_2014 mensu '!$X48)</f>
        <v>12697</v>
      </c>
      <c r="AD48" s="112">
        <f>SUMIFS('Data 1220'!$U:$U,'Data 1220'!$D:$D,'Gastos Generales_2014 mensu '!$W48,'Data 1220'!$A:$A,"MAYO",'Data 1220'!$F:$F,'Gastos Generales_2014 mensu '!$X48)</f>
        <v>0</v>
      </c>
      <c r="AE48" s="117">
        <f>SUMIFS('Data 1220'!$U:$U,'Data 1220'!$D:$D,'Gastos Generales_2014 mensu '!$W48,'Data 1220'!$A:$A,"JUNIO",'Data 1220'!$F:$F,'Gastos Generales_2014 mensu '!$X48)</f>
        <v>0</v>
      </c>
      <c r="AF48" s="117">
        <f>SUMIFS('Data 1220'!$U:$U,'Data 1220'!$D:$D,'Gastos Generales_2014 mensu '!$W48,'Data 1220'!$A:$A,"JULIO",'Data 1220'!$F:$F,'Gastos Generales_2014 mensu '!$X48)</f>
        <v>4464</v>
      </c>
      <c r="AG48" s="117">
        <f>SUMIFS('Data 1220'!$U:$U,'Data 1220'!$D:$D,'Gastos Generales_2014 mensu '!$W48,'Data 1220'!$A:$A,"AGOSTO",'Data 1220'!$F:$F,'Gastos Generales_2014 mensu '!$X48)</f>
        <v>0</v>
      </c>
      <c r="AH48" s="117">
        <f>SUMIFS('Data 1220'!$U:$U,'Data 1220'!$D:$D,'Gastos Generales_2014 mensu '!$W48,'Data 1220'!$A:$A,"SEPTIEMBRE",'Data 1220'!$F:$F,'Gastos Generales_2014 mensu '!$X48)</f>
        <v>0</v>
      </c>
      <c r="AI48" s="117">
        <f>SUMIFS('Data 1220'!$U:$U,'Data 1220'!$D:$D,'Gastos Generales_2014 mensu '!$W48,'Data 1220'!$A:$A,"OCTUBRE",'Data 1220'!$F:$F,'Gastos Generales_2014 mensu '!$X48)</f>
        <v>0</v>
      </c>
      <c r="AJ48" s="117">
        <f>SUMIFS('Data 1220'!$U:$U,'Data 1220'!$D:$D,'Gastos Generales_2014 mensu '!$W48,'Data 1220'!$A:$A,"NOVIERMBRE",'Data 1220'!$F:$F,'Gastos Generales_2014 mensu '!$X48)</f>
        <v>0</v>
      </c>
      <c r="AK48" s="117">
        <f>SUMIFS('Data 1220'!$U:$U,'Data 1220'!$D:$D,'Gastos Generales_2014 mensu '!$W48,'Data 1220'!$A:$A,"DICIEMBRE",'Data 1220'!$F:$F,'Gastos Generales_2014 mensu '!$X48)</f>
        <v>0</v>
      </c>
      <c r="AL48" s="117">
        <f t="shared" si="67"/>
        <v>17161</v>
      </c>
      <c r="AN48" s="113">
        <f t="shared" si="68"/>
        <v>1220</v>
      </c>
      <c r="AO48" s="113" t="str">
        <f t="shared" si="69"/>
        <v>TI</v>
      </c>
      <c r="AP48" s="113">
        <f t="shared" si="70"/>
        <v>9060311002</v>
      </c>
      <c r="AQ48" s="113" t="str">
        <f t="shared" si="71"/>
        <v>PAPELERIA</v>
      </c>
      <c r="AR48" s="113" t="str">
        <f t="shared" si="72"/>
        <v>COSTO DE OFICINA</v>
      </c>
      <c r="AS48" s="117">
        <f t="shared" si="73"/>
        <v>0</v>
      </c>
      <c r="AT48" s="117">
        <f t="shared" si="74"/>
        <v>0</v>
      </c>
      <c r="AU48" s="117">
        <f t="shared" si="75"/>
        <v>0</v>
      </c>
      <c r="AV48" s="117">
        <f t="shared" si="76"/>
        <v>12697</v>
      </c>
      <c r="AW48" s="117">
        <f t="shared" si="77"/>
        <v>0</v>
      </c>
      <c r="AX48" s="117">
        <f t="shared" si="78"/>
        <v>0</v>
      </c>
      <c r="AY48" s="117">
        <f t="shared" si="79"/>
        <v>4464</v>
      </c>
      <c r="AZ48" s="117">
        <f t="shared" si="80"/>
        <v>0</v>
      </c>
      <c r="BA48" s="117">
        <f t="shared" si="81"/>
        <v>0</v>
      </c>
      <c r="BB48" s="117">
        <f t="shared" si="82"/>
        <v>0</v>
      </c>
      <c r="BC48" s="117">
        <f t="shared" si="83"/>
        <v>0</v>
      </c>
      <c r="BD48" s="117">
        <f t="shared" si="84"/>
        <v>0</v>
      </c>
      <c r="BE48" s="117">
        <f t="shared" si="85"/>
        <v>17161</v>
      </c>
      <c r="BF48" s="117"/>
      <c r="BH48" s="108">
        <f t="shared" si="48"/>
        <v>1220</v>
      </c>
      <c r="BI48" s="108" t="str">
        <f t="shared" si="9"/>
        <v>TI</v>
      </c>
      <c r="BJ48" s="108">
        <f t="shared" si="10"/>
        <v>9060311002</v>
      </c>
      <c r="BK48" s="108" t="str">
        <f t="shared" si="11"/>
        <v>PAPELERIA</v>
      </c>
      <c r="BL48" s="108" t="str">
        <f t="shared" si="12"/>
        <v>COSTO DE OFICINA</v>
      </c>
      <c r="BM48" s="112">
        <f t="shared" si="13"/>
        <v>0</v>
      </c>
      <c r="BN48" s="112">
        <f t="shared" si="49"/>
        <v>0</v>
      </c>
      <c r="BO48" s="112">
        <f t="shared" si="50"/>
        <v>0</v>
      </c>
      <c r="BP48" s="112">
        <f t="shared" si="50"/>
        <v>12697</v>
      </c>
      <c r="BQ48" s="112">
        <f t="shared" si="14"/>
        <v>0</v>
      </c>
      <c r="BR48" s="112">
        <f t="shared" si="15"/>
        <v>0</v>
      </c>
      <c r="BS48" s="112">
        <f t="shared" si="16"/>
        <v>4464</v>
      </c>
      <c r="BT48" s="112"/>
      <c r="BU48" s="112"/>
      <c r="BV48" s="112"/>
      <c r="BW48" s="112"/>
      <c r="BX48" s="112"/>
      <c r="BY48" s="117">
        <f t="shared" si="86"/>
        <v>17161</v>
      </c>
    </row>
    <row r="49" spans="2:77" s="42" customFormat="1" ht="18" customHeight="1">
      <c r="B49" s="113">
        <v>1220</v>
      </c>
      <c r="C49" s="113" t="s">
        <v>148</v>
      </c>
      <c r="D49" s="114">
        <v>9060312001</v>
      </c>
      <c r="E49" s="115" t="str">
        <f>VLOOKUP(D49,'[20]Plan de Cuentas'!M$3:N$289,2,0)</f>
        <v>IMPRESIONES</v>
      </c>
      <c r="F49" s="116" t="str">
        <f>VLOOKUP(D49,'[20]Plan de Cuentas'!M$3:R$289,6,0)</f>
        <v>COSTO DE OFICINA</v>
      </c>
      <c r="G49" s="117">
        <v>0</v>
      </c>
      <c r="H49" s="117">
        <v>0</v>
      </c>
      <c r="I49" s="117">
        <v>0</v>
      </c>
      <c r="J49" s="117">
        <v>0</v>
      </c>
      <c r="K49" s="117">
        <v>0</v>
      </c>
      <c r="L49" s="117">
        <v>0</v>
      </c>
      <c r="M49" s="117">
        <v>0</v>
      </c>
      <c r="N49" s="117">
        <v>0</v>
      </c>
      <c r="O49" s="117">
        <v>0</v>
      </c>
      <c r="P49" s="117">
        <v>0</v>
      </c>
      <c r="Q49" s="117">
        <v>0</v>
      </c>
      <c r="R49" s="117">
        <v>0</v>
      </c>
      <c r="S49" s="117">
        <f t="shared" si="61"/>
        <v>0</v>
      </c>
      <c r="U49" s="113">
        <f t="shared" si="62"/>
        <v>1220</v>
      </c>
      <c r="V49" s="113" t="str">
        <f t="shared" si="63"/>
        <v>TI</v>
      </c>
      <c r="W49" s="113">
        <f t="shared" si="64"/>
        <v>9060312001</v>
      </c>
      <c r="X49" s="113" t="str">
        <f t="shared" si="65"/>
        <v>IMPRESIONES</v>
      </c>
      <c r="Y49" s="113" t="str">
        <f t="shared" si="66"/>
        <v>COSTO DE OFICINA</v>
      </c>
      <c r="Z49" s="117">
        <f>SUMIFS('Data 1220'!$U:$U,'Data 1220'!$D:$D,'Gastos Generales_2014 mensu '!$W49,'Data 1220'!$A:$A,"ENERO",'Data 1220'!$F:$F,'Gastos Generales_2014 mensu '!$X49)</f>
        <v>0</v>
      </c>
      <c r="AA49" s="117">
        <f>SUMIFS('Data 1220'!$U:$U,'Data 1220'!$D:$D,'Gastos Generales_2014 mensu '!$W49,'Data 1220'!$A:$A,"FEBRERO",'Data 1220'!$F:$F,'Gastos Generales_2014 mensu '!$X49)</f>
        <v>0</v>
      </c>
      <c r="AB49" s="117">
        <f>SUMIFS('Data 1220'!$U:$U,'Data 1220'!$D:$D,'Gastos Generales_2014 mensu '!$W49,'Data 1220'!$A:$A,"MARZO",'Data 1220'!$F:$F,'Gastos Generales_2014 mensu '!$X49)</f>
        <v>0</v>
      </c>
      <c r="AC49" s="117">
        <f>SUMIFS('Data 1220'!$U:$U,'Data 1220'!$D:$D,'Gastos Generales_2014 mensu '!$W49,'Data 1220'!$A:$A,"ABRIL",'Data 1220'!$F:$F,'Gastos Generales_2014 mensu '!$X49)</f>
        <v>36909</v>
      </c>
      <c r="AD49" s="112">
        <f>SUMIFS('Data 1220'!$U:$U,'Data 1220'!$D:$D,'Gastos Generales_2014 mensu '!$W49,'Data 1220'!$A:$A,"MAYO",'Data 1220'!$F:$F,'Gastos Generales_2014 mensu '!$X49)</f>
        <v>12248</v>
      </c>
      <c r="AE49" s="117">
        <f>SUMIFS('Data 1220'!$U:$U,'Data 1220'!$D:$D,'Gastos Generales_2014 mensu '!$W49,'Data 1220'!$A:$A,"JUNIO",'Data 1220'!$F:$F,'Gastos Generales_2014 mensu '!$X49)</f>
        <v>14510</v>
      </c>
      <c r="AF49" s="117">
        <f>SUMIFS('Data 1220'!$U:$U,'Data 1220'!$D:$D,'Gastos Generales_2014 mensu '!$W49,'Data 1220'!$A:$A,"JULIO",'Data 1220'!$F:$F,'Gastos Generales_2014 mensu '!$X49)</f>
        <v>8119</v>
      </c>
      <c r="AG49" s="117">
        <f>SUMIFS('Data 1220'!$U:$U,'Data 1220'!$D:$D,'Gastos Generales_2014 mensu '!$W49,'Data 1220'!$A:$A,"AGOSTO",'Data 1220'!$F:$F,'Gastos Generales_2014 mensu '!$X49)</f>
        <v>0</v>
      </c>
      <c r="AH49" s="117">
        <f>SUMIFS('Data 1220'!$U:$U,'Data 1220'!$D:$D,'Gastos Generales_2014 mensu '!$W49,'Data 1220'!$A:$A,"SEPTIEMBRE",'Data 1220'!$F:$F,'Gastos Generales_2014 mensu '!$X49)</f>
        <v>0</v>
      </c>
      <c r="AI49" s="117">
        <f>SUMIFS('Data 1220'!$U:$U,'Data 1220'!$D:$D,'Gastos Generales_2014 mensu '!$W49,'Data 1220'!$A:$A,"OCTUBRE",'Data 1220'!$F:$F,'Gastos Generales_2014 mensu '!$X49)</f>
        <v>0</v>
      </c>
      <c r="AJ49" s="117">
        <f>SUMIFS('Data 1220'!$U:$U,'Data 1220'!$D:$D,'Gastos Generales_2014 mensu '!$W49,'Data 1220'!$A:$A,"NOVIERMBRE",'Data 1220'!$F:$F,'Gastos Generales_2014 mensu '!$X49)</f>
        <v>0</v>
      </c>
      <c r="AK49" s="117">
        <f>SUMIFS('Data 1220'!$U:$U,'Data 1220'!$D:$D,'Gastos Generales_2014 mensu '!$W49,'Data 1220'!$A:$A,"DICIEMBRE",'Data 1220'!$F:$F,'Gastos Generales_2014 mensu '!$X49)</f>
        <v>0</v>
      </c>
      <c r="AL49" s="117">
        <f t="shared" si="67"/>
        <v>71786</v>
      </c>
      <c r="AN49" s="113">
        <f t="shared" si="68"/>
        <v>1220</v>
      </c>
      <c r="AO49" s="113" t="str">
        <f t="shared" si="69"/>
        <v>TI</v>
      </c>
      <c r="AP49" s="113">
        <f t="shared" si="70"/>
        <v>9060312001</v>
      </c>
      <c r="AQ49" s="113" t="str">
        <f t="shared" si="71"/>
        <v>IMPRESIONES</v>
      </c>
      <c r="AR49" s="113" t="str">
        <f t="shared" si="72"/>
        <v>COSTO DE OFICINA</v>
      </c>
      <c r="AS49" s="117">
        <f t="shared" si="73"/>
        <v>0</v>
      </c>
      <c r="AT49" s="117">
        <f t="shared" si="74"/>
        <v>0</v>
      </c>
      <c r="AU49" s="117">
        <f t="shared" si="75"/>
        <v>0</v>
      </c>
      <c r="AV49" s="117">
        <f t="shared" si="76"/>
        <v>36909</v>
      </c>
      <c r="AW49" s="117">
        <f t="shared" si="77"/>
        <v>12248</v>
      </c>
      <c r="AX49" s="117">
        <f t="shared" si="78"/>
        <v>14510</v>
      </c>
      <c r="AY49" s="117">
        <f t="shared" si="79"/>
        <v>8119</v>
      </c>
      <c r="AZ49" s="117">
        <f t="shared" si="80"/>
        <v>0</v>
      </c>
      <c r="BA49" s="117">
        <f t="shared" si="81"/>
        <v>0</v>
      </c>
      <c r="BB49" s="117">
        <f t="shared" si="82"/>
        <v>0</v>
      </c>
      <c r="BC49" s="117">
        <f t="shared" si="83"/>
        <v>0</v>
      </c>
      <c r="BD49" s="117">
        <f t="shared" si="84"/>
        <v>0</v>
      </c>
      <c r="BE49" s="117">
        <f t="shared" si="85"/>
        <v>71786</v>
      </c>
      <c r="BF49" s="117"/>
      <c r="BH49" s="108">
        <f t="shared" si="48"/>
        <v>1220</v>
      </c>
      <c r="BI49" s="108" t="str">
        <f t="shared" si="9"/>
        <v>TI</v>
      </c>
      <c r="BJ49" s="108">
        <f t="shared" si="10"/>
        <v>9060312001</v>
      </c>
      <c r="BK49" s="108" t="str">
        <f t="shared" si="11"/>
        <v>IMPRESIONES</v>
      </c>
      <c r="BL49" s="108" t="str">
        <f t="shared" si="12"/>
        <v>COSTO DE OFICINA</v>
      </c>
      <c r="BM49" s="112">
        <f t="shared" si="13"/>
        <v>0</v>
      </c>
      <c r="BN49" s="112">
        <f t="shared" si="49"/>
        <v>0</v>
      </c>
      <c r="BO49" s="112">
        <f t="shared" si="50"/>
        <v>0</v>
      </c>
      <c r="BP49" s="112">
        <f t="shared" si="50"/>
        <v>36909</v>
      </c>
      <c r="BQ49" s="112">
        <f t="shared" si="14"/>
        <v>12248</v>
      </c>
      <c r="BR49" s="112">
        <f t="shared" si="15"/>
        <v>14510</v>
      </c>
      <c r="BS49" s="112">
        <f t="shared" si="16"/>
        <v>8119</v>
      </c>
      <c r="BT49" s="112"/>
      <c r="BU49" s="112"/>
      <c r="BV49" s="112"/>
      <c r="BW49" s="112"/>
      <c r="BX49" s="112"/>
      <c r="BY49" s="117">
        <f t="shared" si="86"/>
        <v>71786</v>
      </c>
    </row>
    <row r="50" spans="2:77" s="42" customFormat="1" ht="18" customHeight="1">
      <c r="B50" s="113">
        <v>1220</v>
      </c>
      <c r="C50" s="113" t="s">
        <v>148</v>
      </c>
      <c r="D50" s="114">
        <v>9060316001</v>
      </c>
      <c r="E50" s="115" t="str">
        <f>VLOOKUP(D50,'[20]Plan de Cuentas'!M$3:N$289,2,0)</f>
        <v>MENSAJERIA</v>
      </c>
      <c r="F50" s="116" t="str">
        <f>VLOOKUP(D50,'[20]Plan de Cuentas'!M$3:R$289,6,0)</f>
        <v>COSTO DE OFICINA</v>
      </c>
      <c r="G50" s="117">
        <v>0</v>
      </c>
      <c r="H50" s="117">
        <v>0</v>
      </c>
      <c r="I50" s="117">
        <v>0</v>
      </c>
      <c r="J50" s="117">
        <v>0</v>
      </c>
      <c r="K50" s="117">
        <v>0</v>
      </c>
      <c r="L50" s="117">
        <v>0</v>
      </c>
      <c r="M50" s="117">
        <v>0</v>
      </c>
      <c r="N50" s="117">
        <v>0</v>
      </c>
      <c r="O50" s="117">
        <v>0</v>
      </c>
      <c r="P50" s="117">
        <v>0</v>
      </c>
      <c r="Q50" s="117">
        <v>0</v>
      </c>
      <c r="R50" s="117">
        <v>0</v>
      </c>
      <c r="S50" s="117">
        <f t="shared" si="61"/>
        <v>0</v>
      </c>
      <c r="U50" s="113">
        <f t="shared" si="62"/>
        <v>1220</v>
      </c>
      <c r="V50" s="113" t="str">
        <f t="shared" si="63"/>
        <v>TI</v>
      </c>
      <c r="W50" s="113">
        <f t="shared" si="64"/>
        <v>9060316001</v>
      </c>
      <c r="X50" s="113" t="str">
        <f t="shared" si="65"/>
        <v>MENSAJERIA</v>
      </c>
      <c r="Y50" s="113" t="str">
        <f t="shared" si="66"/>
        <v>COSTO DE OFICINA</v>
      </c>
      <c r="Z50" s="117">
        <f>SUMIFS('Data 1220'!$U:$U,'Data 1220'!$D:$D,'Gastos Generales_2014 mensu '!$W50,'Data 1220'!$A:$A,"ENERO",'Data 1220'!$F:$F,'Gastos Generales_2014 mensu '!$X50)</f>
        <v>0</v>
      </c>
      <c r="AA50" s="117">
        <f>SUMIFS('Data 1220'!$U:$U,'Data 1220'!$D:$D,'Gastos Generales_2014 mensu '!$W50,'Data 1220'!$A:$A,"FEBRERO",'Data 1220'!$F:$F,'Gastos Generales_2014 mensu '!$X50)</f>
        <v>0</v>
      </c>
      <c r="AB50" s="117">
        <f>SUMIFS('Data 1220'!$U:$U,'Data 1220'!$D:$D,'Gastos Generales_2014 mensu '!$W50,'Data 1220'!$A:$A,"MARZO",'Data 1220'!$F:$F,'Gastos Generales_2014 mensu '!$X50)</f>
        <v>0</v>
      </c>
      <c r="AC50" s="117">
        <f>SUMIFS('Data 1220'!$U:$U,'Data 1220'!$D:$D,'Gastos Generales_2014 mensu '!$W50,'Data 1220'!$A:$A,"ABRIL",'Data 1220'!$F:$F,'Gastos Generales_2014 mensu '!$X50)</f>
        <v>11162</v>
      </c>
      <c r="AD50" s="112">
        <f>SUMIFS('Data 1220'!$U:$U,'Data 1220'!$D:$D,'Gastos Generales_2014 mensu '!$W50,'Data 1220'!$A:$A,"MAYO",'Data 1220'!$F:$F,'Gastos Generales_2014 mensu '!$X50)</f>
        <v>-11162</v>
      </c>
      <c r="AE50" s="117">
        <f>SUMIFS('Data 1220'!$U:$U,'Data 1220'!$D:$D,'Gastos Generales_2014 mensu '!$W50,'Data 1220'!$A:$A,"JUNIO",'Data 1220'!$F:$F,'Gastos Generales_2014 mensu '!$X50)</f>
        <v>12265</v>
      </c>
      <c r="AF50" s="117">
        <f>SUMIFS('Data 1220'!$U:$U,'Data 1220'!$D:$D,'Gastos Generales_2014 mensu '!$W50,'Data 1220'!$A:$A,"JULIO",'Data 1220'!$F:$F,'Gastos Generales_2014 mensu '!$X50)</f>
        <v>11713</v>
      </c>
      <c r="AG50" s="117">
        <f>SUMIFS('Data 1220'!$U:$U,'Data 1220'!$D:$D,'Gastos Generales_2014 mensu '!$W50,'Data 1220'!$A:$A,"AGOSTO",'Data 1220'!$F:$F,'Gastos Generales_2014 mensu '!$X50)</f>
        <v>0</v>
      </c>
      <c r="AH50" s="117">
        <f>SUMIFS('Data 1220'!$U:$U,'Data 1220'!$D:$D,'Gastos Generales_2014 mensu '!$W50,'Data 1220'!$A:$A,"SEPTIEMBRE",'Data 1220'!$F:$F,'Gastos Generales_2014 mensu '!$X50)</f>
        <v>0</v>
      </c>
      <c r="AI50" s="117">
        <f>SUMIFS('Data 1220'!$U:$U,'Data 1220'!$D:$D,'Gastos Generales_2014 mensu '!$W50,'Data 1220'!$A:$A,"OCTUBRE",'Data 1220'!$F:$F,'Gastos Generales_2014 mensu '!$X50)</f>
        <v>0</v>
      </c>
      <c r="AJ50" s="117">
        <f>SUMIFS('Data 1220'!$U:$U,'Data 1220'!$D:$D,'Gastos Generales_2014 mensu '!$W50,'Data 1220'!$A:$A,"NOVIERMBRE",'Data 1220'!$F:$F,'Gastos Generales_2014 mensu '!$X50)</f>
        <v>0</v>
      </c>
      <c r="AK50" s="117">
        <f>SUMIFS('Data 1220'!$U:$U,'Data 1220'!$D:$D,'Gastos Generales_2014 mensu '!$W50,'Data 1220'!$A:$A,"DICIEMBRE",'Data 1220'!$F:$F,'Gastos Generales_2014 mensu '!$X50)</f>
        <v>0</v>
      </c>
      <c r="AL50" s="117">
        <f t="shared" si="67"/>
        <v>23978</v>
      </c>
      <c r="AN50" s="113">
        <f t="shared" si="68"/>
        <v>1220</v>
      </c>
      <c r="AO50" s="113" t="str">
        <f t="shared" si="69"/>
        <v>TI</v>
      </c>
      <c r="AP50" s="113">
        <f t="shared" si="70"/>
        <v>9060316001</v>
      </c>
      <c r="AQ50" s="113" t="str">
        <f t="shared" si="71"/>
        <v>MENSAJERIA</v>
      </c>
      <c r="AR50" s="113" t="str">
        <f t="shared" si="72"/>
        <v>COSTO DE OFICINA</v>
      </c>
      <c r="AS50" s="117">
        <f t="shared" si="73"/>
        <v>0</v>
      </c>
      <c r="AT50" s="117">
        <f t="shared" si="74"/>
        <v>0</v>
      </c>
      <c r="AU50" s="117">
        <f t="shared" si="75"/>
        <v>0</v>
      </c>
      <c r="AV50" s="117">
        <f t="shared" si="76"/>
        <v>11162</v>
      </c>
      <c r="AW50" s="117">
        <f t="shared" si="77"/>
        <v>-11162</v>
      </c>
      <c r="AX50" s="117">
        <f t="shared" si="78"/>
        <v>12265</v>
      </c>
      <c r="AY50" s="117">
        <f t="shared" si="79"/>
        <v>11713</v>
      </c>
      <c r="AZ50" s="117">
        <f t="shared" si="80"/>
        <v>0</v>
      </c>
      <c r="BA50" s="117">
        <f t="shared" si="81"/>
        <v>0</v>
      </c>
      <c r="BB50" s="117">
        <f t="shared" si="82"/>
        <v>0</v>
      </c>
      <c r="BC50" s="117">
        <f t="shared" si="83"/>
        <v>0</v>
      </c>
      <c r="BD50" s="117">
        <f t="shared" si="84"/>
        <v>0</v>
      </c>
      <c r="BE50" s="117">
        <f t="shared" si="85"/>
        <v>23978</v>
      </c>
      <c r="BF50" s="117"/>
      <c r="BH50" s="108">
        <f t="shared" si="48"/>
        <v>1220</v>
      </c>
      <c r="BI50" s="108" t="str">
        <f t="shared" si="9"/>
        <v>TI</v>
      </c>
      <c r="BJ50" s="108">
        <f t="shared" si="10"/>
        <v>9060316001</v>
      </c>
      <c r="BK50" s="108" t="str">
        <f t="shared" si="11"/>
        <v>MENSAJERIA</v>
      </c>
      <c r="BL50" s="108" t="str">
        <f t="shared" si="12"/>
        <v>COSTO DE OFICINA</v>
      </c>
      <c r="BM50" s="112">
        <f t="shared" si="13"/>
        <v>0</v>
      </c>
      <c r="BN50" s="112">
        <f t="shared" si="49"/>
        <v>0</v>
      </c>
      <c r="BO50" s="112">
        <f t="shared" si="50"/>
        <v>0</v>
      </c>
      <c r="BP50" s="112">
        <f t="shared" si="50"/>
        <v>11162</v>
      </c>
      <c r="BQ50" s="112">
        <f t="shared" si="14"/>
        <v>-11162</v>
      </c>
      <c r="BR50" s="112">
        <f t="shared" si="15"/>
        <v>12265</v>
      </c>
      <c r="BS50" s="112">
        <f t="shared" si="16"/>
        <v>11713</v>
      </c>
      <c r="BT50" s="112"/>
      <c r="BU50" s="112"/>
      <c r="BV50" s="112"/>
      <c r="BW50" s="112"/>
      <c r="BX50" s="112"/>
      <c r="BY50" s="117">
        <f t="shared" si="86"/>
        <v>23978</v>
      </c>
    </row>
    <row r="51" spans="2:77" s="42" customFormat="1" ht="18" customHeight="1">
      <c r="B51" s="113">
        <v>1220</v>
      </c>
      <c r="C51" s="113" t="s">
        <v>148</v>
      </c>
      <c r="D51" s="114">
        <v>9060313003</v>
      </c>
      <c r="E51" s="115" t="str">
        <f>VLOOKUP(D51,'[20]Plan de Cuentas'!M$3:N$289,2,0)</f>
        <v>OTROS SEGUROS</v>
      </c>
      <c r="F51" s="116" t="str">
        <f>VLOOKUP(D51,'[20]Plan de Cuentas'!M$3:R$289,5,0)</f>
        <v>Gasto General</v>
      </c>
      <c r="G51" s="117">
        <v>0</v>
      </c>
      <c r="H51" s="117">
        <v>0</v>
      </c>
      <c r="I51" s="117">
        <v>0</v>
      </c>
      <c r="J51" s="117">
        <v>0</v>
      </c>
      <c r="K51" s="117">
        <v>0</v>
      </c>
      <c r="L51" s="117">
        <v>0</v>
      </c>
      <c r="M51" s="117">
        <v>0</v>
      </c>
      <c r="N51" s="117">
        <v>0</v>
      </c>
      <c r="O51" s="117">
        <v>0</v>
      </c>
      <c r="P51" s="117">
        <v>0</v>
      </c>
      <c r="Q51" s="117">
        <v>0</v>
      </c>
      <c r="R51" s="117">
        <v>0</v>
      </c>
      <c r="S51" s="117">
        <f t="shared" si="61"/>
        <v>0</v>
      </c>
      <c r="U51" s="113">
        <f t="shared" si="62"/>
        <v>1220</v>
      </c>
      <c r="V51" s="113" t="str">
        <f t="shared" si="63"/>
        <v>TI</v>
      </c>
      <c r="W51" s="113">
        <f t="shared" si="64"/>
        <v>9060313003</v>
      </c>
      <c r="X51" s="113" t="str">
        <f t="shared" si="65"/>
        <v>OTROS SEGUROS</v>
      </c>
      <c r="Y51" s="113" t="str">
        <f t="shared" si="66"/>
        <v>Gasto General</v>
      </c>
      <c r="Z51" s="117">
        <f>SUMIFS('Data 1220'!$U:$U,'Data 1220'!$D:$D,'Gastos Generales_2014 mensu '!$W51,'Data 1220'!$A:$A,"ENERO",'Data 1220'!$F:$F,'Gastos Generales_2014 mensu '!$X51)</f>
        <v>0</v>
      </c>
      <c r="AA51" s="117">
        <f>SUMIFS('Data 1220'!$U:$U,'Data 1220'!$D:$D,'Gastos Generales_2014 mensu '!$W51,'Data 1220'!$A:$A,"FEBRERO",'Data 1220'!$F:$F,'Gastos Generales_2014 mensu '!$X51)</f>
        <v>0</v>
      </c>
      <c r="AB51" s="117">
        <f>SUMIFS('Data 1220'!$U:$U,'Data 1220'!$D:$D,'Gastos Generales_2014 mensu '!$W51,'Data 1220'!$A:$A,"MARZO",'Data 1220'!$F:$F,'Gastos Generales_2014 mensu '!$X51)</f>
        <v>0</v>
      </c>
      <c r="AC51" s="117">
        <f>SUMIFS('Data 1220'!$U:$U,'Data 1220'!$D:$D,'Gastos Generales_2014 mensu '!$W51,'Data 1220'!$A:$A,"ABRIL",'Data 1220'!$F:$F,'Gastos Generales_2014 mensu '!$X51)</f>
        <v>0</v>
      </c>
      <c r="AD51" s="112">
        <f>SUMIFS('Data 1220'!$U:$U,'Data 1220'!$D:$D,'Gastos Generales_2014 mensu '!$W51,'Data 1220'!$A:$A,"MAYO",'Data 1220'!$F:$F,'Gastos Generales_2014 mensu '!$X51)</f>
        <v>0</v>
      </c>
      <c r="AE51" s="117">
        <f>SUMIFS('Data 1220'!$U:$U,'Data 1220'!$D:$D,'Gastos Generales_2014 mensu '!$W51,'Data 1220'!$A:$A,"JUNIO",'Data 1220'!$F:$F,'Gastos Generales_2014 mensu '!$X51)</f>
        <v>84440</v>
      </c>
      <c r="AF51" s="117">
        <f>SUMIFS('Data 1220'!$U:$U,'Data 1220'!$D:$D,'Gastos Generales_2014 mensu '!$W51,'Data 1220'!$A:$A,"JULIO",'Data 1220'!$F:$F,'Gastos Generales_2014 mensu '!$X51)</f>
        <v>0</v>
      </c>
      <c r="AG51" s="117">
        <f>SUMIFS('Data 1220'!$U:$U,'Data 1220'!$D:$D,'Gastos Generales_2014 mensu '!$W51,'Data 1220'!$A:$A,"AGOSTO",'Data 1220'!$F:$F,'Gastos Generales_2014 mensu '!$X51)</f>
        <v>0</v>
      </c>
      <c r="AH51" s="117">
        <f>SUMIFS('Data 1220'!$U:$U,'Data 1220'!$D:$D,'Gastos Generales_2014 mensu '!$W51,'Data 1220'!$A:$A,"SEPTIEMBRE",'Data 1220'!$F:$F,'Gastos Generales_2014 mensu '!$X51)</f>
        <v>0</v>
      </c>
      <c r="AI51" s="117">
        <f>SUMIFS('Data 1220'!$U:$U,'Data 1220'!$D:$D,'Gastos Generales_2014 mensu '!$W51,'Data 1220'!$A:$A,"OCTUBRE",'Data 1220'!$F:$F,'Gastos Generales_2014 mensu '!$X51)</f>
        <v>0</v>
      </c>
      <c r="AJ51" s="117">
        <f>SUMIFS('Data 1220'!$U:$U,'Data 1220'!$D:$D,'Gastos Generales_2014 mensu '!$W51,'Data 1220'!$A:$A,"NOVIERMBRE",'Data 1220'!$F:$F,'Gastos Generales_2014 mensu '!$X51)</f>
        <v>0</v>
      </c>
      <c r="AK51" s="117">
        <f>SUMIFS('Data 1220'!$U:$U,'Data 1220'!$D:$D,'Gastos Generales_2014 mensu '!$W51,'Data 1220'!$A:$A,"DICIEMBRE",'Data 1220'!$F:$F,'Gastos Generales_2014 mensu '!$X51)</f>
        <v>0</v>
      </c>
      <c r="AL51" s="117">
        <f t="shared" si="67"/>
        <v>84440</v>
      </c>
      <c r="AN51" s="113">
        <f t="shared" si="68"/>
        <v>1220</v>
      </c>
      <c r="AO51" s="113" t="str">
        <f t="shared" si="69"/>
        <v>TI</v>
      </c>
      <c r="AP51" s="113">
        <f t="shared" si="70"/>
        <v>9060313003</v>
      </c>
      <c r="AQ51" s="113" t="str">
        <f t="shared" si="71"/>
        <v>OTROS SEGUROS</v>
      </c>
      <c r="AR51" s="113" t="str">
        <f t="shared" si="72"/>
        <v>Gasto General</v>
      </c>
      <c r="AS51" s="117">
        <f t="shared" si="73"/>
        <v>0</v>
      </c>
      <c r="AT51" s="117">
        <f t="shared" si="74"/>
        <v>0</v>
      </c>
      <c r="AU51" s="117">
        <f t="shared" si="75"/>
        <v>0</v>
      </c>
      <c r="AV51" s="117">
        <f t="shared" si="76"/>
        <v>0</v>
      </c>
      <c r="AW51" s="117">
        <f t="shared" si="77"/>
        <v>0</v>
      </c>
      <c r="AX51" s="117">
        <f t="shared" si="78"/>
        <v>84440</v>
      </c>
      <c r="AY51" s="117">
        <f t="shared" si="79"/>
        <v>0</v>
      </c>
      <c r="AZ51" s="117">
        <f t="shared" si="80"/>
        <v>0</v>
      </c>
      <c r="BA51" s="117">
        <f t="shared" si="81"/>
        <v>0</v>
      </c>
      <c r="BB51" s="117">
        <f t="shared" si="82"/>
        <v>0</v>
      </c>
      <c r="BC51" s="117">
        <f t="shared" si="83"/>
        <v>0</v>
      </c>
      <c r="BD51" s="117">
        <f t="shared" si="84"/>
        <v>0</v>
      </c>
      <c r="BE51" s="117">
        <f t="shared" si="85"/>
        <v>84440</v>
      </c>
      <c r="BF51" s="117"/>
      <c r="BH51" s="108">
        <f t="shared" si="48"/>
        <v>1220</v>
      </c>
      <c r="BI51" s="108" t="str">
        <f t="shared" si="9"/>
        <v>TI</v>
      </c>
      <c r="BJ51" s="108">
        <f t="shared" si="10"/>
        <v>9060313003</v>
      </c>
      <c r="BK51" s="108" t="str">
        <f t="shared" si="11"/>
        <v>OTROS SEGUROS</v>
      </c>
      <c r="BL51" s="108" t="str">
        <f t="shared" si="12"/>
        <v>Gasto General</v>
      </c>
      <c r="BM51" s="112">
        <f t="shared" si="13"/>
        <v>0</v>
      </c>
      <c r="BN51" s="112">
        <f t="shared" si="49"/>
        <v>0</v>
      </c>
      <c r="BO51" s="112">
        <f t="shared" si="50"/>
        <v>0</v>
      </c>
      <c r="BP51" s="112">
        <f t="shared" si="50"/>
        <v>0</v>
      </c>
      <c r="BQ51" s="112">
        <f t="shared" si="14"/>
        <v>0</v>
      </c>
      <c r="BR51" s="112">
        <f t="shared" si="15"/>
        <v>84440</v>
      </c>
      <c r="BS51" s="112">
        <f t="shared" si="16"/>
        <v>0</v>
      </c>
      <c r="BT51" s="112"/>
      <c r="BU51" s="112"/>
      <c r="BV51" s="112"/>
      <c r="BW51" s="112"/>
      <c r="BX51" s="112"/>
      <c r="BY51" s="117">
        <f t="shared" si="86"/>
        <v>84440</v>
      </c>
    </row>
    <row r="52" spans="2:77" s="42" customFormat="1" ht="18" customHeight="1">
      <c r="B52" s="113">
        <v>1220</v>
      </c>
      <c r="C52" s="113" t="s">
        <v>148</v>
      </c>
      <c r="D52" s="114">
        <v>9061001001</v>
      </c>
      <c r="E52" s="115" t="str">
        <f>VLOOKUP(D52,'[20]Plan de Cuentas'!M$3:N$289,2,0)</f>
        <v>TRANSPORTE  - AEREO</v>
      </c>
      <c r="F52" s="116" t="str">
        <f>VLOOKUP(D52,'[20]Plan de Cuentas'!M$3:R$289,5,0)</f>
        <v>Transporte</v>
      </c>
      <c r="G52" s="117">
        <v>0</v>
      </c>
      <c r="H52" s="117">
        <v>0</v>
      </c>
      <c r="I52" s="117">
        <v>0</v>
      </c>
      <c r="J52" s="117">
        <v>0</v>
      </c>
      <c r="K52" s="117">
        <v>0</v>
      </c>
      <c r="L52" s="117">
        <v>0</v>
      </c>
      <c r="M52" s="117">
        <v>0</v>
      </c>
      <c r="N52" s="117">
        <v>0</v>
      </c>
      <c r="O52" s="117">
        <v>0</v>
      </c>
      <c r="P52" s="117">
        <v>0</v>
      </c>
      <c r="Q52" s="117">
        <v>0</v>
      </c>
      <c r="R52" s="117">
        <v>0</v>
      </c>
      <c r="S52" s="117">
        <f t="shared" si="34"/>
        <v>0</v>
      </c>
      <c r="U52" s="113">
        <f t="shared" si="35"/>
        <v>1220</v>
      </c>
      <c r="V52" s="113" t="str">
        <f t="shared" si="24"/>
        <v>TI</v>
      </c>
      <c r="W52" s="113">
        <f t="shared" si="25"/>
        <v>9061001001</v>
      </c>
      <c r="X52" s="113" t="str">
        <f t="shared" si="17"/>
        <v>TRANSPORTE  - AEREO</v>
      </c>
      <c r="Y52" s="113" t="str">
        <f t="shared" si="17"/>
        <v>Transporte</v>
      </c>
      <c r="Z52" s="117">
        <f>SUMIFS('Data 1220'!$U:$U,'Data 1220'!$D:$D,'Gastos Generales_2014 mensu '!$W52,'Data 1220'!$A:$A,"ENERO",'Data 1220'!$F:$F,'Gastos Generales_2014 mensu '!$X52)</f>
        <v>0</v>
      </c>
      <c r="AA52" s="117">
        <f>SUMIFS('Data 1220'!$U:$U,'Data 1220'!$D:$D,'Gastos Generales_2014 mensu '!$W52,'Data 1220'!$A:$A,"FEBRERO",'Data 1220'!$F:$F,'Gastos Generales_2014 mensu '!$X52)</f>
        <v>0</v>
      </c>
      <c r="AB52" s="117">
        <f>SUMIFS('Data 1220'!$U:$U,'Data 1220'!$D:$D,'Gastos Generales_2014 mensu '!$W52,'Data 1220'!$A:$A,"MARZO",'Data 1220'!$F:$F,'Gastos Generales_2014 mensu '!$X52)</f>
        <v>0</v>
      </c>
      <c r="AC52" s="117">
        <f>SUMIFS('Data 1220'!$U:$U,'Data 1220'!$D:$D,'Gastos Generales_2014 mensu '!$W52,'Data 1220'!$A:$A,"ABRIL",'Data 1220'!$F:$F,'Gastos Generales_2014 mensu '!$X52)</f>
        <v>0</v>
      </c>
      <c r="AD52" s="112">
        <f>SUMIFS('Data 1220'!$U:$U,'Data 1220'!$D:$D,'Gastos Generales_2014 mensu '!$W52,'Data 1220'!$A:$A,"MAYO",'Data 1220'!$F:$F,'Gastos Generales_2014 mensu '!$X52)</f>
        <v>0</v>
      </c>
      <c r="AE52" s="117">
        <f>SUMIFS('Data 1220'!$U:$U,'Data 1220'!$D:$D,'Gastos Generales_2014 mensu '!$W52,'Data 1220'!$A:$A,"JUNIO",'Data 1220'!$F:$F,'Gastos Generales_2014 mensu '!$X52)</f>
        <v>340845</v>
      </c>
      <c r="AF52" s="117">
        <f>SUMIFS('Data 1220'!$U:$U,'Data 1220'!$D:$D,'Gastos Generales_2014 mensu '!$W52,'Data 1220'!$A:$A,"JULIO",'Data 1220'!$F:$F,'Gastos Generales_2014 mensu '!$X52)</f>
        <v>0</v>
      </c>
      <c r="AG52" s="117">
        <f>SUMIFS('Data 1220'!$U:$U,'Data 1220'!$D:$D,'Gastos Generales_2014 mensu '!$W52,'Data 1220'!$A:$A,"AGOSTO",'Data 1220'!$F:$F,'Gastos Generales_2014 mensu '!$X52)</f>
        <v>0</v>
      </c>
      <c r="AH52" s="117">
        <f>SUMIFS('Data 1220'!$U:$U,'Data 1220'!$D:$D,'Gastos Generales_2014 mensu '!$W52,'Data 1220'!$A:$A,"SEPTIEMBRE",'Data 1220'!$F:$F,'Gastos Generales_2014 mensu '!$X52)</f>
        <v>0</v>
      </c>
      <c r="AI52" s="117">
        <f>SUMIFS('Data 1220'!$U:$U,'Data 1220'!$D:$D,'Gastos Generales_2014 mensu '!$W52,'Data 1220'!$A:$A,"OCTUBRE",'Data 1220'!$F:$F,'Gastos Generales_2014 mensu '!$X52)</f>
        <v>0</v>
      </c>
      <c r="AJ52" s="117">
        <f>SUMIFS('Data 1220'!$U:$U,'Data 1220'!$D:$D,'Gastos Generales_2014 mensu '!$W52,'Data 1220'!$A:$A,"NOVIERMBRE",'Data 1220'!$F:$F,'Gastos Generales_2014 mensu '!$X52)</f>
        <v>0</v>
      </c>
      <c r="AK52" s="117">
        <f>SUMIFS('Data 1220'!$U:$U,'Data 1220'!$D:$D,'Gastos Generales_2014 mensu '!$W52,'Data 1220'!$A:$A,"DICIEMBRE",'Data 1220'!$F:$F,'Gastos Generales_2014 mensu '!$X52)</f>
        <v>0</v>
      </c>
      <c r="AL52" s="117">
        <f t="shared" si="53"/>
        <v>340845</v>
      </c>
      <c r="AN52" s="113">
        <f t="shared" si="58"/>
        <v>1220</v>
      </c>
      <c r="AO52" s="113" t="str">
        <f t="shared" si="54"/>
        <v>TI</v>
      </c>
      <c r="AP52" s="113">
        <f t="shared" si="55"/>
        <v>9061001001</v>
      </c>
      <c r="AQ52" s="113" t="str">
        <f t="shared" si="56"/>
        <v>TRANSPORTE  - AEREO</v>
      </c>
      <c r="AR52" s="113" t="str">
        <f t="shared" si="57"/>
        <v>Transporte</v>
      </c>
      <c r="AS52" s="117">
        <f t="shared" si="7"/>
        <v>0</v>
      </c>
      <c r="AT52" s="117">
        <f t="shared" si="37"/>
        <v>0</v>
      </c>
      <c r="AU52" s="117">
        <f t="shared" si="38"/>
        <v>0</v>
      </c>
      <c r="AV52" s="117">
        <f t="shared" si="39"/>
        <v>0</v>
      </c>
      <c r="AW52" s="117">
        <f t="shared" si="40"/>
        <v>0</v>
      </c>
      <c r="AX52" s="117">
        <f t="shared" si="41"/>
        <v>340845</v>
      </c>
      <c r="AY52" s="117">
        <f t="shared" si="42"/>
        <v>0</v>
      </c>
      <c r="AZ52" s="117">
        <f t="shared" si="43"/>
        <v>0</v>
      </c>
      <c r="BA52" s="117">
        <f t="shared" si="44"/>
        <v>0</v>
      </c>
      <c r="BB52" s="117">
        <f t="shared" si="45"/>
        <v>0</v>
      </c>
      <c r="BC52" s="117">
        <f t="shared" si="46"/>
        <v>0</v>
      </c>
      <c r="BD52" s="117">
        <f t="shared" si="47"/>
        <v>0</v>
      </c>
      <c r="BE52" s="117">
        <f t="shared" si="8"/>
        <v>340845</v>
      </c>
      <c r="BF52" s="117"/>
      <c r="BH52" s="108">
        <f t="shared" si="48"/>
        <v>1220</v>
      </c>
      <c r="BI52" s="108" t="str">
        <f t="shared" si="9"/>
        <v>TI</v>
      </c>
      <c r="BJ52" s="108">
        <f t="shared" si="10"/>
        <v>9061001001</v>
      </c>
      <c r="BK52" s="108" t="str">
        <f t="shared" si="11"/>
        <v>TRANSPORTE  - AEREO</v>
      </c>
      <c r="BL52" s="108" t="str">
        <f t="shared" si="12"/>
        <v>Transporte</v>
      </c>
      <c r="BM52" s="112">
        <f t="shared" si="13"/>
        <v>0</v>
      </c>
      <c r="BN52" s="112">
        <f t="shared" si="49"/>
        <v>0</v>
      </c>
      <c r="BO52" s="112">
        <f t="shared" si="50"/>
        <v>0</v>
      </c>
      <c r="BP52" s="112">
        <f t="shared" si="50"/>
        <v>0</v>
      </c>
      <c r="BQ52" s="112">
        <f t="shared" si="14"/>
        <v>0</v>
      </c>
      <c r="BR52" s="112">
        <f t="shared" si="15"/>
        <v>340845</v>
      </c>
      <c r="BS52" s="112">
        <f t="shared" si="16"/>
        <v>0</v>
      </c>
      <c r="BT52" s="112"/>
      <c r="BU52" s="112"/>
      <c r="BV52" s="112"/>
      <c r="BW52" s="112"/>
      <c r="BX52" s="112"/>
      <c r="BY52" s="117">
        <f t="shared" si="51"/>
        <v>340845</v>
      </c>
    </row>
    <row r="53" spans="2:77" s="42" customFormat="1" ht="18" customHeight="1">
      <c r="B53" s="113">
        <v>1220</v>
      </c>
      <c r="C53" s="113" t="s">
        <v>148</v>
      </c>
      <c r="D53" s="114">
        <v>9071110001</v>
      </c>
      <c r="E53" s="115" t="str">
        <f>VLOOKUP(D53,'[20]Plan de Cuentas'!M$3:N$289,2,0)</f>
        <v>Tercerización de Servicios</v>
      </c>
      <c r="F53" s="116" t="str">
        <f>VLOOKUP(D53,'[20]Plan de Cuentas'!M$3:R$289,5,0)</f>
        <v>Gasto General</v>
      </c>
      <c r="G53" s="117">
        <v>0</v>
      </c>
      <c r="H53" s="117">
        <v>0</v>
      </c>
      <c r="I53" s="117">
        <v>0</v>
      </c>
      <c r="J53" s="117">
        <v>0</v>
      </c>
      <c r="K53" s="117">
        <v>0</v>
      </c>
      <c r="L53" s="117">
        <v>0</v>
      </c>
      <c r="M53" s="117">
        <v>0</v>
      </c>
      <c r="N53" s="117">
        <v>0</v>
      </c>
      <c r="O53" s="117">
        <v>0</v>
      </c>
      <c r="P53" s="117">
        <v>0</v>
      </c>
      <c r="Q53" s="117">
        <v>0</v>
      </c>
      <c r="R53" s="117">
        <v>0</v>
      </c>
      <c r="S53" s="117">
        <v>0</v>
      </c>
      <c r="U53" s="113">
        <f t="shared" si="35"/>
        <v>1220</v>
      </c>
      <c r="V53" s="113" t="str">
        <f t="shared" si="24"/>
        <v>TI</v>
      </c>
      <c r="W53" s="113">
        <f t="shared" si="25"/>
        <v>9071110001</v>
      </c>
      <c r="X53" s="113" t="str">
        <f t="shared" ref="X53:X60" si="87">+E53</f>
        <v>Tercerización de Servicios</v>
      </c>
      <c r="Y53" s="113" t="str">
        <f t="shared" ref="Y53:Y60" si="88">+F53</f>
        <v>Gasto General</v>
      </c>
      <c r="Z53" s="117">
        <f>SUMIFS('Data 1220'!$U:$U,'Data 1220'!$D:$D,'Gastos Generales_2014 mensu '!$W53,'Data 1220'!$A:$A,"ENERO",'Data 1220'!$F:$F,'Gastos Generales_2014 mensu '!$X53)</f>
        <v>0</v>
      </c>
      <c r="AA53" s="117">
        <f>SUMIFS('Data 1220'!$U:$U,'Data 1220'!$D:$D,'Gastos Generales_2014 mensu '!$W53,'Data 1220'!$A:$A,"FEBRERO",'Data 1220'!$F:$F,'Gastos Generales_2014 mensu '!$X53)</f>
        <v>0</v>
      </c>
      <c r="AB53" s="117">
        <f>SUMIFS('Data 1220'!$U:$U,'Data 1220'!$D:$D,'Gastos Generales_2014 mensu '!$W53,'Data 1220'!$A:$A,"MARZO",'Data 1220'!$F:$F,'Gastos Generales_2014 mensu '!$X53)</f>
        <v>0</v>
      </c>
      <c r="AC53" s="117">
        <f>SUMIFS('Data 1220'!$U:$U,'Data 1220'!$D:$D,'Gastos Generales_2014 mensu '!$W53,'Data 1220'!$A:$A,"ABRIL",'Data 1220'!$F:$F,'Gastos Generales_2014 mensu '!$X53)</f>
        <v>0</v>
      </c>
      <c r="AD53" s="112">
        <f>SUMIFS('Data 1220'!$U:$U,'Data 1220'!$D:$D,'Gastos Generales_2014 mensu '!$W53,'Data 1220'!$A:$A,"MAYO",'Data 1220'!$F:$F,'Gastos Generales_2014 mensu '!$X53)</f>
        <v>0</v>
      </c>
      <c r="AE53" s="117">
        <f>SUMIFS('Data 1220'!$U:$U,'Data 1220'!$D:$D,'Gastos Generales_2014 mensu '!$W53,'Data 1220'!$A:$A,"JUNIO",'Data 1220'!$F:$F,'Gastos Generales_2014 mensu '!$X53)</f>
        <v>241600</v>
      </c>
      <c r="AF53" s="117">
        <f>SUMIFS('Data 1220'!$U:$U,'Data 1220'!$D:$D,'Gastos Generales_2014 mensu '!$W53,'Data 1220'!$A:$A,"JULIO",'Data 1220'!$F:$F,'Gastos Generales_2014 mensu '!$X53)</f>
        <v>0</v>
      </c>
      <c r="AG53" s="117">
        <f>SUMIFS('Data 1220'!$U:$U,'Data 1220'!$D:$D,'Gastos Generales_2014 mensu '!$W53,'Data 1220'!$A:$A,"AGOSTO",'Data 1220'!$F:$F,'Gastos Generales_2014 mensu '!$X53)</f>
        <v>0</v>
      </c>
      <c r="AH53" s="117">
        <f>SUMIFS('Data 1220'!$U:$U,'Data 1220'!$D:$D,'Gastos Generales_2014 mensu '!$W53,'Data 1220'!$A:$A,"SEPTIEMBRE",'Data 1220'!$F:$F,'Gastos Generales_2014 mensu '!$X53)</f>
        <v>0</v>
      </c>
      <c r="AI53" s="117">
        <f>SUMIFS('Data 1220'!$U:$U,'Data 1220'!$D:$D,'Gastos Generales_2014 mensu '!$W53,'Data 1220'!$A:$A,"OCTUBRE",'Data 1220'!$F:$F,'Gastos Generales_2014 mensu '!$X53)</f>
        <v>0</v>
      </c>
      <c r="AJ53" s="117">
        <f>SUMIFS('Data 1220'!$U:$U,'Data 1220'!$D:$D,'Gastos Generales_2014 mensu '!$W53,'Data 1220'!$A:$A,"NOVIERMBRE",'Data 1220'!$F:$F,'Gastos Generales_2014 mensu '!$X53)</f>
        <v>0</v>
      </c>
      <c r="AK53" s="117">
        <f>SUMIFS('Data 1220'!$U:$U,'Data 1220'!$D:$D,'Gastos Generales_2014 mensu '!$W53,'Data 1220'!$A:$A,"DICIEMBRE",'Data 1220'!$F:$F,'Gastos Generales_2014 mensu '!$X53)</f>
        <v>0</v>
      </c>
      <c r="AL53" s="117">
        <f t="shared" si="53"/>
        <v>241600</v>
      </c>
      <c r="AN53" s="113">
        <f t="shared" si="58"/>
        <v>1220</v>
      </c>
      <c r="AO53" s="113" t="str">
        <f t="shared" si="54"/>
        <v>TI</v>
      </c>
      <c r="AP53" s="113">
        <f t="shared" si="55"/>
        <v>9071110001</v>
      </c>
      <c r="AQ53" s="113" t="str">
        <f t="shared" si="56"/>
        <v>Tercerización de Servicios</v>
      </c>
      <c r="AR53" s="113" t="str">
        <f t="shared" si="57"/>
        <v>Gasto General</v>
      </c>
      <c r="AS53" s="117">
        <f t="shared" si="7"/>
        <v>0</v>
      </c>
      <c r="AT53" s="117">
        <f t="shared" si="37"/>
        <v>0</v>
      </c>
      <c r="AU53" s="117">
        <f t="shared" si="38"/>
        <v>0</v>
      </c>
      <c r="AV53" s="117">
        <f t="shared" si="39"/>
        <v>0</v>
      </c>
      <c r="AW53" s="117">
        <f t="shared" si="40"/>
        <v>0</v>
      </c>
      <c r="AX53" s="117">
        <f t="shared" si="41"/>
        <v>241600</v>
      </c>
      <c r="AY53" s="117">
        <f t="shared" si="42"/>
        <v>0</v>
      </c>
      <c r="AZ53" s="117">
        <f t="shared" si="43"/>
        <v>0</v>
      </c>
      <c r="BA53" s="117">
        <f t="shared" si="44"/>
        <v>0</v>
      </c>
      <c r="BB53" s="117">
        <f t="shared" si="45"/>
        <v>0</v>
      </c>
      <c r="BC53" s="117">
        <f t="shared" si="46"/>
        <v>0</v>
      </c>
      <c r="BD53" s="117">
        <f t="shared" si="47"/>
        <v>0</v>
      </c>
      <c r="BE53" s="117">
        <f t="shared" si="8"/>
        <v>241600</v>
      </c>
      <c r="BF53" s="117"/>
      <c r="BH53" s="108">
        <f t="shared" ref="BH53:BH60" si="89">+B53</f>
        <v>1220</v>
      </c>
      <c r="BI53" s="108" t="str">
        <f t="shared" ref="BI53:BI60" si="90">+C53</f>
        <v>TI</v>
      </c>
      <c r="BJ53" s="108">
        <f t="shared" ref="BJ53:BJ60" si="91">+D53</f>
        <v>9071110001</v>
      </c>
      <c r="BK53" s="108" t="str">
        <f t="shared" ref="BK53:BK60" si="92">+E53</f>
        <v>Tercerización de Servicios</v>
      </c>
      <c r="BL53" s="108" t="str">
        <f t="shared" ref="BL53:BL60" si="93">+F53</f>
        <v>Gasto General</v>
      </c>
      <c r="BM53" s="112">
        <f t="shared" ref="BM53:BM60" si="94">+Z53</f>
        <v>0</v>
      </c>
      <c r="BN53" s="112">
        <f t="shared" ref="BN53:BN60" si="95">+AA53</f>
        <v>0</v>
      </c>
      <c r="BO53" s="112">
        <f t="shared" ref="BO53:BO60" si="96">+AB53</f>
        <v>0</v>
      </c>
      <c r="BP53" s="112">
        <f t="shared" ref="BP53:BP60" si="97">+AC53</f>
        <v>0</v>
      </c>
      <c r="BQ53" s="112">
        <f t="shared" ref="BQ53:BQ60" si="98">+AD53</f>
        <v>0</v>
      </c>
      <c r="BR53" s="112">
        <f t="shared" si="15"/>
        <v>241600</v>
      </c>
      <c r="BS53" s="112">
        <f t="shared" si="16"/>
        <v>0</v>
      </c>
      <c r="BT53" s="112"/>
      <c r="BU53" s="112"/>
      <c r="BV53" s="112"/>
      <c r="BW53" s="112"/>
      <c r="BX53" s="112"/>
      <c r="BY53" s="117">
        <f t="shared" ref="BY53" si="99">SUM(BM53:BX53)</f>
        <v>241600</v>
      </c>
    </row>
    <row r="54" spans="2:77" s="42" customFormat="1" ht="18" customHeight="1">
      <c r="B54" s="113">
        <v>1220</v>
      </c>
      <c r="C54" s="113" t="s">
        <v>148</v>
      </c>
      <c r="D54" s="114">
        <v>9061002001</v>
      </c>
      <c r="E54" s="115" t="str">
        <f>VLOOKUP(D54,'[20]Plan de Cuentas'!M$3:N$289,2,0)</f>
        <v>TRANSPORTE  - TERRESTRE</v>
      </c>
      <c r="F54" s="116" t="str">
        <f>VLOOKUP(D54,'[20]Plan de Cuentas'!M$3:R$289,5,0)</f>
        <v>Transporte</v>
      </c>
      <c r="G54" s="117">
        <v>0</v>
      </c>
      <c r="H54" s="117">
        <v>0</v>
      </c>
      <c r="I54" s="117">
        <v>0</v>
      </c>
      <c r="J54" s="117">
        <v>0</v>
      </c>
      <c r="K54" s="117">
        <v>0</v>
      </c>
      <c r="L54" s="117">
        <v>0</v>
      </c>
      <c r="M54" s="117">
        <v>0</v>
      </c>
      <c r="N54" s="117">
        <v>0</v>
      </c>
      <c r="O54" s="117">
        <v>0</v>
      </c>
      <c r="P54" s="117">
        <v>0</v>
      </c>
      <c r="Q54" s="117">
        <v>0</v>
      </c>
      <c r="R54" s="117">
        <v>0</v>
      </c>
      <c r="S54" s="117">
        <v>0</v>
      </c>
      <c r="U54" s="113">
        <f t="shared" ref="U54:U60" si="100">+B54</f>
        <v>1220</v>
      </c>
      <c r="V54" s="113" t="str">
        <f t="shared" ref="V54:V60" si="101">+C54</f>
        <v>TI</v>
      </c>
      <c r="W54" s="113">
        <f t="shared" ref="W54:W60" si="102">+D54</f>
        <v>9061002001</v>
      </c>
      <c r="X54" s="113" t="str">
        <f t="shared" si="87"/>
        <v>TRANSPORTE  - TERRESTRE</v>
      </c>
      <c r="Y54" s="113" t="str">
        <f t="shared" si="88"/>
        <v>Transporte</v>
      </c>
      <c r="Z54" s="117">
        <f>SUMIFS('Data 1220'!$U:$U,'Data 1220'!$D:$D,'Gastos Generales_2014 mensu '!$W54,'Data 1220'!$A:$A,"ENERO",'Data 1220'!$F:$F,'Gastos Generales_2014 mensu '!$X54)</f>
        <v>0</v>
      </c>
      <c r="AA54" s="117">
        <f>SUMIFS('Data 1220'!$U:$U,'Data 1220'!$D:$D,'Gastos Generales_2014 mensu '!$W54,'Data 1220'!$A:$A,"FEBRERO",'Data 1220'!$F:$F,'Gastos Generales_2014 mensu '!$X54)</f>
        <v>0</v>
      </c>
      <c r="AB54" s="117">
        <f>SUMIFS('Data 1220'!$U:$U,'Data 1220'!$D:$D,'Gastos Generales_2014 mensu '!$W54,'Data 1220'!$A:$A,"MARZO",'Data 1220'!$F:$F,'Gastos Generales_2014 mensu '!$X54)</f>
        <v>0</v>
      </c>
      <c r="AC54" s="117">
        <f>SUMIFS('Data 1220'!$U:$U,'Data 1220'!$D:$D,'Gastos Generales_2014 mensu '!$W54,'Data 1220'!$A:$A,"ABRIL",'Data 1220'!$F:$F,'Gastos Generales_2014 mensu '!$X54)</f>
        <v>0</v>
      </c>
      <c r="AD54" s="112">
        <f>SUMIFS('Data 1220'!$U:$U,'Data 1220'!$D:$D,'Gastos Generales_2014 mensu '!$W54,'Data 1220'!$A:$A,"MAYO",'Data 1220'!$F:$F,'Gastos Generales_2014 mensu '!$X54)</f>
        <v>0</v>
      </c>
      <c r="AE54" s="117">
        <f>SUMIFS('Data 1220'!$U:$U,'Data 1220'!$D:$D,'Gastos Generales_2014 mensu '!$W54,'Data 1220'!$A:$A,"JUNIO",'Data 1220'!$F:$F,'Gastos Generales_2014 mensu '!$X54)</f>
        <v>0</v>
      </c>
      <c r="AF54" s="117">
        <f>SUMIFS('Data 1220'!$U:$U,'Data 1220'!$D:$D,'Gastos Generales_2014 mensu '!$W54,'Data 1220'!$A:$A,"JULIO",'Data 1220'!$F:$F,'Gastos Generales_2014 mensu '!$X54)</f>
        <v>26724</v>
      </c>
      <c r="AG54" s="117">
        <f>SUMIFS('Data 1220'!$U:$U,'Data 1220'!$D:$D,'Gastos Generales_2014 mensu '!$W54,'Data 1220'!$A:$A,"AGOSTO",'Data 1220'!$F:$F,'Gastos Generales_2014 mensu '!$X54)</f>
        <v>0</v>
      </c>
      <c r="AH54" s="117">
        <f>SUMIFS('Data 1220'!$U:$U,'Data 1220'!$D:$D,'Gastos Generales_2014 mensu '!$W54,'Data 1220'!$A:$A,"SEPTIEMBRE",'Data 1220'!$F:$F,'Gastos Generales_2014 mensu '!$X54)</f>
        <v>0</v>
      </c>
      <c r="AI54" s="117">
        <f>SUMIFS('Data 1220'!$U:$U,'Data 1220'!$D:$D,'Gastos Generales_2014 mensu '!$W54,'Data 1220'!$A:$A,"OCTUBRE",'Data 1220'!$F:$F,'Gastos Generales_2014 mensu '!$X54)</f>
        <v>0</v>
      </c>
      <c r="AJ54" s="117">
        <f>SUMIFS('Data 1220'!$U:$U,'Data 1220'!$D:$D,'Gastos Generales_2014 mensu '!$W54,'Data 1220'!$A:$A,"NOVIERMBRE",'Data 1220'!$F:$F,'Gastos Generales_2014 mensu '!$X54)</f>
        <v>0</v>
      </c>
      <c r="AK54" s="117">
        <f>SUMIFS('Data 1220'!$U:$U,'Data 1220'!$D:$D,'Gastos Generales_2014 mensu '!$W54,'Data 1220'!$A:$A,"DICIEMBRE",'Data 1220'!$F:$F,'Gastos Generales_2014 mensu '!$X54)</f>
        <v>0</v>
      </c>
      <c r="AL54" s="117">
        <f t="shared" ref="AL54:AL60" si="103">SUM(Z54:AK54)</f>
        <v>26724</v>
      </c>
      <c r="AN54" s="113">
        <f t="shared" ref="AN54:AN60" si="104">+B54</f>
        <v>1220</v>
      </c>
      <c r="AO54" s="113" t="str">
        <f t="shared" ref="AO54:AO60" si="105">+C54</f>
        <v>TI</v>
      </c>
      <c r="AP54" s="113">
        <f t="shared" ref="AP54:AP60" si="106">+D54</f>
        <v>9061002001</v>
      </c>
      <c r="AQ54" s="113" t="str">
        <f t="shared" ref="AQ54:AQ60" si="107">+E54</f>
        <v>TRANSPORTE  - TERRESTRE</v>
      </c>
      <c r="AR54" s="113" t="str">
        <f t="shared" ref="AR54:AR60" si="108">+F54</f>
        <v>Transporte</v>
      </c>
      <c r="AS54" s="117">
        <f t="shared" ref="AS54:AS60" si="109">+Z54-G54</f>
        <v>0</v>
      </c>
      <c r="AT54" s="117">
        <f t="shared" ref="AT54:AT60" si="110">+AA54-H54</f>
        <v>0</v>
      </c>
      <c r="AU54" s="117">
        <f t="shared" ref="AU54:AU60" si="111">+AB54-I54</f>
        <v>0</v>
      </c>
      <c r="AV54" s="117">
        <f t="shared" ref="AV54:AV60" si="112">+AC54-J54</f>
        <v>0</v>
      </c>
      <c r="AW54" s="117">
        <f t="shared" ref="AW54:AW60" si="113">+AD54-K54</f>
        <v>0</v>
      </c>
      <c r="AX54" s="117">
        <f t="shared" ref="AX54:AX60" si="114">+AE54-L54</f>
        <v>0</v>
      </c>
      <c r="AY54" s="117">
        <f t="shared" ref="AY54:AY60" si="115">+AF54-M54</f>
        <v>26724</v>
      </c>
      <c r="AZ54" s="117">
        <f t="shared" ref="AZ54:AZ60" si="116">+AG54-N54</f>
        <v>0</v>
      </c>
      <c r="BA54" s="117">
        <f t="shared" ref="BA54:BA60" si="117">+AH54-O54</f>
        <v>0</v>
      </c>
      <c r="BB54" s="117">
        <f t="shared" ref="BB54:BB60" si="118">+AI54-P54</f>
        <v>0</v>
      </c>
      <c r="BC54" s="117">
        <f t="shared" ref="BC54:BC60" si="119">+AJ54-Q54</f>
        <v>0</v>
      </c>
      <c r="BD54" s="117">
        <f t="shared" ref="BD54:BD60" si="120">+AK54-R54</f>
        <v>0</v>
      </c>
      <c r="BE54" s="117">
        <f t="shared" ref="BE54:BE60" si="121">SUM(AS54:BD54)</f>
        <v>26724</v>
      </c>
      <c r="BF54" s="117"/>
      <c r="BH54" s="108">
        <f t="shared" si="89"/>
        <v>1220</v>
      </c>
      <c r="BI54" s="108" t="str">
        <f t="shared" si="90"/>
        <v>TI</v>
      </c>
      <c r="BJ54" s="108">
        <f t="shared" si="91"/>
        <v>9061002001</v>
      </c>
      <c r="BK54" s="108" t="str">
        <f t="shared" si="92"/>
        <v>TRANSPORTE  - TERRESTRE</v>
      </c>
      <c r="BL54" s="108" t="str">
        <f t="shared" si="93"/>
        <v>Transporte</v>
      </c>
      <c r="BM54" s="112">
        <f t="shared" si="94"/>
        <v>0</v>
      </c>
      <c r="BN54" s="112">
        <f t="shared" si="95"/>
        <v>0</v>
      </c>
      <c r="BO54" s="112">
        <f t="shared" si="96"/>
        <v>0</v>
      </c>
      <c r="BP54" s="112">
        <f t="shared" si="97"/>
        <v>0</v>
      </c>
      <c r="BQ54" s="112">
        <f t="shared" si="98"/>
        <v>0</v>
      </c>
      <c r="BR54" s="112">
        <f t="shared" si="15"/>
        <v>0</v>
      </c>
      <c r="BS54" s="112">
        <f t="shared" si="16"/>
        <v>26724</v>
      </c>
      <c r="BT54" s="112"/>
      <c r="BU54" s="112"/>
      <c r="BV54" s="112"/>
      <c r="BW54" s="112"/>
      <c r="BX54" s="112"/>
      <c r="BY54" s="117">
        <f t="shared" ref="BY54" si="122">SUM(BM54:BX54)</f>
        <v>26724</v>
      </c>
    </row>
    <row r="55" spans="2:77" s="42" customFormat="1" ht="18" customHeight="1">
      <c r="B55" s="113">
        <v>1220</v>
      </c>
      <c r="C55" s="113" t="s">
        <v>148</v>
      </c>
      <c r="D55" s="114">
        <v>9061007001</v>
      </c>
      <c r="E55" s="115" t="str">
        <f>VLOOKUP(D55,'[20]Plan de Cuentas'!M$3:N$289,2,0)</f>
        <v>VIATICO</v>
      </c>
      <c r="F55" s="116" t="str">
        <f>VLOOKUP(D55,'[20]Plan de Cuentas'!M$3:R$289,5,0)</f>
        <v>Gasto General</v>
      </c>
      <c r="G55" s="117">
        <v>0</v>
      </c>
      <c r="H55" s="117">
        <v>0</v>
      </c>
      <c r="I55" s="117">
        <v>0</v>
      </c>
      <c r="J55" s="117">
        <v>0</v>
      </c>
      <c r="K55" s="117">
        <v>0</v>
      </c>
      <c r="L55" s="117">
        <v>0</v>
      </c>
      <c r="M55" s="117">
        <v>0</v>
      </c>
      <c r="N55" s="117">
        <v>0</v>
      </c>
      <c r="O55" s="117">
        <v>0</v>
      </c>
      <c r="P55" s="117">
        <v>0</v>
      </c>
      <c r="Q55" s="117">
        <v>0</v>
      </c>
      <c r="R55" s="117">
        <v>0</v>
      </c>
      <c r="S55" s="117">
        <v>0</v>
      </c>
      <c r="U55" s="113">
        <f t="shared" si="100"/>
        <v>1220</v>
      </c>
      <c r="V55" s="113" t="str">
        <f t="shared" si="101"/>
        <v>TI</v>
      </c>
      <c r="W55" s="113">
        <f t="shared" si="102"/>
        <v>9061007001</v>
      </c>
      <c r="X55" s="113" t="str">
        <f t="shared" si="87"/>
        <v>VIATICO</v>
      </c>
      <c r="Y55" s="113" t="str">
        <f t="shared" si="88"/>
        <v>Gasto General</v>
      </c>
      <c r="Z55" s="117">
        <f>SUMIFS('Data 1220'!$U:$U,'Data 1220'!$D:$D,'Gastos Generales_2014 mensu '!$W55,'Data 1220'!$A:$A,"ENERO",'Data 1220'!$F:$F,'Gastos Generales_2014 mensu '!$X55)</f>
        <v>0</v>
      </c>
      <c r="AA55" s="117">
        <f>SUMIFS('Data 1220'!$U:$U,'Data 1220'!$D:$D,'Gastos Generales_2014 mensu '!$W55,'Data 1220'!$A:$A,"FEBRERO",'Data 1220'!$F:$F,'Gastos Generales_2014 mensu '!$X55)</f>
        <v>0</v>
      </c>
      <c r="AB55" s="117">
        <f>SUMIFS('Data 1220'!$U:$U,'Data 1220'!$D:$D,'Gastos Generales_2014 mensu '!$W55,'Data 1220'!$A:$A,"MARZO",'Data 1220'!$F:$F,'Gastos Generales_2014 mensu '!$X55)</f>
        <v>0</v>
      </c>
      <c r="AC55" s="117">
        <f>SUMIFS('Data 1220'!$U:$U,'Data 1220'!$D:$D,'Gastos Generales_2014 mensu '!$W55,'Data 1220'!$A:$A,"ABRIL",'Data 1220'!$F:$F,'Gastos Generales_2014 mensu '!$X55)</f>
        <v>0</v>
      </c>
      <c r="AD55" s="112">
        <f>SUMIFS('Data 1220'!$U:$U,'Data 1220'!$D:$D,'Gastos Generales_2014 mensu '!$W55,'Data 1220'!$A:$A,"MAYO",'Data 1220'!$F:$F,'Gastos Generales_2014 mensu '!$X55)</f>
        <v>0</v>
      </c>
      <c r="AE55" s="117">
        <f>SUMIFS('Data 1220'!$U:$U,'Data 1220'!$D:$D,'Gastos Generales_2014 mensu '!$W55,'Data 1220'!$A:$A,"JUNIO",'Data 1220'!$F:$F,'Gastos Generales_2014 mensu '!$X55)</f>
        <v>0</v>
      </c>
      <c r="AF55" s="117">
        <f>SUMIFS('Data 1220'!$U:$U,'Data 1220'!$D:$D,'Gastos Generales_2014 mensu '!$W55,'Data 1220'!$A:$A,"JULIO",'Data 1220'!$F:$F,'Gastos Generales_2014 mensu '!$X55)</f>
        <v>100217</v>
      </c>
      <c r="AG55" s="117">
        <f>SUMIFS('Data 1220'!$U:$U,'Data 1220'!$D:$D,'Gastos Generales_2014 mensu '!$W55,'Data 1220'!$A:$A,"AGOSTO",'Data 1220'!$F:$F,'Gastos Generales_2014 mensu '!$X55)</f>
        <v>0</v>
      </c>
      <c r="AH55" s="117">
        <f>SUMIFS('Data 1220'!$U:$U,'Data 1220'!$D:$D,'Gastos Generales_2014 mensu '!$W55,'Data 1220'!$A:$A,"SEPTIEMBRE",'Data 1220'!$F:$F,'Gastos Generales_2014 mensu '!$X55)</f>
        <v>0</v>
      </c>
      <c r="AI55" s="117">
        <f>SUMIFS('Data 1220'!$U:$U,'Data 1220'!$D:$D,'Gastos Generales_2014 mensu '!$W55,'Data 1220'!$A:$A,"OCTUBRE",'Data 1220'!$F:$F,'Gastos Generales_2014 mensu '!$X55)</f>
        <v>0</v>
      </c>
      <c r="AJ55" s="117">
        <f>SUMIFS('Data 1220'!$U:$U,'Data 1220'!$D:$D,'Gastos Generales_2014 mensu '!$W55,'Data 1220'!$A:$A,"NOVIERMBRE",'Data 1220'!$F:$F,'Gastos Generales_2014 mensu '!$X55)</f>
        <v>0</v>
      </c>
      <c r="AK55" s="117">
        <f>SUMIFS('Data 1220'!$U:$U,'Data 1220'!$D:$D,'Gastos Generales_2014 mensu '!$W55,'Data 1220'!$A:$A,"DICIEMBRE",'Data 1220'!$F:$F,'Gastos Generales_2014 mensu '!$X55)</f>
        <v>0</v>
      </c>
      <c r="AL55" s="117">
        <f t="shared" si="103"/>
        <v>100217</v>
      </c>
      <c r="AN55" s="113">
        <f t="shared" si="104"/>
        <v>1220</v>
      </c>
      <c r="AO55" s="113" t="str">
        <f t="shared" si="105"/>
        <v>TI</v>
      </c>
      <c r="AP55" s="113">
        <f t="shared" si="106"/>
        <v>9061007001</v>
      </c>
      <c r="AQ55" s="113" t="str">
        <f t="shared" si="107"/>
        <v>VIATICO</v>
      </c>
      <c r="AR55" s="113" t="str">
        <f t="shared" si="108"/>
        <v>Gasto General</v>
      </c>
      <c r="AS55" s="117">
        <f t="shared" si="109"/>
        <v>0</v>
      </c>
      <c r="AT55" s="117">
        <f t="shared" si="110"/>
        <v>0</v>
      </c>
      <c r="AU55" s="117">
        <f t="shared" si="111"/>
        <v>0</v>
      </c>
      <c r="AV55" s="117">
        <f t="shared" si="112"/>
        <v>0</v>
      </c>
      <c r="AW55" s="117">
        <f t="shared" si="113"/>
        <v>0</v>
      </c>
      <c r="AX55" s="117">
        <f t="shared" si="114"/>
        <v>0</v>
      </c>
      <c r="AY55" s="117">
        <f t="shared" si="115"/>
        <v>100217</v>
      </c>
      <c r="AZ55" s="117">
        <f t="shared" si="116"/>
        <v>0</v>
      </c>
      <c r="BA55" s="117">
        <f t="shared" si="117"/>
        <v>0</v>
      </c>
      <c r="BB55" s="117">
        <f t="shared" si="118"/>
        <v>0</v>
      </c>
      <c r="BC55" s="117">
        <f t="shared" si="119"/>
        <v>0</v>
      </c>
      <c r="BD55" s="117">
        <f t="shared" si="120"/>
        <v>0</v>
      </c>
      <c r="BE55" s="117">
        <f t="shared" si="121"/>
        <v>100217</v>
      </c>
      <c r="BF55" s="117"/>
      <c r="BH55" s="108">
        <f t="shared" si="89"/>
        <v>1220</v>
      </c>
      <c r="BI55" s="108" t="str">
        <f t="shared" si="90"/>
        <v>TI</v>
      </c>
      <c r="BJ55" s="108">
        <f t="shared" si="91"/>
        <v>9061007001</v>
      </c>
      <c r="BK55" s="108" t="str">
        <f t="shared" si="92"/>
        <v>VIATICO</v>
      </c>
      <c r="BL55" s="108" t="str">
        <f t="shared" si="93"/>
        <v>Gasto General</v>
      </c>
      <c r="BM55" s="112">
        <f t="shared" si="94"/>
        <v>0</v>
      </c>
      <c r="BN55" s="112">
        <f t="shared" si="95"/>
        <v>0</v>
      </c>
      <c r="BO55" s="112">
        <f t="shared" si="96"/>
        <v>0</v>
      </c>
      <c r="BP55" s="112">
        <f t="shared" si="97"/>
        <v>0</v>
      </c>
      <c r="BQ55" s="112">
        <f t="shared" si="98"/>
        <v>0</v>
      </c>
      <c r="BR55" s="112">
        <f t="shared" si="15"/>
        <v>0</v>
      </c>
      <c r="BS55" s="112">
        <f t="shared" si="16"/>
        <v>100217</v>
      </c>
      <c r="BT55" s="112"/>
      <c r="BU55" s="112"/>
      <c r="BV55" s="112"/>
      <c r="BW55" s="112"/>
      <c r="BX55" s="112"/>
      <c r="BY55" s="117">
        <f t="shared" ref="BY55" si="123">SUM(BM55:BX55)</f>
        <v>100217</v>
      </c>
    </row>
    <row r="56" spans="2:77" s="42" customFormat="1" ht="18" customHeight="1">
      <c r="B56" s="113">
        <v>1220</v>
      </c>
      <c r="C56" s="113" t="s">
        <v>148</v>
      </c>
      <c r="D56" s="114"/>
      <c r="E56" s="115"/>
      <c r="F56" s="116"/>
      <c r="G56" s="117"/>
      <c r="H56" s="117"/>
      <c r="I56" s="117"/>
      <c r="J56" s="117"/>
      <c r="K56" s="117"/>
      <c r="L56" s="117"/>
      <c r="M56" s="117"/>
      <c r="N56" s="117"/>
      <c r="O56" s="117"/>
      <c r="P56" s="117"/>
      <c r="Q56" s="117"/>
      <c r="R56" s="117"/>
      <c r="S56" s="117"/>
      <c r="U56" s="113">
        <f t="shared" si="100"/>
        <v>1220</v>
      </c>
      <c r="V56" s="113" t="str">
        <f t="shared" si="101"/>
        <v>TI</v>
      </c>
      <c r="W56" s="113">
        <f t="shared" si="102"/>
        <v>0</v>
      </c>
      <c r="X56" s="113">
        <f t="shared" si="87"/>
        <v>0</v>
      </c>
      <c r="Y56" s="113">
        <f t="shared" si="88"/>
        <v>0</v>
      </c>
      <c r="Z56" s="117">
        <f>SUMIFS('Data 1220'!$U:$U,'Data 1220'!$D:$D,'Gastos Generales_2014 mensu '!$W56,'Data 1220'!$A:$A,"ENERO",'Data 1220'!$F:$F,'Gastos Generales_2014 mensu '!$X56)</f>
        <v>0</v>
      </c>
      <c r="AA56" s="117">
        <f>SUMIFS('Data 1220'!$U:$U,'Data 1220'!$D:$D,'Gastos Generales_2014 mensu '!$W56,'Data 1220'!$A:$A,"FEBRERO",'Data 1220'!$F:$F,'Gastos Generales_2014 mensu '!$X56)</f>
        <v>0</v>
      </c>
      <c r="AB56" s="117">
        <f>SUMIFS('Data 1220'!$U:$U,'Data 1220'!$D:$D,'Gastos Generales_2014 mensu '!$W56,'Data 1220'!$A:$A,"MARZO",'Data 1220'!$F:$F,'Gastos Generales_2014 mensu '!$X56)</f>
        <v>0</v>
      </c>
      <c r="AC56" s="117">
        <f>SUMIFS('Data 1220'!$U:$U,'Data 1220'!$D:$D,'Gastos Generales_2014 mensu '!$W56,'Data 1220'!$A:$A,"ABRIL",'Data 1220'!$F:$F,'Gastos Generales_2014 mensu '!$X56)</f>
        <v>0</v>
      </c>
      <c r="AD56" s="112">
        <f>SUMIFS('Data 1220'!$U:$U,'Data 1220'!$D:$D,'Gastos Generales_2014 mensu '!$W56,'Data 1220'!$A:$A,"MAYO",'Data 1220'!$F:$F,'Gastos Generales_2014 mensu '!$X56)</f>
        <v>0</v>
      </c>
      <c r="AE56" s="117">
        <f>SUMIFS('Data 1220'!$U:$U,'Data 1220'!$D:$D,'Gastos Generales_2014 mensu '!$W56,'Data 1220'!$A:$A,"JUNIO",'Data 1220'!$F:$F,'Gastos Generales_2014 mensu '!$X56)</f>
        <v>0</v>
      </c>
      <c r="AF56" s="117">
        <f>SUMIFS('Data 1220'!$U:$U,'Data 1220'!$D:$D,'Gastos Generales_2014 mensu '!$W56,'Data 1220'!$A:$A,"JULIO",'Data 1220'!$F:$F,'Gastos Generales_2014 mensu '!$X56)</f>
        <v>0</v>
      </c>
      <c r="AG56" s="117">
        <f>SUMIFS('Data 1220'!$U:$U,'Data 1220'!$D:$D,'Gastos Generales_2014 mensu '!$W56,'Data 1220'!$A:$A,"AGOSTO",'Data 1220'!$F:$F,'Gastos Generales_2014 mensu '!$X56)</f>
        <v>0</v>
      </c>
      <c r="AH56" s="117">
        <f>SUMIFS('Data 1220'!$U:$U,'Data 1220'!$D:$D,'Gastos Generales_2014 mensu '!$W56,'Data 1220'!$A:$A,"SEPTIEMBRE",'Data 1220'!$F:$F,'Gastos Generales_2014 mensu '!$X56)</f>
        <v>0</v>
      </c>
      <c r="AI56" s="117">
        <f>SUMIFS('Data 1220'!$U:$U,'Data 1220'!$D:$D,'Gastos Generales_2014 mensu '!$W56,'Data 1220'!$A:$A,"OCTUBRE",'Data 1220'!$F:$F,'Gastos Generales_2014 mensu '!$X56)</f>
        <v>0</v>
      </c>
      <c r="AJ56" s="117">
        <f>SUMIFS('Data 1220'!$U:$U,'Data 1220'!$D:$D,'Gastos Generales_2014 mensu '!$W56,'Data 1220'!$A:$A,"NOVIERMBRE",'Data 1220'!$F:$F,'Gastos Generales_2014 mensu '!$X56)</f>
        <v>0</v>
      </c>
      <c r="AK56" s="117">
        <f>SUMIFS('Data 1220'!$U:$U,'Data 1220'!$D:$D,'Gastos Generales_2014 mensu '!$W56,'Data 1220'!$A:$A,"DICIEMBRE",'Data 1220'!$F:$F,'Gastos Generales_2014 mensu '!$X56)</f>
        <v>0</v>
      </c>
      <c r="AL56" s="117">
        <f t="shared" si="103"/>
        <v>0</v>
      </c>
      <c r="AN56" s="113">
        <f t="shared" si="104"/>
        <v>1220</v>
      </c>
      <c r="AO56" s="113" t="str">
        <f t="shared" si="105"/>
        <v>TI</v>
      </c>
      <c r="AP56" s="113">
        <f t="shared" si="106"/>
        <v>0</v>
      </c>
      <c r="AQ56" s="113">
        <f t="shared" si="107"/>
        <v>0</v>
      </c>
      <c r="AR56" s="113">
        <f t="shared" si="108"/>
        <v>0</v>
      </c>
      <c r="AS56" s="117">
        <f t="shared" si="109"/>
        <v>0</v>
      </c>
      <c r="AT56" s="117">
        <f t="shared" si="110"/>
        <v>0</v>
      </c>
      <c r="AU56" s="117">
        <f t="shared" si="111"/>
        <v>0</v>
      </c>
      <c r="AV56" s="117">
        <f t="shared" si="112"/>
        <v>0</v>
      </c>
      <c r="AW56" s="117">
        <f t="shared" si="113"/>
        <v>0</v>
      </c>
      <c r="AX56" s="117">
        <f t="shared" si="114"/>
        <v>0</v>
      </c>
      <c r="AY56" s="117">
        <f t="shared" si="115"/>
        <v>0</v>
      </c>
      <c r="AZ56" s="117">
        <f t="shared" si="116"/>
        <v>0</v>
      </c>
      <c r="BA56" s="117">
        <f t="shared" si="117"/>
        <v>0</v>
      </c>
      <c r="BB56" s="117">
        <f t="shared" si="118"/>
        <v>0</v>
      </c>
      <c r="BC56" s="117">
        <f t="shared" si="119"/>
        <v>0</v>
      </c>
      <c r="BD56" s="117">
        <f t="shared" si="120"/>
        <v>0</v>
      </c>
      <c r="BE56" s="117">
        <f t="shared" si="121"/>
        <v>0</v>
      </c>
      <c r="BF56" s="117"/>
      <c r="BH56" s="108">
        <f t="shared" si="89"/>
        <v>1220</v>
      </c>
      <c r="BI56" s="108" t="str">
        <f t="shared" si="90"/>
        <v>TI</v>
      </c>
      <c r="BJ56" s="108">
        <f t="shared" si="91"/>
        <v>0</v>
      </c>
      <c r="BK56" s="108">
        <f t="shared" si="92"/>
        <v>0</v>
      </c>
      <c r="BL56" s="108">
        <f t="shared" si="93"/>
        <v>0</v>
      </c>
      <c r="BM56" s="112">
        <f t="shared" si="94"/>
        <v>0</v>
      </c>
      <c r="BN56" s="112">
        <f t="shared" si="95"/>
        <v>0</v>
      </c>
      <c r="BO56" s="112">
        <f t="shared" si="96"/>
        <v>0</v>
      </c>
      <c r="BP56" s="112">
        <f t="shared" si="97"/>
        <v>0</v>
      </c>
      <c r="BQ56" s="112">
        <f t="shared" si="98"/>
        <v>0</v>
      </c>
      <c r="BR56" s="112">
        <f t="shared" si="15"/>
        <v>0</v>
      </c>
      <c r="BS56" s="112">
        <f t="shared" si="16"/>
        <v>0</v>
      </c>
      <c r="BT56" s="112"/>
      <c r="BU56" s="112"/>
      <c r="BV56" s="112"/>
      <c r="BW56" s="112"/>
      <c r="BX56" s="112"/>
      <c r="BY56" s="117">
        <f t="shared" ref="BY56" si="124">SUM(BM56:BX56)</f>
        <v>0</v>
      </c>
    </row>
    <row r="57" spans="2:77" s="42" customFormat="1" ht="18" customHeight="1">
      <c r="B57" s="113">
        <v>1220</v>
      </c>
      <c r="C57" s="113" t="s">
        <v>148</v>
      </c>
      <c r="D57" s="114"/>
      <c r="E57" s="115"/>
      <c r="F57" s="116"/>
      <c r="G57" s="117"/>
      <c r="H57" s="117"/>
      <c r="I57" s="117"/>
      <c r="J57" s="117"/>
      <c r="K57" s="117"/>
      <c r="L57" s="117"/>
      <c r="M57" s="117"/>
      <c r="N57" s="117"/>
      <c r="O57" s="117"/>
      <c r="P57" s="117"/>
      <c r="Q57" s="117"/>
      <c r="R57" s="117"/>
      <c r="S57" s="117"/>
      <c r="U57" s="113">
        <f t="shared" si="100"/>
        <v>1220</v>
      </c>
      <c r="V57" s="113" t="str">
        <f t="shared" si="101"/>
        <v>TI</v>
      </c>
      <c r="W57" s="113">
        <f t="shared" si="102"/>
        <v>0</v>
      </c>
      <c r="X57" s="113">
        <f t="shared" si="87"/>
        <v>0</v>
      </c>
      <c r="Y57" s="113">
        <f t="shared" si="88"/>
        <v>0</v>
      </c>
      <c r="Z57" s="117">
        <f>SUMIFS('Data 1220'!$U:$U,'Data 1220'!$D:$D,'Gastos Generales_2014 mensu '!$W57,'Data 1220'!$A:$A,"ENERO",'Data 1220'!$F:$F,'Gastos Generales_2014 mensu '!$X57)</f>
        <v>0</v>
      </c>
      <c r="AA57" s="117">
        <f>SUMIFS('Data 1220'!$U:$U,'Data 1220'!$D:$D,'Gastos Generales_2014 mensu '!$W57,'Data 1220'!$A:$A,"FEBRERO",'Data 1220'!$F:$F,'Gastos Generales_2014 mensu '!$X57)</f>
        <v>0</v>
      </c>
      <c r="AB57" s="117">
        <f>SUMIFS('Data 1220'!$U:$U,'Data 1220'!$D:$D,'Gastos Generales_2014 mensu '!$W57,'Data 1220'!$A:$A,"MARZO",'Data 1220'!$F:$F,'Gastos Generales_2014 mensu '!$X57)</f>
        <v>0</v>
      </c>
      <c r="AC57" s="117">
        <f>SUMIFS('Data 1220'!$U:$U,'Data 1220'!$D:$D,'Gastos Generales_2014 mensu '!$W57,'Data 1220'!$A:$A,"ABRIL",'Data 1220'!$F:$F,'Gastos Generales_2014 mensu '!$X57)</f>
        <v>0</v>
      </c>
      <c r="AD57" s="112">
        <f>SUMIFS('Data 1220'!$U:$U,'Data 1220'!$D:$D,'Gastos Generales_2014 mensu '!$W57,'Data 1220'!$A:$A,"MAYO",'Data 1220'!$F:$F,'Gastos Generales_2014 mensu '!$X57)</f>
        <v>0</v>
      </c>
      <c r="AE57" s="117">
        <f>SUMIFS('Data 1220'!$U:$U,'Data 1220'!$D:$D,'Gastos Generales_2014 mensu '!$W57,'Data 1220'!$A:$A,"JUNIO",'Data 1220'!$F:$F,'Gastos Generales_2014 mensu '!$X57)</f>
        <v>0</v>
      </c>
      <c r="AF57" s="117">
        <f>SUMIFS('Data 1220'!$U:$U,'Data 1220'!$D:$D,'Gastos Generales_2014 mensu '!$W57,'Data 1220'!$A:$A,"JULIO",'Data 1220'!$F:$F,'Gastos Generales_2014 mensu '!$X57)</f>
        <v>0</v>
      </c>
      <c r="AG57" s="117">
        <f>SUMIFS('Data 1220'!$U:$U,'Data 1220'!$D:$D,'Gastos Generales_2014 mensu '!$W57,'Data 1220'!$A:$A,"AGOSTO",'Data 1220'!$F:$F,'Gastos Generales_2014 mensu '!$X57)</f>
        <v>0</v>
      </c>
      <c r="AH57" s="117">
        <f>SUMIFS('Data 1220'!$U:$U,'Data 1220'!$D:$D,'Gastos Generales_2014 mensu '!$W57,'Data 1220'!$A:$A,"SEPTIEMBRE",'Data 1220'!$F:$F,'Gastos Generales_2014 mensu '!$X57)</f>
        <v>0</v>
      </c>
      <c r="AI57" s="117">
        <f>SUMIFS('Data 1220'!$U:$U,'Data 1220'!$D:$D,'Gastos Generales_2014 mensu '!$W57,'Data 1220'!$A:$A,"OCTUBRE",'Data 1220'!$F:$F,'Gastos Generales_2014 mensu '!$X57)</f>
        <v>0</v>
      </c>
      <c r="AJ57" s="117">
        <f>SUMIFS('Data 1220'!$U:$U,'Data 1220'!$D:$D,'Gastos Generales_2014 mensu '!$W57,'Data 1220'!$A:$A,"NOVIERMBRE",'Data 1220'!$F:$F,'Gastos Generales_2014 mensu '!$X57)</f>
        <v>0</v>
      </c>
      <c r="AK57" s="117">
        <f>SUMIFS('Data 1220'!$U:$U,'Data 1220'!$D:$D,'Gastos Generales_2014 mensu '!$W57,'Data 1220'!$A:$A,"DICIEMBRE",'Data 1220'!$F:$F,'Gastos Generales_2014 mensu '!$X57)</f>
        <v>0</v>
      </c>
      <c r="AL57" s="117">
        <f t="shared" si="103"/>
        <v>0</v>
      </c>
      <c r="AN57" s="113">
        <f t="shared" si="104"/>
        <v>1220</v>
      </c>
      <c r="AO57" s="113" t="str">
        <f t="shared" si="105"/>
        <v>TI</v>
      </c>
      <c r="AP57" s="113">
        <f t="shared" si="106"/>
        <v>0</v>
      </c>
      <c r="AQ57" s="113">
        <f t="shared" si="107"/>
        <v>0</v>
      </c>
      <c r="AR57" s="113">
        <f t="shared" si="108"/>
        <v>0</v>
      </c>
      <c r="AS57" s="117">
        <f t="shared" si="109"/>
        <v>0</v>
      </c>
      <c r="AT57" s="117">
        <f t="shared" si="110"/>
        <v>0</v>
      </c>
      <c r="AU57" s="117">
        <f t="shared" si="111"/>
        <v>0</v>
      </c>
      <c r="AV57" s="117">
        <f t="shared" si="112"/>
        <v>0</v>
      </c>
      <c r="AW57" s="117">
        <f t="shared" si="113"/>
        <v>0</v>
      </c>
      <c r="AX57" s="117">
        <f t="shared" si="114"/>
        <v>0</v>
      </c>
      <c r="AY57" s="117">
        <f t="shared" si="115"/>
        <v>0</v>
      </c>
      <c r="AZ57" s="117">
        <f t="shared" si="116"/>
        <v>0</v>
      </c>
      <c r="BA57" s="117">
        <f t="shared" si="117"/>
        <v>0</v>
      </c>
      <c r="BB57" s="117">
        <f t="shared" si="118"/>
        <v>0</v>
      </c>
      <c r="BC57" s="117">
        <f t="shared" si="119"/>
        <v>0</v>
      </c>
      <c r="BD57" s="117">
        <f t="shared" si="120"/>
        <v>0</v>
      </c>
      <c r="BE57" s="117">
        <f t="shared" si="121"/>
        <v>0</v>
      </c>
      <c r="BF57" s="117"/>
      <c r="BH57" s="108">
        <f t="shared" si="89"/>
        <v>1220</v>
      </c>
      <c r="BI57" s="108" t="str">
        <f t="shared" si="90"/>
        <v>TI</v>
      </c>
      <c r="BJ57" s="108">
        <f t="shared" si="91"/>
        <v>0</v>
      </c>
      <c r="BK57" s="108">
        <f t="shared" si="92"/>
        <v>0</v>
      </c>
      <c r="BL57" s="108">
        <f t="shared" si="93"/>
        <v>0</v>
      </c>
      <c r="BM57" s="112">
        <f t="shared" si="94"/>
        <v>0</v>
      </c>
      <c r="BN57" s="112">
        <f t="shared" si="95"/>
        <v>0</v>
      </c>
      <c r="BO57" s="112">
        <f t="shared" si="96"/>
        <v>0</v>
      </c>
      <c r="BP57" s="112">
        <f t="shared" si="97"/>
        <v>0</v>
      </c>
      <c r="BQ57" s="112">
        <f t="shared" si="98"/>
        <v>0</v>
      </c>
      <c r="BR57" s="112">
        <f t="shared" si="15"/>
        <v>0</v>
      </c>
      <c r="BS57" s="112">
        <f t="shared" si="16"/>
        <v>0</v>
      </c>
      <c r="BT57" s="112"/>
      <c r="BU57" s="112"/>
      <c r="BV57" s="112"/>
      <c r="BW57" s="112"/>
      <c r="BX57" s="112"/>
      <c r="BY57" s="117">
        <f t="shared" ref="BY57" si="125">SUM(BM57:BX57)</f>
        <v>0</v>
      </c>
    </row>
    <row r="58" spans="2:77" s="42" customFormat="1" ht="18" customHeight="1">
      <c r="B58" s="113">
        <v>1220</v>
      </c>
      <c r="C58" s="113" t="s">
        <v>148</v>
      </c>
      <c r="D58" s="114"/>
      <c r="E58" s="115"/>
      <c r="F58" s="116"/>
      <c r="G58" s="117"/>
      <c r="H58" s="117"/>
      <c r="I58" s="117"/>
      <c r="J58" s="117"/>
      <c r="K58" s="117"/>
      <c r="L58" s="117"/>
      <c r="M58" s="117"/>
      <c r="N58" s="117"/>
      <c r="O58" s="117"/>
      <c r="P58" s="117"/>
      <c r="Q58" s="117"/>
      <c r="R58" s="117"/>
      <c r="S58" s="117"/>
      <c r="U58" s="113">
        <f t="shared" si="100"/>
        <v>1220</v>
      </c>
      <c r="V58" s="113" t="str">
        <f t="shared" si="101"/>
        <v>TI</v>
      </c>
      <c r="W58" s="113">
        <f t="shared" si="102"/>
        <v>0</v>
      </c>
      <c r="X58" s="113">
        <f t="shared" si="87"/>
        <v>0</v>
      </c>
      <c r="Y58" s="113">
        <f t="shared" si="88"/>
        <v>0</v>
      </c>
      <c r="Z58" s="117">
        <f>SUMIFS('Data 1220'!$U:$U,'Data 1220'!$D:$D,'Gastos Generales_2014 mensu '!$W58,'Data 1220'!$A:$A,"ENERO",'Data 1220'!$F:$F,'Gastos Generales_2014 mensu '!$X58)</f>
        <v>0</v>
      </c>
      <c r="AA58" s="117">
        <f>SUMIFS('Data 1220'!$U:$U,'Data 1220'!$D:$D,'Gastos Generales_2014 mensu '!$W58,'Data 1220'!$A:$A,"FEBRERO",'Data 1220'!$F:$F,'Gastos Generales_2014 mensu '!$X58)</f>
        <v>0</v>
      </c>
      <c r="AB58" s="117">
        <f>SUMIFS('Data 1220'!$U:$U,'Data 1220'!$D:$D,'Gastos Generales_2014 mensu '!$W58,'Data 1220'!$A:$A,"MARZO",'Data 1220'!$F:$F,'Gastos Generales_2014 mensu '!$X58)</f>
        <v>0</v>
      </c>
      <c r="AC58" s="117">
        <f>SUMIFS('Data 1220'!$U:$U,'Data 1220'!$D:$D,'Gastos Generales_2014 mensu '!$W58,'Data 1220'!$A:$A,"ABRIL",'Data 1220'!$F:$F,'Gastos Generales_2014 mensu '!$X58)</f>
        <v>0</v>
      </c>
      <c r="AD58" s="112">
        <f>SUMIFS('Data 1220'!$U:$U,'Data 1220'!$D:$D,'Gastos Generales_2014 mensu '!$W58,'Data 1220'!$A:$A,"MAYO",'Data 1220'!$F:$F,'Gastos Generales_2014 mensu '!$X58)</f>
        <v>0</v>
      </c>
      <c r="AE58" s="117">
        <f>SUMIFS('Data 1220'!$U:$U,'Data 1220'!$D:$D,'Gastos Generales_2014 mensu '!$W58,'Data 1220'!$A:$A,"JUNIO",'Data 1220'!$F:$F,'Gastos Generales_2014 mensu '!$X58)</f>
        <v>0</v>
      </c>
      <c r="AF58" s="117">
        <f>SUMIFS('Data 1220'!$U:$U,'Data 1220'!$D:$D,'Gastos Generales_2014 mensu '!$W58,'Data 1220'!$A:$A,"JULIO",'Data 1220'!$F:$F,'Gastos Generales_2014 mensu '!$X58)</f>
        <v>0</v>
      </c>
      <c r="AG58" s="117">
        <f>SUMIFS('Data 1220'!$U:$U,'Data 1220'!$D:$D,'Gastos Generales_2014 mensu '!$W58,'Data 1220'!$A:$A,"AGOSTO",'Data 1220'!$F:$F,'Gastos Generales_2014 mensu '!$X58)</f>
        <v>0</v>
      </c>
      <c r="AH58" s="117">
        <f>SUMIFS('Data 1220'!$U:$U,'Data 1220'!$D:$D,'Gastos Generales_2014 mensu '!$W58,'Data 1220'!$A:$A,"SEPTIEMBRE",'Data 1220'!$F:$F,'Gastos Generales_2014 mensu '!$X58)</f>
        <v>0</v>
      </c>
      <c r="AI58" s="117">
        <f>SUMIFS('Data 1220'!$U:$U,'Data 1220'!$D:$D,'Gastos Generales_2014 mensu '!$W58,'Data 1220'!$A:$A,"OCTUBRE",'Data 1220'!$F:$F,'Gastos Generales_2014 mensu '!$X58)</f>
        <v>0</v>
      </c>
      <c r="AJ58" s="117">
        <f>SUMIFS('Data 1220'!$U:$U,'Data 1220'!$D:$D,'Gastos Generales_2014 mensu '!$W58,'Data 1220'!$A:$A,"NOVIERMBRE",'Data 1220'!$F:$F,'Gastos Generales_2014 mensu '!$X58)</f>
        <v>0</v>
      </c>
      <c r="AK58" s="117">
        <f>SUMIFS('Data 1220'!$U:$U,'Data 1220'!$D:$D,'Gastos Generales_2014 mensu '!$W58,'Data 1220'!$A:$A,"DICIEMBRE",'Data 1220'!$F:$F,'Gastos Generales_2014 mensu '!$X58)</f>
        <v>0</v>
      </c>
      <c r="AL58" s="117">
        <f t="shared" si="103"/>
        <v>0</v>
      </c>
      <c r="AN58" s="113">
        <f t="shared" si="104"/>
        <v>1220</v>
      </c>
      <c r="AO58" s="113" t="str">
        <f t="shared" si="105"/>
        <v>TI</v>
      </c>
      <c r="AP58" s="113">
        <f t="shared" si="106"/>
        <v>0</v>
      </c>
      <c r="AQ58" s="113">
        <f t="shared" si="107"/>
        <v>0</v>
      </c>
      <c r="AR58" s="113">
        <f t="shared" si="108"/>
        <v>0</v>
      </c>
      <c r="AS58" s="117">
        <f t="shared" si="109"/>
        <v>0</v>
      </c>
      <c r="AT58" s="117">
        <f t="shared" si="110"/>
        <v>0</v>
      </c>
      <c r="AU58" s="117">
        <f t="shared" si="111"/>
        <v>0</v>
      </c>
      <c r="AV58" s="117">
        <f t="shared" si="112"/>
        <v>0</v>
      </c>
      <c r="AW58" s="117">
        <f t="shared" si="113"/>
        <v>0</v>
      </c>
      <c r="AX58" s="117">
        <f t="shared" si="114"/>
        <v>0</v>
      </c>
      <c r="AY58" s="117">
        <f t="shared" si="115"/>
        <v>0</v>
      </c>
      <c r="AZ58" s="117">
        <f t="shared" si="116"/>
        <v>0</v>
      </c>
      <c r="BA58" s="117">
        <f t="shared" si="117"/>
        <v>0</v>
      </c>
      <c r="BB58" s="117">
        <f t="shared" si="118"/>
        <v>0</v>
      </c>
      <c r="BC58" s="117">
        <f t="shared" si="119"/>
        <v>0</v>
      </c>
      <c r="BD58" s="117">
        <f t="shared" si="120"/>
        <v>0</v>
      </c>
      <c r="BE58" s="117">
        <f t="shared" si="121"/>
        <v>0</v>
      </c>
      <c r="BF58" s="117"/>
      <c r="BH58" s="108">
        <f t="shared" si="89"/>
        <v>1220</v>
      </c>
      <c r="BI58" s="108" t="str">
        <f t="shared" si="90"/>
        <v>TI</v>
      </c>
      <c r="BJ58" s="108">
        <f t="shared" si="91"/>
        <v>0</v>
      </c>
      <c r="BK58" s="108">
        <f t="shared" si="92"/>
        <v>0</v>
      </c>
      <c r="BL58" s="108">
        <f t="shared" si="93"/>
        <v>0</v>
      </c>
      <c r="BM58" s="112">
        <f t="shared" si="94"/>
        <v>0</v>
      </c>
      <c r="BN58" s="112">
        <f t="shared" si="95"/>
        <v>0</v>
      </c>
      <c r="BO58" s="112">
        <f t="shared" si="96"/>
        <v>0</v>
      </c>
      <c r="BP58" s="112">
        <f t="shared" si="97"/>
        <v>0</v>
      </c>
      <c r="BQ58" s="112">
        <f t="shared" si="98"/>
        <v>0</v>
      </c>
      <c r="BR58" s="112">
        <f t="shared" si="15"/>
        <v>0</v>
      </c>
      <c r="BS58" s="112">
        <f t="shared" si="16"/>
        <v>0</v>
      </c>
      <c r="BT58" s="112"/>
      <c r="BU58" s="112"/>
      <c r="BV58" s="112"/>
      <c r="BW58" s="112"/>
      <c r="BX58" s="112"/>
      <c r="BY58" s="117">
        <f t="shared" ref="BY58" si="126">SUM(BM58:BX58)</f>
        <v>0</v>
      </c>
    </row>
    <row r="59" spans="2:77" s="42" customFormat="1" ht="18" customHeight="1">
      <c r="B59" s="113">
        <v>1220</v>
      </c>
      <c r="C59" s="113" t="s">
        <v>148</v>
      </c>
      <c r="D59" s="114"/>
      <c r="E59" s="115"/>
      <c r="F59" s="116"/>
      <c r="G59" s="117"/>
      <c r="H59" s="117"/>
      <c r="I59" s="117"/>
      <c r="J59" s="117"/>
      <c r="K59" s="117"/>
      <c r="L59" s="117"/>
      <c r="M59" s="117"/>
      <c r="N59" s="117"/>
      <c r="O59" s="117"/>
      <c r="P59" s="117"/>
      <c r="Q59" s="117"/>
      <c r="R59" s="117"/>
      <c r="S59" s="117"/>
      <c r="U59" s="113">
        <f t="shared" si="100"/>
        <v>1220</v>
      </c>
      <c r="V59" s="113" t="str">
        <f t="shared" si="101"/>
        <v>TI</v>
      </c>
      <c r="W59" s="113">
        <f t="shared" si="102"/>
        <v>0</v>
      </c>
      <c r="X59" s="113">
        <f t="shared" si="87"/>
        <v>0</v>
      </c>
      <c r="Y59" s="113">
        <f t="shared" si="88"/>
        <v>0</v>
      </c>
      <c r="Z59" s="117">
        <f>SUMIFS('Data 1220'!$U:$U,'Data 1220'!$D:$D,'Gastos Generales_2014 mensu '!$W59,'Data 1220'!$A:$A,"ENERO",'Data 1220'!$F:$F,'Gastos Generales_2014 mensu '!$X59)</f>
        <v>0</v>
      </c>
      <c r="AA59" s="117">
        <f>SUMIFS('Data 1220'!$U:$U,'Data 1220'!$D:$D,'Gastos Generales_2014 mensu '!$W59,'Data 1220'!$A:$A,"FEBRERO",'Data 1220'!$F:$F,'Gastos Generales_2014 mensu '!$X59)</f>
        <v>0</v>
      </c>
      <c r="AB59" s="117">
        <f>SUMIFS('Data 1220'!$U:$U,'Data 1220'!$D:$D,'Gastos Generales_2014 mensu '!$W59,'Data 1220'!$A:$A,"MARZO",'Data 1220'!$F:$F,'Gastos Generales_2014 mensu '!$X59)</f>
        <v>0</v>
      </c>
      <c r="AC59" s="117">
        <f>SUMIFS('Data 1220'!$U:$U,'Data 1220'!$D:$D,'Gastos Generales_2014 mensu '!$W59,'Data 1220'!$A:$A,"ABRIL",'Data 1220'!$F:$F,'Gastos Generales_2014 mensu '!$X59)</f>
        <v>0</v>
      </c>
      <c r="AD59" s="112">
        <f>SUMIFS('Data 1220'!$U:$U,'Data 1220'!$D:$D,'Gastos Generales_2014 mensu '!$W59,'Data 1220'!$A:$A,"MAYO",'Data 1220'!$F:$F,'Gastos Generales_2014 mensu '!$X59)</f>
        <v>0</v>
      </c>
      <c r="AE59" s="117">
        <f>SUMIFS('Data 1220'!$U:$U,'Data 1220'!$D:$D,'Gastos Generales_2014 mensu '!$W59,'Data 1220'!$A:$A,"JUNIO",'Data 1220'!$F:$F,'Gastos Generales_2014 mensu '!$X59)</f>
        <v>0</v>
      </c>
      <c r="AF59" s="117">
        <f>SUMIFS('Data 1220'!$U:$U,'Data 1220'!$D:$D,'Gastos Generales_2014 mensu '!$W59,'Data 1220'!$A:$A,"JULIO",'Data 1220'!$F:$F,'Gastos Generales_2014 mensu '!$X59)</f>
        <v>0</v>
      </c>
      <c r="AG59" s="117">
        <f>SUMIFS('Data 1220'!$U:$U,'Data 1220'!$D:$D,'Gastos Generales_2014 mensu '!$W59,'Data 1220'!$A:$A,"AGOSTO",'Data 1220'!$F:$F,'Gastos Generales_2014 mensu '!$X59)</f>
        <v>0</v>
      </c>
      <c r="AH59" s="117">
        <f>SUMIFS('Data 1220'!$U:$U,'Data 1220'!$D:$D,'Gastos Generales_2014 mensu '!$W59,'Data 1220'!$A:$A,"SEPTIEMBRE",'Data 1220'!$F:$F,'Gastos Generales_2014 mensu '!$X59)</f>
        <v>0</v>
      </c>
      <c r="AI59" s="117">
        <f>SUMIFS('Data 1220'!$U:$U,'Data 1220'!$D:$D,'Gastos Generales_2014 mensu '!$W59,'Data 1220'!$A:$A,"OCTUBRE",'Data 1220'!$F:$F,'Gastos Generales_2014 mensu '!$X59)</f>
        <v>0</v>
      </c>
      <c r="AJ59" s="117">
        <f>SUMIFS('Data 1220'!$U:$U,'Data 1220'!$D:$D,'Gastos Generales_2014 mensu '!$W59,'Data 1220'!$A:$A,"NOVIERMBRE",'Data 1220'!$F:$F,'Gastos Generales_2014 mensu '!$X59)</f>
        <v>0</v>
      </c>
      <c r="AK59" s="117">
        <f>SUMIFS('Data 1220'!$U:$U,'Data 1220'!$D:$D,'Gastos Generales_2014 mensu '!$W59,'Data 1220'!$A:$A,"DICIEMBRE",'Data 1220'!$F:$F,'Gastos Generales_2014 mensu '!$X59)</f>
        <v>0</v>
      </c>
      <c r="AL59" s="117">
        <f t="shared" si="103"/>
        <v>0</v>
      </c>
      <c r="AN59" s="113">
        <f t="shared" si="104"/>
        <v>1220</v>
      </c>
      <c r="AO59" s="113" t="str">
        <f t="shared" si="105"/>
        <v>TI</v>
      </c>
      <c r="AP59" s="113">
        <f t="shared" si="106"/>
        <v>0</v>
      </c>
      <c r="AQ59" s="113">
        <f t="shared" si="107"/>
        <v>0</v>
      </c>
      <c r="AR59" s="113">
        <f t="shared" si="108"/>
        <v>0</v>
      </c>
      <c r="AS59" s="117">
        <f t="shared" si="109"/>
        <v>0</v>
      </c>
      <c r="AT59" s="117">
        <f t="shared" si="110"/>
        <v>0</v>
      </c>
      <c r="AU59" s="117">
        <f t="shared" si="111"/>
        <v>0</v>
      </c>
      <c r="AV59" s="117">
        <f t="shared" si="112"/>
        <v>0</v>
      </c>
      <c r="AW59" s="117">
        <f t="shared" si="113"/>
        <v>0</v>
      </c>
      <c r="AX59" s="117">
        <f t="shared" si="114"/>
        <v>0</v>
      </c>
      <c r="AY59" s="117">
        <f t="shared" si="115"/>
        <v>0</v>
      </c>
      <c r="AZ59" s="117">
        <f t="shared" si="116"/>
        <v>0</v>
      </c>
      <c r="BA59" s="117">
        <f t="shared" si="117"/>
        <v>0</v>
      </c>
      <c r="BB59" s="117">
        <f t="shared" si="118"/>
        <v>0</v>
      </c>
      <c r="BC59" s="117">
        <f t="shared" si="119"/>
        <v>0</v>
      </c>
      <c r="BD59" s="117">
        <f t="shared" si="120"/>
        <v>0</v>
      </c>
      <c r="BE59" s="117">
        <f t="shared" si="121"/>
        <v>0</v>
      </c>
      <c r="BF59" s="117"/>
      <c r="BH59" s="108">
        <f t="shared" si="89"/>
        <v>1220</v>
      </c>
      <c r="BI59" s="108" t="str">
        <f t="shared" si="90"/>
        <v>TI</v>
      </c>
      <c r="BJ59" s="108">
        <f t="shared" si="91"/>
        <v>0</v>
      </c>
      <c r="BK59" s="108">
        <f t="shared" si="92"/>
        <v>0</v>
      </c>
      <c r="BL59" s="108">
        <f t="shared" si="93"/>
        <v>0</v>
      </c>
      <c r="BM59" s="112">
        <f t="shared" si="94"/>
        <v>0</v>
      </c>
      <c r="BN59" s="112">
        <f t="shared" si="95"/>
        <v>0</v>
      </c>
      <c r="BO59" s="112">
        <f t="shared" si="96"/>
        <v>0</v>
      </c>
      <c r="BP59" s="112">
        <f t="shared" si="97"/>
        <v>0</v>
      </c>
      <c r="BQ59" s="112">
        <f t="shared" si="98"/>
        <v>0</v>
      </c>
      <c r="BR59" s="112">
        <f t="shared" si="15"/>
        <v>0</v>
      </c>
      <c r="BS59" s="112">
        <f t="shared" si="16"/>
        <v>0</v>
      </c>
      <c r="BT59" s="112"/>
      <c r="BU59" s="112"/>
      <c r="BV59" s="112"/>
      <c r="BW59" s="112"/>
      <c r="BX59" s="112"/>
      <c r="BY59" s="117">
        <f t="shared" ref="BY59" si="127">SUM(BM59:BX59)</f>
        <v>0</v>
      </c>
    </row>
    <row r="60" spans="2:77" s="42" customFormat="1" ht="18" customHeight="1">
      <c r="B60" s="113">
        <v>1220</v>
      </c>
      <c r="C60" s="113" t="s">
        <v>148</v>
      </c>
      <c r="D60" s="114"/>
      <c r="E60" s="115"/>
      <c r="F60" s="116"/>
      <c r="G60" s="117"/>
      <c r="H60" s="117"/>
      <c r="I60" s="117"/>
      <c r="J60" s="117"/>
      <c r="K60" s="117"/>
      <c r="L60" s="117"/>
      <c r="M60" s="117"/>
      <c r="N60" s="117"/>
      <c r="O60" s="117"/>
      <c r="P60" s="117"/>
      <c r="Q60" s="117"/>
      <c r="R60" s="117"/>
      <c r="S60" s="117"/>
      <c r="U60" s="113">
        <f t="shared" si="100"/>
        <v>1220</v>
      </c>
      <c r="V60" s="113" t="str">
        <f t="shared" si="101"/>
        <v>TI</v>
      </c>
      <c r="W60" s="113">
        <f t="shared" si="102"/>
        <v>0</v>
      </c>
      <c r="X60" s="113">
        <f t="shared" si="87"/>
        <v>0</v>
      </c>
      <c r="Y60" s="113">
        <f t="shared" si="88"/>
        <v>0</v>
      </c>
      <c r="Z60" s="117">
        <f>SUMIFS('Data 1220'!$U:$U,'Data 1220'!$D:$D,'Gastos Generales_2014 mensu '!$W60,'Data 1220'!$A:$A,"ENERO",'Data 1220'!$F:$F,'Gastos Generales_2014 mensu '!$X60)</f>
        <v>0</v>
      </c>
      <c r="AA60" s="117">
        <f>SUMIFS('Data 1220'!$U:$U,'Data 1220'!$D:$D,'Gastos Generales_2014 mensu '!$W60,'Data 1220'!$A:$A,"FEBRERO",'Data 1220'!$F:$F,'Gastos Generales_2014 mensu '!$X60)</f>
        <v>0</v>
      </c>
      <c r="AB60" s="117">
        <f>SUMIFS('Data 1220'!$U:$U,'Data 1220'!$D:$D,'Gastos Generales_2014 mensu '!$W60,'Data 1220'!$A:$A,"MARZO",'Data 1220'!$F:$F,'Gastos Generales_2014 mensu '!$X60)</f>
        <v>0</v>
      </c>
      <c r="AC60" s="117">
        <f>SUMIFS('Data 1220'!$U:$U,'Data 1220'!$D:$D,'Gastos Generales_2014 mensu '!$W60,'Data 1220'!$A:$A,"ABRIL",'Data 1220'!$F:$F,'Gastos Generales_2014 mensu '!$X60)</f>
        <v>0</v>
      </c>
      <c r="AD60" s="112">
        <f>SUMIFS('Data 1220'!$U:$U,'Data 1220'!$D:$D,'Gastos Generales_2014 mensu '!$W60,'Data 1220'!$A:$A,"MAYO",'Data 1220'!$F:$F,'Gastos Generales_2014 mensu '!$X60)</f>
        <v>0</v>
      </c>
      <c r="AE60" s="117">
        <f>SUMIFS('Data 1220'!$U:$U,'Data 1220'!$D:$D,'Gastos Generales_2014 mensu '!$W60,'Data 1220'!$A:$A,"JUNIO",'Data 1220'!$F:$F,'Gastos Generales_2014 mensu '!$X60)</f>
        <v>0</v>
      </c>
      <c r="AF60" s="117">
        <f>SUMIFS('Data 1220'!$U:$U,'Data 1220'!$D:$D,'Gastos Generales_2014 mensu '!$W60,'Data 1220'!$A:$A,"JULIO",'Data 1220'!$F:$F,'Gastos Generales_2014 mensu '!$X60)</f>
        <v>0</v>
      </c>
      <c r="AG60" s="117">
        <f>SUMIFS('Data 1220'!$U:$U,'Data 1220'!$D:$D,'Gastos Generales_2014 mensu '!$W60,'Data 1220'!$A:$A,"AGOSTO",'Data 1220'!$F:$F,'Gastos Generales_2014 mensu '!$X60)</f>
        <v>0</v>
      </c>
      <c r="AH60" s="117">
        <f>SUMIFS('Data 1220'!$U:$U,'Data 1220'!$D:$D,'Gastos Generales_2014 mensu '!$W60,'Data 1220'!$A:$A,"SEPTIEMBRE",'Data 1220'!$F:$F,'Gastos Generales_2014 mensu '!$X60)</f>
        <v>0</v>
      </c>
      <c r="AI60" s="117">
        <f>SUMIFS('Data 1220'!$U:$U,'Data 1220'!$D:$D,'Gastos Generales_2014 mensu '!$W60,'Data 1220'!$A:$A,"OCTUBRE",'Data 1220'!$F:$F,'Gastos Generales_2014 mensu '!$X60)</f>
        <v>0</v>
      </c>
      <c r="AJ60" s="117">
        <f>SUMIFS('Data 1220'!$U:$U,'Data 1220'!$D:$D,'Gastos Generales_2014 mensu '!$W60,'Data 1220'!$A:$A,"NOVIERMBRE",'Data 1220'!$F:$F,'Gastos Generales_2014 mensu '!$X60)</f>
        <v>0</v>
      </c>
      <c r="AK60" s="117">
        <f>SUMIFS('Data 1220'!$U:$U,'Data 1220'!$D:$D,'Gastos Generales_2014 mensu '!$W60,'Data 1220'!$A:$A,"DICIEMBRE",'Data 1220'!$F:$F,'Gastos Generales_2014 mensu '!$X60)</f>
        <v>0</v>
      </c>
      <c r="AL60" s="117">
        <f t="shared" si="103"/>
        <v>0</v>
      </c>
      <c r="AN60" s="113">
        <f t="shared" si="104"/>
        <v>1220</v>
      </c>
      <c r="AO60" s="113" t="str">
        <f t="shared" si="105"/>
        <v>TI</v>
      </c>
      <c r="AP60" s="113">
        <f t="shared" si="106"/>
        <v>0</v>
      </c>
      <c r="AQ60" s="113">
        <f t="shared" si="107"/>
        <v>0</v>
      </c>
      <c r="AR60" s="113">
        <f t="shared" si="108"/>
        <v>0</v>
      </c>
      <c r="AS60" s="117">
        <f t="shared" si="109"/>
        <v>0</v>
      </c>
      <c r="AT60" s="117">
        <f t="shared" si="110"/>
        <v>0</v>
      </c>
      <c r="AU60" s="117">
        <f t="shared" si="111"/>
        <v>0</v>
      </c>
      <c r="AV60" s="117">
        <f t="shared" si="112"/>
        <v>0</v>
      </c>
      <c r="AW60" s="117">
        <f t="shared" si="113"/>
        <v>0</v>
      </c>
      <c r="AX60" s="117">
        <f t="shared" si="114"/>
        <v>0</v>
      </c>
      <c r="AY60" s="117">
        <f t="shared" si="115"/>
        <v>0</v>
      </c>
      <c r="AZ60" s="117">
        <f t="shared" si="116"/>
        <v>0</v>
      </c>
      <c r="BA60" s="117">
        <f t="shared" si="117"/>
        <v>0</v>
      </c>
      <c r="BB60" s="117">
        <f t="shared" si="118"/>
        <v>0</v>
      </c>
      <c r="BC60" s="117">
        <f t="shared" si="119"/>
        <v>0</v>
      </c>
      <c r="BD60" s="117">
        <f t="shared" si="120"/>
        <v>0</v>
      </c>
      <c r="BE60" s="117">
        <f t="shared" si="121"/>
        <v>0</v>
      </c>
      <c r="BF60" s="117"/>
      <c r="BH60" s="108">
        <f t="shared" si="89"/>
        <v>1220</v>
      </c>
      <c r="BI60" s="108" t="str">
        <f t="shared" si="90"/>
        <v>TI</v>
      </c>
      <c r="BJ60" s="108">
        <f t="shared" si="91"/>
        <v>0</v>
      </c>
      <c r="BK60" s="108">
        <f t="shared" si="92"/>
        <v>0</v>
      </c>
      <c r="BL60" s="108">
        <f t="shared" si="93"/>
        <v>0</v>
      </c>
      <c r="BM60" s="112">
        <f t="shared" si="94"/>
        <v>0</v>
      </c>
      <c r="BN60" s="112">
        <f t="shared" si="95"/>
        <v>0</v>
      </c>
      <c r="BO60" s="112">
        <f t="shared" si="96"/>
        <v>0</v>
      </c>
      <c r="BP60" s="112">
        <f t="shared" si="97"/>
        <v>0</v>
      </c>
      <c r="BQ60" s="112">
        <f t="shared" si="98"/>
        <v>0</v>
      </c>
      <c r="BR60" s="112">
        <f t="shared" si="15"/>
        <v>0</v>
      </c>
      <c r="BS60" s="112">
        <f t="shared" si="16"/>
        <v>0</v>
      </c>
      <c r="BT60" s="112"/>
      <c r="BU60" s="112"/>
      <c r="BV60" s="112"/>
      <c r="BW60" s="112"/>
      <c r="BX60" s="112"/>
      <c r="BY60" s="117">
        <f t="shared" ref="BY60" si="128">SUM(BM60:BX60)</f>
        <v>0</v>
      </c>
    </row>
    <row r="61" spans="2:77">
      <c r="B61" s="118"/>
      <c r="C61" s="118"/>
      <c r="D61" s="119"/>
      <c r="E61" s="120"/>
      <c r="F61" s="121" t="s">
        <v>155</v>
      </c>
      <c r="G61" s="122">
        <f>SUM(G5:G52)</f>
        <v>22515539.489286818</v>
      </c>
      <c r="H61" s="122">
        <f t="shared" ref="H61:S61" si="129">SUM(H5:H52)</f>
        <v>24083268.144307666</v>
      </c>
      <c r="I61" s="122">
        <f t="shared" si="129"/>
        <v>24092868.144307666</v>
      </c>
      <c r="J61" s="122">
        <f t="shared" si="129"/>
        <v>24083268.144307666</v>
      </c>
      <c r="K61" s="122">
        <f t="shared" si="129"/>
        <v>24002989.095871303</v>
      </c>
      <c r="L61" s="122">
        <f t="shared" si="129"/>
        <v>24093668.144307666</v>
      </c>
      <c r="M61" s="122">
        <f t="shared" si="129"/>
        <v>25191022.080195908</v>
      </c>
      <c r="N61" s="122">
        <f t="shared" si="129"/>
        <v>24083268.144307666</v>
      </c>
      <c r="O61" s="122">
        <f t="shared" si="129"/>
        <v>24091268.144307666</v>
      </c>
      <c r="P61" s="122">
        <f t="shared" si="129"/>
        <v>24083268.144307666</v>
      </c>
      <c r="Q61" s="122">
        <f t="shared" si="129"/>
        <v>24226126.144307666</v>
      </c>
      <c r="R61" s="122">
        <f t="shared" si="129"/>
        <v>24091268.144307666</v>
      </c>
      <c r="S61" s="122">
        <f t="shared" si="129"/>
        <v>288637821.96412307</v>
      </c>
      <c r="U61" s="145"/>
      <c r="V61" s="145"/>
      <c r="W61" s="146"/>
      <c r="X61" s="146"/>
      <c r="Y61" s="153" t="s">
        <v>155</v>
      </c>
      <c r="Z61" s="139">
        <f t="shared" ref="Z61:AD61" si="130">SUM(Z5:Z60)</f>
        <v>26538471</v>
      </c>
      <c r="AA61" s="139">
        <f t="shared" si="130"/>
        <v>24227264</v>
      </c>
      <c r="AB61" s="139">
        <f t="shared" si="130"/>
        <v>25691794</v>
      </c>
      <c r="AC61" s="139">
        <f t="shared" si="130"/>
        <v>11611135</v>
      </c>
      <c r="AD61" s="139">
        <f t="shared" si="130"/>
        <v>15893935</v>
      </c>
      <c r="AE61" s="139">
        <f>SUM(AE5:AE60)</f>
        <v>31268500</v>
      </c>
      <c r="AF61" s="139">
        <f>SUM(AF5:AF60)</f>
        <v>42614390</v>
      </c>
      <c r="AG61" s="154">
        <f t="shared" ref="AG61:AL61" si="131">SUM(AG5:AG60)</f>
        <v>0</v>
      </c>
      <c r="AH61" s="139">
        <f t="shared" si="131"/>
        <v>0</v>
      </c>
      <c r="AI61" s="139">
        <f t="shared" si="131"/>
        <v>0</v>
      </c>
      <c r="AJ61" s="139">
        <f t="shared" si="131"/>
        <v>0</v>
      </c>
      <c r="AK61" s="139">
        <f t="shared" si="131"/>
        <v>0</v>
      </c>
      <c r="AL61" s="139">
        <f t="shared" si="131"/>
        <v>177845489</v>
      </c>
      <c r="AN61" s="125"/>
      <c r="AO61" s="125"/>
      <c r="AP61" s="126"/>
      <c r="AQ61" s="126"/>
      <c r="AR61" s="127" t="s">
        <v>155</v>
      </c>
      <c r="AS61" s="128">
        <f>SUM(AS5:AS52)</f>
        <v>4022931.5107131791</v>
      </c>
      <c r="AT61" s="128">
        <f t="shared" ref="AT61:BD61" si="132">SUM(AT5:AT52)</f>
        <v>143995.85569232935</v>
      </c>
      <c r="AU61" s="128">
        <f t="shared" si="132"/>
        <v>1598925.8556923294</v>
      </c>
      <c r="AV61" s="128">
        <f t="shared" si="132"/>
        <v>-12472133.144307671</v>
      </c>
      <c r="AW61" s="128">
        <f t="shared" si="132"/>
        <v>-8109054.095871307</v>
      </c>
      <c r="AX61" s="128">
        <f t="shared" si="132"/>
        <v>6933231.8556923289</v>
      </c>
      <c r="AY61" s="128">
        <f t="shared" si="132"/>
        <v>17296426.919804089</v>
      </c>
      <c r="AZ61" s="128">
        <f t="shared" si="132"/>
        <v>-24083268.144307666</v>
      </c>
      <c r="BA61" s="128">
        <f t="shared" si="132"/>
        <v>-24091268.144307666</v>
      </c>
      <c r="BB61" s="128">
        <f t="shared" si="132"/>
        <v>-24083268.144307666</v>
      </c>
      <c r="BC61" s="128">
        <f t="shared" si="132"/>
        <v>-24226126.144307666</v>
      </c>
      <c r="BD61" s="128">
        <f t="shared" si="132"/>
        <v>-24091268.144307666</v>
      </c>
      <c r="BE61" s="128">
        <f>SUM(BE5:BE52)</f>
        <v>-111160873.96412307</v>
      </c>
      <c r="BF61" s="129"/>
      <c r="BH61" s="132"/>
      <c r="BI61" s="132"/>
      <c r="BJ61" s="133"/>
      <c r="BK61" s="133"/>
      <c r="BL61" s="134" t="s">
        <v>155</v>
      </c>
      <c r="BM61" s="135">
        <f>SUM(BM5:BM60)</f>
        <v>26538471</v>
      </c>
      <c r="BN61" s="135">
        <f t="shared" ref="BN61:BS61" si="133">SUM(BN5:BN60)</f>
        <v>24227264</v>
      </c>
      <c r="BO61" s="135">
        <f t="shared" si="133"/>
        <v>25691794</v>
      </c>
      <c r="BP61" s="135">
        <f t="shared" si="133"/>
        <v>11611135</v>
      </c>
      <c r="BQ61" s="135">
        <f t="shared" si="133"/>
        <v>15893935</v>
      </c>
      <c r="BR61" s="135">
        <f t="shared" si="133"/>
        <v>31268500</v>
      </c>
      <c r="BS61" s="135">
        <f t="shared" si="133"/>
        <v>42614390</v>
      </c>
      <c r="BT61" s="135">
        <f>SUM(BT5:BT60)</f>
        <v>0</v>
      </c>
      <c r="BU61" s="135">
        <f t="shared" ref="BU61" si="134">SUM(BU5:BU60)</f>
        <v>0</v>
      </c>
      <c r="BV61" s="135">
        <f t="shared" ref="BV61" si="135">SUM(BV5:BV60)</f>
        <v>0</v>
      </c>
      <c r="BW61" s="135">
        <f t="shared" ref="BW61" si="136">SUM(BW5:BW60)</f>
        <v>0</v>
      </c>
      <c r="BX61" s="135">
        <f t="shared" ref="BX61" si="137">SUM(BX5:BX60)</f>
        <v>0</v>
      </c>
      <c r="BY61" s="135">
        <f t="shared" ref="BY61" si="138">SUM(BY5:BY60)</f>
        <v>176658444</v>
      </c>
    </row>
    <row r="62" spans="2:77">
      <c r="S62" s="38"/>
      <c r="Z62" s="112">
        <f>SUMIF('Data 1220'!$A:$A,"ENERO",'Data 1220'!$U:$U)</f>
        <v>26538471</v>
      </c>
      <c r="AA62" s="112">
        <f>SUMIF('Data 1220'!$A:$A,"FEBRERO",'Data 1220'!$U:$U)</f>
        <v>24227264</v>
      </c>
      <c r="AB62" s="112">
        <f>SUMIF('Data 1220'!$A:$A,"MARZO",'Data 1220'!$U:$U)</f>
        <v>25691794</v>
      </c>
      <c r="AC62" s="112">
        <f>SUMIF('Data 1220'!$A:$A,"ABRIL",'Data 1220'!$U:$U)</f>
        <v>11611135</v>
      </c>
      <c r="AD62" s="112">
        <f>SUMIF('Data 1220'!$A:$A,"MAYO",'Data 1220'!$U:$U)</f>
        <v>15893935</v>
      </c>
      <c r="AE62" s="112">
        <f>SUMIF('Data 1220'!$A:$A,"JUNIO",'Data 1220'!$U:$U)</f>
        <v>31268500</v>
      </c>
      <c r="AF62" s="112">
        <f>SUMIF('Data 1220'!$A:$A,"JULIO",'Data 1220'!$U:$U)</f>
        <v>42614390</v>
      </c>
      <c r="BM62" s="38">
        <f>+BM61-Z61</f>
        <v>0</v>
      </c>
      <c r="BN62" s="38">
        <f t="shared" ref="BN62:BS62" si="139">+BN61-AA61</f>
        <v>0</v>
      </c>
      <c r="BO62" s="38">
        <f t="shared" si="139"/>
        <v>0</v>
      </c>
      <c r="BP62" s="38">
        <f t="shared" si="139"/>
        <v>0</v>
      </c>
      <c r="BQ62" s="38">
        <f t="shared" si="139"/>
        <v>0</v>
      </c>
      <c r="BR62" s="38">
        <f t="shared" si="139"/>
        <v>0</v>
      </c>
      <c r="BS62" s="38">
        <f t="shared" si="139"/>
        <v>0</v>
      </c>
    </row>
    <row r="63" spans="2:77">
      <c r="S63" s="38">
        <f>+S61-AL61</f>
        <v>110792332.96412307</v>
      </c>
      <c r="Z63" s="38">
        <f t="shared" ref="Z63:AE63" si="140">+Z62-Z61</f>
        <v>0</v>
      </c>
      <c r="AA63" s="38">
        <f t="shared" si="140"/>
        <v>0</v>
      </c>
      <c r="AB63" s="38">
        <f t="shared" si="140"/>
        <v>0</v>
      </c>
      <c r="AC63" s="38">
        <f t="shared" si="140"/>
        <v>0</v>
      </c>
      <c r="AD63" s="38">
        <f t="shared" si="140"/>
        <v>0</v>
      </c>
      <c r="AE63" s="38">
        <f t="shared" si="140"/>
        <v>0</v>
      </c>
      <c r="AF63" s="38">
        <f t="shared" ref="AF63" si="141">+AF62-AF61</f>
        <v>0</v>
      </c>
      <c r="BL63" t="s">
        <v>13</v>
      </c>
      <c r="BM63" s="117">
        <f>SUMIF($BL$5:$BL$52,$BL$63,BM$5:BM$52)</f>
        <v>4970241</v>
      </c>
      <c r="BN63" s="117">
        <f t="shared" ref="BN63:BX63" si="142">SUMIF($BL$5:$BL$52,$BL$63,BN$5:BN$52)</f>
        <v>4457675</v>
      </c>
      <c r="BO63" s="117">
        <f t="shared" si="142"/>
        <v>3793484</v>
      </c>
      <c r="BP63" s="117">
        <f t="shared" si="142"/>
        <v>5333711</v>
      </c>
      <c r="BQ63" s="117">
        <f t="shared" si="142"/>
        <v>5777787</v>
      </c>
      <c r="BR63" s="117">
        <f t="shared" si="142"/>
        <v>5217391</v>
      </c>
      <c r="BS63" s="117">
        <f t="shared" si="142"/>
        <v>6762074</v>
      </c>
      <c r="BT63" s="117">
        <f t="shared" si="142"/>
        <v>0</v>
      </c>
      <c r="BU63" s="117">
        <f t="shared" si="142"/>
        <v>0</v>
      </c>
      <c r="BV63" s="117">
        <f t="shared" si="142"/>
        <v>0</v>
      </c>
      <c r="BW63" s="117">
        <f t="shared" si="142"/>
        <v>0</v>
      </c>
      <c r="BX63" s="117">
        <f t="shared" si="142"/>
        <v>0</v>
      </c>
      <c r="BY63" s="117">
        <f>SUMIF($BL$5:$BL$52,$BL$63,BY$5:BY$52)</f>
        <v>36312363</v>
      </c>
    </row>
    <row r="64" spans="2:77">
      <c r="S64" s="38"/>
      <c r="BL64" t="s">
        <v>358</v>
      </c>
      <c r="BM64" s="117">
        <f>SUMIF($BL$5:$BL$52,$BL$64,BM$5:BM$52)</f>
        <v>3956504</v>
      </c>
      <c r="BN64" s="117">
        <f t="shared" ref="BN64:BX64" si="143">SUMIF($BL$5:$BL$52,$BL$64,BN$5:BN$52)</f>
        <v>3956504</v>
      </c>
      <c r="BO64" s="117">
        <f t="shared" si="143"/>
        <v>3956504</v>
      </c>
      <c r="BP64" s="117">
        <f>SUMIF($BL$5:$BL$52,$BL$64,BP$5:BP$52)</f>
        <v>3956504</v>
      </c>
      <c r="BQ64" s="117">
        <f t="shared" si="143"/>
        <v>3956504</v>
      </c>
      <c r="BR64" s="117">
        <f t="shared" si="143"/>
        <v>3956297</v>
      </c>
      <c r="BS64" s="117">
        <f t="shared" si="143"/>
        <v>3958034</v>
      </c>
      <c r="BT64" s="117">
        <f t="shared" si="143"/>
        <v>0</v>
      </c>
      <c r="BU64" s="117">
        <f t="shared" si="143"/>
        <v>0</v>
      </c>
      <c r="BV64" s="117">
        <f t="shared" si="143"/>
        <v>0</v>
      </c>
      <c r="BW64" s="117">
        <f t="shared" si="143"/>
        <v>0</v>
      </c>
      <c r="BX64" s="117">
        <f t="shared" si="143"/>
        <v>0</v>
      </c>
      <c r="BY64" s="117">
        <f>SUMIF($BL$5:$BL$52,$BL$64,BY$5:BY$52)</f>
        <v>27696851</v>
      </c>
    </row>
    <row r="65" spans="4:78">
      <c r="S65" s="38"/>
      <c r="Z65" s="38">
        <f>+S61-Z61</f>
        <v>262099350.96412307</v>
      </c>
      <c r="BL65" t="s">
        <v>549</v>
      </c>
      <c r="BM65" s="117">
        <f>+BM61-BM63-BM64</f>
        <v>17611726</v>
      </c>
      <c r="BN65" s="117">
        <f t="shared" ref="BN65:BX65" si="144">+BN61-BN63-BN64</f>
        <v>15813085</v>
      </c>
      <c r="BO65" s="117">
        <f t="shared" si="144"/>
        <v>17941806</v>
      </c>
      <c r="BP65" s="117">
        <f t="shared" si="144"/>
        <v>2320920</v>
      </c>
      <c r="BQ65" s="117">
        <f t="shared" si="144"/>
        <v>6159644</v>
      </c>
      <c r="BR65" s="117">
        <f t="shared" si="144"/>
        <v>22094812</v>
      </c>
      <c r="BS65" s="117">
        <f t="shared" si="144"/>
        <v>31894282</v>
      </c>
      <c r="BT65" s="117">
        <f t="shared" si="144"/>
        <v>0</v>
      </c>
      <c r="BU65" s="117">
        <f t="shared" si="144"/>
        <v>0</v>
      </c>
      <c r="BV65" s="117">
        <f t="shared" si="144"/>
        <v>0</v>
      </c>
      <c r="BW65" s="117">
        <f t="shared" si="144"/>
        <v>0</v>
      </c>
      <c r="BX65" s="117">
        <f t="shared" si="144"/>
        <v>0</v>
      </c>
      <c r="BY65" s="117">
        <f>+BY61-BY63-BY64</f>
        <v>112649230</v>
      </c>
      <c r="BZ65" s="38">
        <f>SUM(BM65:BY65)</f>
        <v>226485505</v>
      </c>
    </row>
    <row r="66" spans="4:78">
      <c r="D66" s="136" t="s">
        <v>356</v>
      </c>
      <c r="E66" s="137">
        <v>41640</v>
      </c>
      <c r="F66" s="137">
        <v>41671</v>
      </c>
      <c r="G66" s="137">
        <v>41699</v>
      </c>
      <c r="H66" s="137">
        <v>41730</v>
      </c>
      <c r="I66" s="137">
        <v>41760</v>
      </c>
      <c r="J66" s="137">
        <v>41791</v>
      </c>
      <c r="K66" s="137">
        <v>41821</v>
      </c>
      <c r="L66" s="137">
        <v>41852</v>
      </c>
      <c r="M66" s="137">
        <v>41883</v>
      </c>
      <c r="N66" s="137">
        <v>41913</v>
      </c>
      <c r="O66" s="137">
        <v>41944</v>
      </c>
      <c r="P66" s="137">
        <v>41974</v>
      </c>
      <c r="Q66" s="137" t="s">
        <v>155</v>
      </c>
    </row>
    <row r="67" spans="4:78">
      <c r="D67" s="111" t="s">
        <v>87</v>
      </c>
      <c r="E67" s="112">
        <f>SUMIF($Y$5:$Y$60,$D67,Z$5:Z$60)</f>
        <v>4262619</v>
      </c>
      <c r="F67" s="112">
        <f t="shared" ref="F67:K77" si="145">SUMIF($Y$5:$Y$60,$D67,AA$5:AA$60)</f>
        <v>2814011</v>
      </c>
      <c r="G67" s="112">
        <f t="shared" si="145"/>
        <v>-1957985</v>
      </c>
      <c r="H67" s="112">
        <f t="shared" si="145"/>
        <v>-4347942</v>
      </c>
      <c r="I67" s="112">
        <f t="shared" si="145"/>
        <v>-2552326</v>
      </c>
      <c r="J67" s="112">
        <f t="shared" si="145"/>
        <v>-65061</v>
      </c>
      <c r="K67" s="112">
        <f t="shared" si="145"/>
        <v>10198631</v>
      </c>
      <c r="L67" s="112">
        <f t="shared" ref="L67:P77" si="146">SUMIF($Y$5:$Y$53,$D67,AG$5:AG$53)</f>
        <v>0</v>
      </c>
      <c r="M67" s="112">
        <f t="shared" si="146"/>
        <v>0</v>
      </c>
      <c r="N67" s="112">
        <f t="shared" si="146"/>
        <v>0</v>
      </c>
      <c r="O67" s="112">
        <f t="shared" si="146"/>
        <v>0</v>
      </c>
      <c r="P67" s="112">
        <f t="shared" si="146"/>
        <v>0</v>
      </c>
      <c r="Q67" s="112">
        <f>SUM(E67:P67)</f>
        <v>8351947</v>
      </c>
      <c r="BL67" t="s">
        <v>155</v>
      </c>
      <c r="BM67" s="38">
        <f>SUM(BM63:BM66)</f>
        <v>26538471</v>
      </c>
      <c r="BN67" s="38">
        <f t="shared" ref="BN67:BY67" si="147">SUM(BN63:BN66)</f>
        <v>24227264</v>
      </c>
      <c r="BO67" s="38">
        <f t="shared" si="147"/>
        <v>25691794</v>
      </c>
      <c r="BP67" s="38">
        <f t="shared" si="147"/>
        <v>11611135</v>
      </c>
      <c r="BQ67" s="38">
        <f t="shared" si="147"/>
        <v>15893935</v>
      </c>
      <c r="BR67" s="38">
        <f t="shared" si="147"/>
        <v>31268500</v>
      </c>
      <c r="BS67" s="38">
        <f t="shared" si="147"/>
        <v>42614390</v>
      </c>
      <c r="BT67" s="38">
        <f t="shared" si="147"/>
        <v>0</v>
      </c>
      <c r="BU67" s="38">
        <f t="shared" si="147"/>
        <v>0</v>
      </c>
      <c r="BV67" s="38">
        <f t="shared" si="147"/>
        <v>0</v>
      </c>
      <c r="BW67" s="38">
        <f t="shared" si="147"/>
        <v>0</v>
      </c>
      <c r="BX67" s="38">
        <f t="shared" si="147"/>
        <v>0</v>
      </c>
      <c r="BY67" s="38">
        <f t="shared" si="147"/>
        <v>176658444</v>
      </c>
    </row>
    <row r="68" spans="4:78">
      <c r="D68" s="111" t="s">
        <v>84</v>
      </c>
      <c r="E68" s="112">
        <f t="shared" ref="E68:E77" si="148">SUMIF($Y$5:$Y$60,$D68,Z$5:Z$60)</f>
        <v>1521594</v>
      </c>
      <c r="F68" s="112">
        <f t="shared" si="145"/>
        <v>589369</v>
      </c>
      <c r="G68" s="112">
        <f t="shared" si="145"/>
        <v>564426</v>
      </c>
      <c r="H68" s="112">
        <f t="shared" si="145"/>
        <v>621598</v>
      </c>
      <c r="I68" s="112">
        <f t="shared" si="145"/>
        <v>242585</v>
      </c>
      <c r="J68" s="112">
        <f t="shared" si="145"/>
        <v>1472472</v>
      </c>
      <c r="K68" s="112">
        <f t="shared" si="145"/>
        <v>4115630</v>
      </c>
      <c r="L68" s="112">
        <f t="shared" si="146"/>
        <v>0</v>
      </c>
      <c r="M68" s="112">
        <f t="shared" si="146"/>
        <v>0</v>
      </c>
      <c r="N68" s="112">
        <f t="shared" si="146"/>
        <v>0</v>
      </c>
      <c r="O68" s="112">
        <f t="shared" si="146"/>
        <v>0</v>
      </c>
      <c r="P68" s="112">
        <f t="shared" si="146"/>
        <v>0</v>
      </c>
      <c r="Q68" s="112">
        <f t="shared" ref="Q68:Q74" si="149">SUM(E68:P68)</f>
        <v>9127674</v>
      </c>
    </row>
    <row r="69" spans="4:78">
      <c r="D69" s="116" t="s">
        <v>358</v>
      </c>
      <c r="E69" s="112">
        <f t="shared" si="148"/>
        <v>3956504</v>
      </c>
      <c r="F69" s="112">
        <f t="shared" si="145"/>
        <v>3956504</v>
      </c>
      <c r="G69" s="112">
        <f t="shared" si="145"/>
        <v>3956504</v>
      </c>
      <c r="H69" s="112">
        <f t="shared" si="145"/>
        <v>3956504</v>
      </c>
      <c r="I69" s="112">
        <f t="shared" si="145"/>
        <v>3956504</v>
      </c>
      <c r="J69" s="112">
        <f t="shared" si="145"/>
        <v>3956297</v>
      </c>
      <c r="K69" s="112">
        <f t="shared" si="145"/>
        <v>3958034</v>
      </c>
      <c r="L69" s="112">
        <f t="shared" si="146"/>
        <v>0</v>
      </c>
      <c r="M69" s="112">
        <f t="shared" si="146"/>
        <v>0</v>
      </c>
      <c r="N69" s="112">
        <f t="shared" si="146"/>
        <v>0</v>
      </c>
      <c r="O69" s="112">
        <f t="shared" si="146"/>
        <v>0</v>
      </c>
      <c r="P69" s="112">
        <f t="shared" si="146"/>
        <v>0</v>
      </c>
      <c r="Q69" s="112">
        <f t="shared" si="149"/>
        <v>27696851</v>
      </c>
      <c r="BL69" t="s">
        <v>550</v>
      </c>
      <c r="BM69" s="38">
        <f>+BM67-BM61</f>
        <v>0</v>
      </c>
      <c r="BN69" s="38">
        <f t="shared" ref="BN69:BY69" si="150">+BN67-BN61</f>
        <v>0</v>
      </c>
      <c r="BO69" s="38">
        <f t="shared" si="150"/>
        <v>0</v>
      </c>
      <c r="BP69" s="38">
        <f t="shared" si="150"/>
        <v>0</v>
      </c>
      <c r="BQ69" s="38">
        <f t="shared" si="150"/>
        <v>0</v>
      </c>
      <c r="BR69" s="38">
        <f t="shared" si="150"/>
        <v>0</v>
      </c>
      <c r="BS69" s="38">
        <f t="shared" si="150"/>
        <v>0</v>
      </c>
      <c r="BT69" s="38">
        <f t="shared" si="150"/>
        <v>0</v>
      </c>
      <c r="BU69" s="38">
        <f t="shared" si="150"/>
        <v>0</v>
      </c>
      <c r="BV69" s="38">
        <f t="shared" si="150"/>
        <v>0</v>
      </c>
      <c r="BW69" s="38">
        <f t="shared" si="150"/>
        <v>0</v>
      </c>
      <c r="BX69" s="38">
        <f t="shared" si="150"/>
        <v>0</v>
      </c>
      <c r="BY69" s="38">
        <f t="shared" si="150"/>
        <v>0</v>
      </c>
    </row>
    <row r="70" spans="4:78">
      <c r="D70" s="111" t="s">
        <v>88</v>
      </c>
      <c r="E70" s="112">
        <f t="shared" si="148"/>
        <v>0</v>
      </c>
      <c r="F70" s="112">
        <f t="shared" si="145"/>
        <v>0</v>
      </c>
      <c r="G70" s="112">
        <f t="shared" si="145"/>
        <v>0</v>
      </c>
      <c r="H70" s="112">
        <f t="shared" si="145"/>
        <v>0</v>
      </c>
      <c r="I70" s="112">
        <f t="shared" si="145"/>
        <v>0</v>
      </c>
      <c r="J70" s="112">
        <f t="shared" si="145"/>
        <v>0</v>
      </c>
      <c r="K70" s="112">
        <f t="shared" si="145"/>
        <v>0</v>
      </c>
      <c r="L70" s="112">
        <f t="shared" si="146"/>
        <v>0</v>
      </c>
      <c r="M70" s="112">
        <f t="shared" si="146"/>
        <v>0</v>
      </c>
      <c r="N70" s="112">
        <f t="shared" si="146"/>
        <v>0</v>
      </c>
      <c r="O70" s="112">
        <f t="shared" si="146"/>
        <v>0</v>
      </c>
      <c r="P70" s="112">
        <f t="shared" si="146"/>
        <v>0</v>
      </c>
      <c r="Q70" s="112">
        <f t="shared" si="149"/>
        <v>0</v>
      </c>
    </row>
    <row r="71" spans="4:78">
      <c r="D71" s="111" t="s">
        <v>89</v>
      </c>
      <c r="E71" s="112">
        <f t="shared" si="148"/>
        <v>2750</v>
      </c>
      <c r="F71" s="112">
        <f t="shared" si="145"/>
        <v>0</v>
      </c>
      <c r="G71" s="112">
        <f t="shared" si="145"/>
        <v>0</v>
      </c>
      <c r="H71" s="112">
        <f t="shared" si="145"/>
        <v>358226</v>
      </c>
      <c r="I71" s="112">
        <f t="shared" si="145"/>
        <v>464200</v>
      </c>
      <c r="J71" s="112">
        <f t="shared" si="145"/>
        <v>1771200</v>
      </c>
      <c r="K71" s="112">
        <f t="shared" si="145"/>
        <v>174266</v>
      </c>
      <c r="L71" s="112">
        <f t="shared" si="146"/>
        <v>0</v>
      </c>
      <c r="M71" s="112">
        <f t="shared" si="146"/>
        <v>0</v>
      </c>
      <c r="N71" s="112">
        <f t="shared" si="146"/>
        <v>0</v>
      </c>
      <c r="O71" s="112">
        <f t="shared" si="146"/>
        <v>0</v>
      </c>
      <c r="P71" s="112">
        <f t="shared" si="146"/>
        <v>0</v>
      </c>
      <c r="Q71" s="112">
        <f t="shared" si="149"/>
        <v>2770642</v>
      </c>
    </row>
    <row r="72" spans="4:78">
      <c r="D72" s="111" t="s">
        <v>13</v>
      </c>
      <c r="E72" s="112">
        <f t="shared" si="148"/>
        <v>4970241</v>
      </c>
      <c r="F72" s="112">
        <f t="shared" si="145"/>
        <v>4457675</v>
      </c>
      <c r="G72" s="112">
        <f t="shared" si="145"/>
        <v>3793484</v>
      </c>
      <c r="H72" s="112">
        <f t="shared" si="145"/>
        <v>5333711</v>
      </c>
      <c r="I72" s="112">
        <f t="shared" si="145"/>
        <v>5777787</v>
      </c>
      <c r="J72" s="112">
        <f t="shared" si="145"/>
        <v>5217391</v>
      </c>
      <c r="K72" s="112">
        <f t="shared" si="145"/>
        <v>6762074</v>
      </c>
      <c r="L72" s="112">
        <f t="shared" si="146"/>
        <v>0</v>
      </c>
      <c r="M72" s="112">
        <f t="shared" si="146"/>
        <v>0</v>
      </c>
      <c r="N72" s="112">
        <f t="shared" si="146"/>
        <v>0</v>
      </c>
      <c r="O72" s="112">
        <f t="shared" si="146"/>
        <v>0</v>
      </c>
      <c r="P72" s="112">
        <f t="shared" si="146"/>
        <v>0</v>
      </c>
      <c r="Q72" s="112">
        <f t="shared" si="149"/>
        <v>36312363</v>
      </c>
      <c r="BL72" t="s">
        <v>551</v>
      </c>
      <c r="BM72" s="38">
        <f>+BM63+'[23]Gastos Generales_2014 mensu '!BL116+'[24]Gastos Generales_2014 mensual '!BL75</f>
        <v>22060258</v>
      </c>
      <c r="BN72" s="38">
        <f>+BN63+'[23]Gastos Generales_2014 mensu '!BM116+'[24]Gastos Generales_2014 mensual '!BM75</f>
        <v>16623360</v>
      </c>
      <c r="BO72" s="38">
        <f>+BO63+'[23]Gastos Generales_2014 mensu '!BN116+'[24]Gastos Generales_2014 mensual '!BN75</f>
        <v>17032766</v>
      </c>
      <c r="BP72" s="38">
        <f>+BP63+'[23]Gastos Generales_2014 mensu '!BO116+'[24]Gastos Generales_2014 mensual '!BO75</f>
        <v>23407423</v>
      </c>
      <c r="BQ72" s="38">
        <f>+BQ63+'[23]Gastos Generales_2014 mensu '!BP116+'[24]Gastos Generales_2014 mensual '!BP75</f>
        <v>25658262</v>
      </c>
      <c r="BR72" s="38">
        <f>+BR63+'[23]Gastos Generales_2014 mensu '!BQ116+'[24]Gastos Generales_2014 mensual '!BQ75</f>
        <v>5217391</v>
      </c>
      <c r="BS72" s="38">
        <f>+BS63+'[23]Gastos Generales_2014 mensu '!BR116+'[24]Gastos Generales_2014 mensual '!BR75</f>
        <v>6762074</v>
      </c>
      <c r="BT72" s="38">
        <f>+BT63+'[23]Gastos Generales_2014 mensu '!BS116+'[24]Gastos Generales_2014 mensual '!BS75</f>
        <v>0</v>
      </c>
      <c r="BU72" s="38">
        <f>+BU63+'[23]Gastos Generales_2014 mensu '!BT116+'[24]Gastos Generales_2014 mensual '!BT75</f>
        <v>0</v>
      </c>
      <c r="BV72" s="38">
        <f>+BV63+'[23]Gastos Generales_2014 mensu '!BU116+'[24]Gastos Generales_2014 mensual '!BU75</f>
        <v>0</v>
      </c>
      <c r="BW72" s="38">
        <f>+BW63+'[23]Gastos Generales_2014 mensu '!BV116+'[24]Gastos Generales_2014 mensual '!BV75</f>
        <v>0</v>
      </c>
      <c r="BX72" s="38">
        <f>+BX63+'[23]Gastos Generales_2014 mensu '!BW116+'[24]Gastos Generales_2014 mensual '!BW75</f>
        <v>0</v>
      </c>
      <c r="BY72" s="38">
        <f>+BY63+'[23]Gastos Generales_2014 mensu '!BX116+'[24]Gastos Generales_2014 mensual '!BX75</f>
        <v>116761534</v>
      </c>
    </row>
    <row r="73" spans="4:78">
      <c r="D73" s="111" t="s">
        <v>86</v>
      </c>
      <c r="E73" s="112">
        <f t="shared" si="148"/>
        <v>11824763</v>
      </c>
      <c r="F73" s="112">
        <f t="shared" si="145"/>
        <v>12354505</v>
      </c>
      <c r="G73" s="112">
        <f t="shared" si="145"/>
        <v>19318066</v>
      </c>
      <c r="H73" s="112">
        <f t="shared" si="145"/>
        <v>5689038</v>
      </c>
      <c r="I73" s="112">
        <f t="shared" si="145"/>
        <v>8005185</v>
      </c>
      <c r="J73" s="112">
        <f t="shared" si="145"/>
        <v>18158056</v>
      </c>
      <c r="K73" s="112">
        <f t="shared" si="145"/>
        <v>17278814</v>
      </c>
      <c r="L73" s="112">
        <f t="shared" si="146"/>
        <v>0</v>
      </c>
      <c r="M73" s="112">
        <f t="shared" si="146"/>
        <v>0</v>
      </c>
      <c r="N73" s="112">
        <f t="shared" si="146"/>
        <v>0</v>
      </c>
      <c r="O73" s="112">
        <f t="shared" si="146"/>
        <v>0</v>
      </c>
      <c r="P73" s="112">
        <f t="shared" si="146"/>
        <v>0</v>
      </c>
      <c r="Q73" s="112">
        <f t="shared" si="149"/>
        <v>92628427</v>
      </c>
    </row>
    <row r="74" spans="4:78">
      <c r="D74" s="111" t="s">
        <v>67</v>
      </c>
      <c r="E74" s="112">
        <f t="shared" si="148"/>
        <v>0</v>
      </c>
      <c r="F74" s="112">
        <f t="shared" si="145"/>
        <v>55200</v>
      </c>
      <c r="G74" s="112">
        <f t="shared" si="145"/>
        <v>0</v>
      </c>
      <c r="H74" s="112">
        <f t="shared" si="145"/>
        <v>0</v>
      </c>
      <c r="I74" s="112">
        <f t="shared" si="145"/>
        <v>0</v>
      </c>
      <c r="J74" s="112">
        <f t="shared" si="145"/>
        <v>91260</v>
      </c>
      <c r="K74" s="112">
        <f t="shared" si="145"/>
        <v>0</v>
      </c>
      <c r="L74" s="112">
        <f t="shared" si="146"/>
        <v>0</v>
      </c>
      <c r="M74" s="112">
        <f t="shared" si="146"/>
        <v>0</v>
      </c>
      <c r="N74" s="112">
        <f t="shared" si="146"/>
        <v>0</v>
      </c>
      <c r="O74" s="112">
        <f t="shared" si="146"/>
        <v>0</v>
      </c>
      <c r="P74" s="112">
        <f t="shared" si="146"/>
        <v>0</v>
      </c>
      <c r="Q74" s="112">
        <f t="shared" si="149"/>
        <v>146460</v>
      </c>
      <c r="BL74" t="s">
        <v>552</v>
      </c>
      <c r="BM74" s="38">
        <f>+BM64+'[23]Gastos Generales_2014 mensu '!BL117+'[24]Gastos Generales_2014 mensual '!BL76</f>
        <v>5083972</v>
      </c>
      <c r="BN74" s="38">
        <f>+BN64+'[23]Gastos Generales_2014 mensu '!BM117+'[24]Gastos Generales_2014 mensual '!BM76</f>
        <v>-13620201</v>
      </c>
      <c r="BO74" s="38">
        <f>+BO64+'[23]Gastos Generales_2014 mensu '!BN117+'[24]Gastos Generales_2014 mensual '!BN76</f>
        <v>6677075</v>
      </c>
      <c r="BP74" s="38">
        <f>+BP64+'[23]Gastos Generales_2014 mensu '!BO117+'[24]Gastos Generales_2014 mensual '!BO76</f>
        <v>3956504</v>
      </c>
      <c r="BQ74" s="38">
        <f>+BQ64+'[23]Gastos Generales_2014 mensu '!BP117+'[24]Gastos Generales_2014 mensual '!BP76</f>
        <v>-2225812</v>
      </c>
      <c r="BR74" s="38">
        <f>+BR64+'[23]Gastos Generales_2014 mensu '!BQ117+'[24]Gastos Generales_2014 mensual '!BQ76</f>
        <v>3956297</v>
      </c>
      <c r="BS74" s="38">
        <f>+BS64+'[23]Gastos Generales_2014 mensu '!BR117+'[24]Gastos Generales_2014 mensual '!BR76</f>
        <v>3958034</v>
      </c>
      <c r="BT74" s="38">
        <f>+BT64+'[23]Gastos Generales_2014 mensu '!BS117+'[24]Gastos Generales_2014 mensual '!BS76</f>
        <v>0</v>
      </c>
      <c r="BU74" s="38">
        <f>+BU64+'[23]Gastos Generales_2014 mensu '!BT117+'[24]Gastos Generales_2014 mensual '!BT76</f>
        <v>0</v>
      </c>
      <c r="BV74" s="38">
        <f>+BV64+'[23]Gastos Generales_2014 mensu '!BU117+'[24]Gastos Generales_2014 mensual '!BU76</f>
        <v>0</v>
      </c>
      <c r="BW74" s="38">
        <f>+BW64+'[23]Gastos Generales_2014 mensu '!BV117+'[24]Gastos Generales_2014 mensual '!BV76</f>
        <v>0</v>
      </c>
      <c r="BX74" s="38">
        <f>+BX64+'[23]Gastos Generales_2014 mensu '!BW117+'[24]Gastos Generales_2014 mensual '!BW76</f>
        <v>0</v>
      </c>
      <c r="BY74" s="38">
        <f>+BY64+'[23]Gastos Generales_2014 mensu '!BX117+'[24]Gastos Generales_2014 mensual '!BX76</f>
        <v>7785869</v>
      </c>
    </row>
    <row r="75" spans="4:78">
      <c r="D75" s="111" t="s">
        <v>92</v>
      </c>
      <c r="E75" s="112">
        <f t="shared" si="148"/>
        <v>0</v>
      </c>
      <c r="F75" s="112">
        <f t="shared" si="145"/>
        <v>0</v>
      </c>
      <c r="G75" s="112">
        <f t="shared" si="145"/>
        <v>17299</v>
      </c>
      <c r="H75" s="112">
        <f t="shared" si="145"/>
        <v>0</v>
      </c>
      <c r="I75" s="112">
        <f t="shared" si="145"/>
        <v>0</v>
      </c>
      <c r="J75" s="112">
        <f t="shared" si="145"/>
        <v>0</v>
      </c>
      <c r="K75" s="112">
        <f t="shared" si="145"/>
        <v>0</v>
      </c>
      <c r="L75" s="112">
        <f t="shared" si="146"/>
        <v>0</v>
      </c>
      <c r="M75" s="112">
        <f t="shared" si="146"/>
        <v>0</v>
      </c>
      <c r="N75" s="112">
        <f t="shared" si="146"/>
        <v>0</v>
      </c>
      <c r="O75" s="112">
        <f t="shared" si="146"/>
        <v>0</v>
      </c>
      <c r="P75" s="112">
        <f t="shared" si="146"/>
        <v>0</v>
      </c>
      <c r="Q75" s="112">
        <f t="shared" ref="Q75" si="151">SUM(E75:P75)</f>
        <v>17299</v>
      </c>
    </row>
    <row r="76" spans="4:78">
      <c r="D76" s="111" t="s">
        <v>549</v>
      </c>
      <c r="E76" s="112">
        <f t="shared" si="148"/>
        <v>0</v>
      </c>
      <c r="F76" s="112">
        <f t="shared" si="145"/>
        <v>0</v>
      </c>
      <c r="G76" s="112">
        <f t="shared" si="145"/>
        <v>0</v>
      </c>
      <c r="H76" s="112">
        <f t="shared" si="145"/>
        <v>0</v>
      </c>
      <c r="I76" s="112">
        <f t="shared" si="145"/>
        <v>0</v>
      </c>
      <c r="J76" s="112">
        <f t="shared" si="145"/>
        <v>326040</v>
      </c>
      <c r="K76" s="112">
        <f t="shared" si="145"/>
        <v>100217</v>
      </c>
      <c r="L76" s="112">
        <f t="shared" si="146"/>
        <v>0</v>
      </c>
      <c r="M76" s="112">
        <f t="shared" si="146"/>
        <v>0</v>
      </c>
      <c r="N76" s="112">
        <f t="shared" si="146"/>
        <v>0</v>
      </c>
      <c r="O76" s="112">
        <f t="shared" si="146"/>
        <v>0</v>
      </c>
      <c r="P76" s="112">
        <f t="shared" si="146"/>
        <v>0</v>
      </c>
      <c r="Q76" s="112">
        <f t="shared" ref="Q76:Q77" si="152">SUM(E76:P76)</f>
        <v>426257</v>
      </c>
    </row>
    <row r="77" spans="4:78">
      <c r="D77" s="111" t="s">
        <v>866</v>
      </c>
      <c r="E77" s="112">
        <f t="shared" si="148"/>
        <v>0</v>
      </c>
      <c r="F77" s="112">
        <f t="shared" si="145"/>
        <v>0</v>
      </c>
      <c r="G77" s="112">
        <f t="shared" si="145"/>
        <v>0</v>
      </c>
      <c r="H77" s="112">
        <f t="shared" si="145"/>
        <v>0</v>
      </c>
      <c r="I77" s="112">
        <f t="shared" si="145"/>
        <v>0</v>
      </c>
      <c r="J77" s="112">
        <f t="shared" si="145"/>
        <v>340845</v>
      </c>
      <c r="K77" s="112">
        <f t="shared" si="145"/>
        <v>26724</v>
      </c>
      <c r="L77" s="112">
        <f t="shared" si="146"/>
        <v>0</v>
      </c>
      <c r="M77" s="112">
        <f t="shared" si="146"/>
        <v>0</v>
      </c>
      <c r="N77" s="112">
        <f t="shared" si="146"/>
        <v>0</v>
      </c>
      <c r="O77" s="112">
        <f t="shared" si="146"/>
        <v>0</v>
      </c>
      <c r="P77" s="112">
        <f t="shared" si="146"/>
        <v>0</v>
      </c>
      <c r="Q77" s="112">
        <f t="shared" si="152"/>
        <v>367569</v>
      </c>
    </row>
    <row r="78" spans="4:78">
      <c r="D78" s="138" t="s">
        <v>17</v>
      </c>
      <c r="E78" s="139">
        <f>SUM(E67:E77)</f>
        <v>26538471</v>
      </c>
      <c r="F78" s="139">
        <f t="shared" ref="F78:Q78" si="153">SUM(F67:F77)</f>
        <v>24227264</v>
      </c>
      <c r="G78" s="139">
        <f t="shared" si="153"/>
        <v>25691794</v>
      </c>
      <c r="H78" s="139">
        <f t="shared" si="153"/>
        <v>11611135</v>
      </c>
      <c r="I78" s="139">
        <f t="shared" si="153"/>
        <v>15893935</v>
      </c>
      <c r="J78" s="139">
        <f>SUM(J67:J77)</f>
        <v>31268500</v>
      </c>
      <c r="K78" s="139">
        <f t="shared" si="153"/>
        <v>42614390</v>
      </c>
      <c r="L78" s="139">
        <f t="shared" si="153"/>
        <v>0</v>
      </c>
      <c r="M78" s="139">
        <f t="shared" si="153"/>
        <v>0</v>
      </c>
      <c r="N78" s="139">
        <f t="shared" si="153"/>
        <v>0</v>
      </c>
      <c r="O78" s="139">
        <f t="shared" si="153"/>
        <v>0</v>
      </c>
      <c r="P78" s="139">
        <f t="shared" si="153"/>
        <v>0</v>
      </c>
      <c r="Q78" s="139">
        <f t="shared" si="153"/>
        <v>177845489</v>
      </c>
    </row>
    <row r="79" spans="4:78">
      <c r="E79" s="38">
        <f t="shared" ref="E79:K79" si="154">+E78-Z62</f>
        <v>0</v>
      </c>
      <c r="F79" s="38">
        <f t="shared" si="154"/>
        <v>0</v>
      </c>
      <c r="G79" s="38">
        <f t="shared" si="154"/>
        <v>0</v>
      </c>
      <c r="H79" s="38">
        <f t="shared" si="154"/>
        <v>0</v>
      </c>
      <c r="I79" s="38">
        <f t="shared" si="154"/>
        <v>0</v>
      </c>
      <c r="J79" s="38">
        <f t="shared" si="154"/>
        <v>0</v>
      </c>
      <c r="K79" s="38">
        <f t="shared" si="154"/>
        <v>0</v>
      </c>
    </row>
    <row r="81" spans="4:17">
      <c r="D81" s="140" t="s">
        <v>375</v>
      </c>
      <c r="E81" s="141">
        <v>41640</v>
      </c>
      <c r="F81" s="141">
        <v>41671</v>
      </c>
      <c r="G81" s="141">
        <v>41699</v>
      </c>
      <c r="H81" s="141">
        <v>41730</v>
      </c>
      <c r="I81" s="141">
        <v>41760</v>
      </c>
      <c r="J81" s="141">
        <v>41791</v>
      </c>
      <c r="K81" s="141">
        <v>41821</v>
      </c>
      <c r="L81" s="141">
        <v>41852</v>
      </c>
      <c r="M81" s="141">
        <v>41883</v>
      </c>
      <c r="N81" s="141">
        <v>41913</v>
      </c>
      <c r="O81" s="141">
        <v>41944</v>
      </c>
      <c r="P81" s="141">
        <v>41974</v>
      </c>
      <c r="Q81" s="141">
        <v>42005</v>
      </c>
    </row>
    <row r="82" spans="4:17">
      <c r="D82" s="111" t="s">
        <v>87</v>
      </c>
      <c r="E82" s="112">
        <f>SUMIF($F$5:$F$60,$D82,G$5:G$60)</f>
        <v>4437860</v>
      </c>
      <c r="F82" s="112">
        <f t="shared" ref="F82:Q92" si="155">SUMIF($F$5:$F$60,$D82,H$5:H$60)</f>
        <v>4425680</v>
      </c>
      <c r="G82" s="112">
        <f t="shared" si="155"/>
        <v>4425680</v>
      </c>
      <c r="H82" s="112">
        <f t="shared" si="155"/>
        <v>4425680</v>
      </c>
      <c r="I82" s="112">
        <f t="shared" si="155"/>
        <v>4425680</v>
      </c>
      <c r="J82" s="112">
        <f t="shared" si="155"/>
        <v>4425680</v>
      </c>
      <c r="K82" s="112">
        <f t="shared" si="155"/>
        <v>4425680</v>
      </c>
      <c r="L82" s="112">
        <f t="shared" si="155"/>
        <v>4425680</v>
      </c>
      <c r="M82" s="112">
        <f t="shared" si="155"/>
        <v>4425680</v>
      </c>
      <c r="N82" s="112">
        <f t="shared" si="155"/>
        <v>4425680</v>
      </c>
      <c r="O82" s="112">
        <f t="shared" si="155"/>
        <v>4425680</v>
      </c>
      <c r="P82" s="112">
        <f t="shared" si="155"/>
        <v>4425680</v>
      </c>
      <c r="Q82" s="112">
        <f t="shared" si="155"/>
        <v>53120340</v>
      </c>
    </row>
    <row r="83" spans="4:17">
      <c r="D83" s="111" t="s">
        <v>84</v>
      </c>
      <c r="E83" s="112">
        <f t="shared" ref="E83:E92" si="156">SUMIF($F$5:$F$60,$D83,G$5:G$60)</f>
        <v>1737570.7696148118</v>
      </c>
      <c r="F83" s="112">
        <f t="shared" si="155"/>
        <v>629816.83372657071</v>
      </c>
      <c r="G83" s="112">
        <f t="shared" si="155"/>
        <v>629816.83372657071</v>
      </c>
      <c r="H83" s="112">
        <f t="shared" si="155"/>
        <v>629816.83372657071</v>
      </c>
      <c r="I83" s="112">
        <f t="shared" si="155"/>
        <v>629816.83372657071</v>
      </c>
      <c r="J83" s="112">
        <f t="shared" si="155"/>
        <v>629816.83372657071</v>
      </c>
      <c r="K83" s="112">
        <f t="shared" si="155"/>
        <v>1737570.7696148118</v>
      </c>
      <c r="L83" s="112">
        <f t="shared" si="155"/>
        <v>629816.83372657071</v>
      </c>
      <c r="M83" s="112">
        <f t="shared" si="155"/>
        <v>629816.83372657071</v>
      </c>
      <c r="N83" s="112">
        <f t="shared" si="155"/>
        <v>629816.83372657071</v>
      </c>
      <c r="O83" s="112">
        <f t="shared" si="155"/>
        <v>629816.83372657071</v>
      </c>
      <c r="P83" s="112">
        <f t="shared" si="155"/>
        <v>629816.83372657071</v>
      </c>
      <c r="Q83" s="112">
        <f t="shared" si="155"/>
        <v>9773309.8764953315</v>
      </c>
    </row>
    <row r="84" spans="4:17">
      <c r="D84" s="111" t="s">
        <v>358</v>
      </c>
      <c r="E84" s="112">
        <f t="shared" si="156"/>
        <v>79785.952442480309</v>
      </c>
      <c r="F84" s="112">
        <f t="shared" si="155"/>
        <v>79785.952442480309</v>
      </c>
      <c r="G84" s="112">
        <f t="shared" si="155"/>
        <v>79785.952442480309</v>
      </c>
      <c r="H84" s="112">
        <f t="shared" si="155"/>
        <v>79785.952442480309</v>
      </c>
      <c r="I84" s="112">
        <f t="shared" si="155"/>
        <v>79785.952442480309</v>
      </c>
      <c r="J84" s="112">
        <f t="shared" si="155"/>
        <v>79785.952442480309</v>
      </c>
      <c r="K84" s="112">
        <f t="shared" si="155"/>
        <v>79785.952442480309</v>
      </c>
      <c r="L84" s="112">
        <f t="shared" si="155"/>
        <v>79785.952442480309</v>
      </c>
      <c r="M84" s="112">
        <f t="shared" si="155"/>
        <v>79785.952442480309</v>
      </c>
      <c r="N84" s="112">
        <f t="shared" si="155"/>
        <v>79785.952442480309</v>
      </c>
      <c r="O84" s="112">
        <f t="shared" si="155"/>
        <v>79785.952442480309</v>
      </c>
      <c r="P84" s="112">
        <f t="shared" si="155"/>
        <v>79785.952442480309</v>
      </c>
      <c r="Q84" s="112">
        <f t="shared" si="155"/>
        <v>957431.42930976348</v>
      </c>
    </row>
    <row r="85" spans="4:17">
      <c r="D85" s="111" t="s">
        <v>88</v>
      </c>
      <c r="E85" s="112">
        <f t="shared" si="156"/>
        <v>0</v>
      </c>
      <c r="F85" s="112">
        <f t="shared" si="155"/>
        <v>0</v>
      </c>
      <c r="G85" s="112">
        <f t="shared" si="155"/>
        <v>0</v>
      </c>
      <c r="H85" s="112">
        <f t="shared" si="155"/>
        <v>0</v>
      </c>
      <c r="I85" s="112">
        <f t="shared" si="155"/>
        <v>0</v>
      </c>
      <c r="J85" s="112">
        <f t="shared" si="155"/>
        <v>0</v>
      </c>
      <c r="K85" s="112">
        <f t="shared" si="155"/>
        <v>0</v>
      </c>
      <c r="L85" s="112">
        <f t="shared" si="155"/>
        <v>0</v>
      </c>
      <c r="M85" s="112">
        <f t="shared" si="155"/>
        <v>0</v>
      </c>
      <c r="N85" s="112">
        <f t="shared" si="155"/>
        <v>0</v>
      </c>
      <c r="O85" s="112">
        <f t="shared" si="155"/>
        <v>0</v>
      </c>
      <c r="P85" s="112">
        <f t="shared" si="155"/>
        <v>0</v>
      </c>
      <c r="Q85" s="112">
        <f t="shared" si="155"/>
        <v>0</v>
      </c>
    </row>
    <row r="86" spans="4:17">
      <c r="D86" s="111" t="s">
        <v>89</v>
      </c>
      <c r="E86" s="112">
        <f t="shared" si="156"/>
        <v>0</v>
      </c>
      <c r="F86" s="112">
        <f t="shared" si="155"/>
        <v>0</v>
      </c>
      <c r="G86" s="112">
        <f t="shared" si="155"/>
        <v>0</v>
      </c>
      <c r="H86" s="112">
        <f t="shared" si="155"/>
        <v>0</v>
      </c>
      <c r="I86" s="112">
        <f t="shared" si="155"/>
        <v>0</v>
      </c>
      <c r="J86" s="112">
        <f t="shared" si="155"/>
        <v>0</v>
      </c>
      <c r="K86" s="112">
        <f t="shared" si="155"/>
        <v>0</v>
      </c>
      <c r="L86" s="112">
        <f t="shared" si="155"/>
        <v>0</v>
      </c>
      <c r="M86" s="112">
        <f t="shared" si="155"/>
        <v>0</v>
      </c>
      <c r="N86" s="112">
        <f t="shared" si="155"/>
        <v>0</v>
      </c>
      <c r="O86" s="112">
        <f t="shared" si="155"/>
        <v>0</v>
      </c>
      <c r="P86" s="112">
        <f t="shared" si="155"/>
        <v>0</v>
      </c>
      <c r="Q86" s="112">
        <f t="shared" si="155"/>
        <v>0</v>
      </c>
    </row>
    <row r="87" spans="4:17">
      <c r="D87" s="111" t="s">
        <v>13</v>
      </c>
      <c r="E87" s="112">
        <f t="shared" si="156"/>
        <v>2788822.76722953</v>
      </c>
      <c r="F87" s="112">
        <f t="shared" si="155"/>
        <v>5476485.3581386209</v>
      </c>
      <c r="G87" s="112">
        <f t="shared" si="155"/>
        <v>5486085.3581386209</v>
      </c>
      <c r="H87" s="112">
        <f t="shared" si="155"/>
        <v>5476485.3581386209</v>
      </c>
      <c r="I87" s="112">
        <f t="shared" si="155"/>
        <v>5396206.3097022576</v>
      </c>
      <c r="J87" s="112">
        <f t="shared" si="155"/>
        <v>5486885.3581386209</v>
      </c>
      <c r="K87" s="112">
        <f t="shared" si="155"/>
        <v>5476485.3581386209</v>
      </c>
      <c r="L87" s="112">
        <f t="shared" si="155"/>
        <v>5476485.3581386209</v>
      </c>
      <c r="M87" s="112">
        <f t="shared" si="155"/>
        <v>5484485.3581386209</v>
      </c>
      <c r="N87" s="112">
        <f t="shared" si="155"/>
        <v>5476485.3581386209</v>
      </c>
      <c r="O87" s="112">
        <f t="shared" si="155"/>
        <v>5619343.3581386209</v>
      </c>
      <c r="P87" s="112">
        <f t="shared" si="155"/>
        <v>5484485.3581386209</v>
      </c>
      <c r="Q87" s="112">
        <f t="shared" si="155"/>
        <v>63128740.658317968</v>
      </c>
    </row>
    <row r="88" spans="4:17">
      <c r="D88" s="111" t="s">
        <v>86</v>
      </c>
      <c r="E88" s="112">
        <f t="shared" si="156"/>
        <v>13471500</v>
      </c>
      <c r="F88" s="112">
        <f t="shared" si="155"/>
        <v>13471500</v>
      </c>
      <c r="G88" s="112">
        <f t="shared" si="155"/>
        <v>13471500</v>
      </c>
      <c r="H88" s="112">
        <f t="shared" si="155"/>
        <v>13471500</v>
      </c>
      <c r="I88" s="112">
        <f t="shared" si="155"/>
        <v>13471500</v>
      </c>
      <c r="J88" s="112">
        <f t="shared" si="155"/>
        <v>13471500</v>
      </c>
      <c r="K88" s="112">
        <f t="shared" si="155"/>
        <v>13471500</v>
      </c>
      <c r="L88" s="112">
        <f t="shared" si="155"/>
        <v>13471500</v>
      </c>
      <c r="M88" s="112">
        <f t="shared" si="155"/>
        <v>13471500</v>
      </c>
      <c r="N88" s="112">
        <f t="shared" si="155"/>
        <v>13471500</v>
      </c>
      <c r="O88" s="112">
        <f t="shared" si="155"/>
        <v>13471500</v>
      </c>
      <c r="P88" s="112">
        <f t="shared" si="155"/>
        <v>13471500</v>
      </c>
      <c r="Q88" s="112">
        <f t="shared" si="155"/>
        <v>161658000</v>
      </c>
    </row>
    <row r="89" spans="4:17">
      <c r="D89" s="111" t="s">
        <v>67</v>
      </c>
      <c r="E89" s="112">
        <f t="shared" si="156"/>
        <v>0</v>
      </c>
      <c r="F89" s="112">
        <f t="shared" si="155"/>
        <v>0</v>
      </c>
      <c r="G89" s="112">
        <f t="shared" si="155"/>
        <v>0</v>
      </c>
      <c r="H89" s="112">
        <f t="shared" si="155"/>
        <v>0</v>
      </c>
      <c r="I89" s="112">
        <f t="shared" si="155"/>
        <v>0</v>
      </c>
      <c r="J89" s="112">
        <f t="shared" si="155"/>
        <v>0</v>
      </c>
      <c r="K89" s="112">
        <f t="shared" si="155"/>
        <v>0</v>
      </c>
      <c r="L89" s="112">
        <f t="shared" si="155"/>
        <v>0</v>
      </c>
      <c r="M89" s="112">
        <f t="shared" si="155"/>
        <v>0</v>
      </c>
      <c r="N89" s="112">
        <f t="shared" si="155"/>
        <v>0</v>
      </c>
      <c r="O89" s="112">
        <f t="shared" si="155"/>
        <v>0</v>
      </c>
      <c r="P89" s="112">
        <f t="shared" si="155"/>
        <v>0</v>
      </c>
      <c r="Q89" s="112">
        <f t="shared" si="155"/>
        <v>0</v>
      </c>
    </row>
    <row r="90" spans="4:17">
      <c r="D90" s="111" t="s">
        <v>92</v>
      </c>
      <c r="E90" s="112">
        <f t="shared" si="156"/>
        <v>0</v>
      </c>
      <c r="F90" s="112">
        <f t="shared" si="155"/>
        <v>0</v>
      </c>
      <c r="G90" s="112">
        <f t="shared" si="155"/>
        <v>0</v>
      </c>
      <c r="H90" s="112">
        <f t="shared" si="155"/>
        <v>0</v>
      </c>
      <c r="I90" s="112">
        <f t="shared" si="155"/>
        <v>0</v>
      </c>
      <c r="J90" s="112">
        <f t="shared" si="155"/>
        <v>0</v>
      </c>
      <c r="K90" s="112">
        <f t="shared" si="155"/>
        <v>0</v>
      </c>
      <c r="L90" s="112">
        <f t="shared" si="155"/>
        <v>0</v>
      </c>
      <c r="M90" s="112">
        <f t="shared" si="155"/>
        <v>0</v>
      </c>
      <c r="N90" s="112">
        <f t="shared" si="155"/>
        <v>0</v>
      </c>
      <c r="O90" s="112">
        <f t="shared" si="155"/>
        <v>0</v>
      </c>
      <c r="P90" s="112">
        <f t="shared" si="155"/>
        <v>0</v>
      </c>
      <c r="Q90" s="112">
        <f t="shared" si="155"/>
        <v>0</v>
      </c>
    </row>
    <row r="91" spans="4:17">
      <c r="D91" s="111" t="s">
        <v>549</v>
      </c>
      <c r="E91" s="112">
        <f t="shared" si="156"/>
        <v>0</v>
      </c>
      <c r="F91" s="112">
        <f t="shared" si="155"/>
        <v>0</v>
      </c>
      <c r="G91" s="112">
        <f t="shared" si="155"/>
        <v>0</v>
      </c>
      <c r="H91" s="112">
        <f t="shared" si="155"/>
        <v>0</v>
      </c>
      <c r="I91" s="112">
        <f t="shared" si="155"/>
        <v>0</v>
      </c>
      <c r="J91" s="112">
        <f t="shared" si="155"/>
        <v>0</v>
      </c>
      <c r="K91" s="112">
        <f t="shared" si="155"/>
        <v>0</v>
      </c>
      <c r="L91" s="112">
        <f t="shared" si="155"/>
        <v>0</v>
      </c>
      <c r="M91" s="112">
        <f t="shared" si="155"/>
        <v>0</v>
      </c>
      <c r="N91" s="112">
        <f t="shared" si="155"/>
        <v>0</v>
      </c>
      <c r="O91" s="112">
        <f t="shared" si="155"/>
        <v>0</v>
      </c>
      <c r="P91" s="112">
        <f t="shared" si="155"/>
        <v>0</v>
      </c>
      <c r="Q91" s="112">
        <f t="shared" si="155"/>
        <v>0</v>
      </c>
    </row>
    <row r="92" spans="4:17">
      <c r="D92" s="111" t="s">
        <v>866</v>
      </c>
      <c r="E92" s="112">
        <f t="shared" si="156"/>
        <v>0</v>
      </c>
      <c r="F92" s="112">
        <f t="shared" si="155"/>
        <v>0</v>
      </c>
      <c r="G92" s="112">
        <f t="shared" si="155"/>
        <v>0</v>
      </c>
      <c r="H92" s="112">
        <f t="shared" si="155"/>
        <v>0</v>
      </c>
      <c r="I92" s="112">
        <f t="shared" si="155"/>
        <v>0</v>
      </c>
      <c r="J92" s="112">
        <f t="shared" si="155"/>
        <v>0</v>
      </c>
      <c r="K92" s="112">
        <f t="shared" si="155"/>
        <v>0</v>
      </c>
      <c r="L92" s="112">
        <f t="shared" si="155"/>
        <v>0</v>
      </c>
      <c r="M92" s="112">
        <f t="shared" si="155"/>
        <v>0</v>
      </c>
      <c r="N92" s="112">
        <f t="shared" si="155"/>
        <v>0</v>
      </c>
      <c r="O92" s="112">
        <f t="shared" si="155"/>
        <v>0</v>
      </c>
      <c r="P92" s="112">
        <f t="shared" si="155"/>
        <v>0</v>
      </c>
      <c r="Q92" s="112">
        <f t="shared" si="155"/>
        <v>0</v>
      </c>
    </row>
    <row r="93" spans="4:17">
      <c r="D93" s="142" t="s">
        <v>17</v>
      </c>
      <c r="E93" s="122">
        <f t="shared" ref="E93:Q93" si="157">SUM(E82:E90)</f>
        <v>22515539.489286821</v>
      </c>
      <c r="F93" s="122">
        <f t="shared" si="157"/>
        <v>24083268.144307673</v>
      </c>
      <c r="G93" s="122">
        <f t="shared" si="157"/>
        <v>24092868.144307673</v>
      </c>
      <c r="H93" s="122">
        <f t="shared" si="157"/>
        <v>24083268.144307673</v>
      </c>
      <c r="I93" s="122">
        <f t="shared" si="157"/>
        <v>24002989.095871307</v>
      </c>
      <c r="J93" s="122">
        <f t="shared" si="157"/>
        <v>24093668.144307673</v>
      </c>
      <c r="K93" s="122">
        <f t="shared" si="157"/>
        <v>25191022.080195911</v>
      </c>
      <c r="L93" s="122">
        <f t="shared" si="157"/>
        <v>24083268.144307673</v>
      </c>
      <c r="M93" s="122">
        <f t="shared" si="157"/>
        <v>24091268.144307673</v>
      </c>
      <c r="N93" s="122">
        <f t="shared" si="157"/>
        <v>24083268.144307673</v>
      </c>
      <c r="O93" s="122">
        <f t="shared" si="157"/>
        <v>24226126.144307673</v>
      </c>
      <c r="P93" s="122">
        <f t="shared" si="157"/>
        <v>24091268.144307673</v>
      </c>
      <c r="Q93" s="122">
        <f t="shared" si="157"/>
        <v>288637821.96412307</v>
      </c>
    </row>
    <row r="100" spans="3:16">
      <c r="D100" s="65" t="s">
        <v>179</v>
      </c>
    </row>
    <row r="101" spans="3:16">
      <c r="D101" s="66">
        <v>41640</v>
      </c>
      <c r="E101" s="66">
        <v>41671</v>
      </c>
      <c r="F101" s="66">
        <v>41699</v>
      </c>
      <c r="G101" s="66">
        <v>41730</v>
      </c>
      <c r="H101" s="66">
        <v>41760</v>
      </c>
      <c r="I101" s="66">
        <v>41791</v>
      </c>
      <c r="J101" s="66">
        <v>41821</v>
      </c>
      <c r="K101" s="66">
        <v>41852</v>
      </c>
      <c r="L101" s="66">
        <v>41883</v>
      </c>
      <c r="M101" s="66">
        <v>41913</v>
      </c>
      <c r="N101" s="66">
        <v>41944</v>
      </c>
      <c r="O101" s="66">
        <v>41974</v>
      </c>
      <c r="P101" s="66" t="s">
        <v>155</v>
      </c>
    </row>
    <row r="102" spans="3:16">
      <c r="C102" s="65" t="s">
        <v>180</v>
      </c>
      <c r="D102" s="112">
        <f t="shared" ref="D102:J102" si="158">+E72</f>
        <v>4970241</v>
      </c>
      <c r="E102" s="112">
        <f t="shared" si="158"/>
        <v>4457675</v>
      </c>
      <c r="F102" s="112">
        <f t="shared" si="158"/>
        <v>3793484</v>
      </c>
      <c r="G102" s="112">
        <f t="shared" si="158"/>
        <v>5333711</v>
      </c>
      <c r="H102" s="112">
        <f t="shared" si="158"/>
        <v>5777787</v>
      </c>
      <c r="I102" s="112">
        <f t="shared" si="158"/>
        <v>5217391</v>
      </c>
      <c r="J102" s="112">
        <f t="shared" si="158"/>
        <v>6762074</v>
      </c>
      <c r="K102" s="111">
        <v>0</v>
      </c>
      <c r="L102" s="111">
        <v>0</v>
      </c>
      <c r="M102" s="111">
        <v>0</v>
      </c>
      <c r="N102" s="111">
        <v>0</v>
      </c>
      <c r="O102" s="111">
        <v>0</v>
      </c>
      <c r="P102" s="112">
        <f>SUM(D102:O102)</f>
        <v>36312363</v>
      </c>
    </row>
    <row r="103" spans="3:16">
      <c r="C103" s="65" t="s">
        <v>181</v>
      </c>
      <c r="D103" s="112">
        <f>+PPTO2014!C46</f>
        <v>2788822.7672295296</v>
      </c>
      <c r="E103" s="112">
        <f>+PPTO2014!D46</f>
        <v>5476485.3581386199</v>
      </c>
      <c r="F103" s="112">
        <f>+PPTO2014!E46</f>
        <v>5486085.3581386199</v>
      </c>
      <c r="G103" s="112">
        <f>+PPTO2014!F46</f>
        <v>5476485.3581386199</v>
      </c>
      <c r="H103" s="112">
        <f>+PPTO2014!G46</f>
        <v>5396206.3097022567</v>
      </c>
      <c r="I103" s="112">
        <f>+PPTO2014!H46</f>
        <v>5486885.3581386199</v>
      </c>
      <c r="J103" s="112">
        <f>+PPTO2014!I46</f>
        <v>5476485.3581386199</v>
      </c>
      <c r="K103" s="112">
        <f>+PPTO2014!J46</f>
        <v>5476485.3581386199</v>
      </c>
      <c r="L103" s="112">
        <f>+PPTO2014!K46</f>
        <v>5484485.3581386199</v>
      </c>
      <c r="M103" s="112">
        <f>+PPTO2014!L46</f>
        <v>5476485.3581386199</v>
      </c>
      <c r="N103" s="112">
        <f>+PPTO2014!M46</f>
        <v>5619343.3581386199</v>
      </c>
      <c r="O103" s="112">
        <f>+PPTO2014!N46</f>
        <v>5484485.3581386199</v>
      </c>
      <c r="P103" s="112">
        <f>SUM(D103:O103)</f>
        <v>63128740.658317991</v>
      </c>
    </row>
  </sheetData>
  <autoFilter ref="B4:S61"/>
  <mergeCells count="4">
    <mergeCell ref="B2:S2"/>
    <mergeCell ref="U2:AL2"/>
    <mergeCell ref="AN2:BE2"/>
    <mergeCell ref="BH2:BY2"/>
  </mergeCells>
  <pageMargins left="0.23622047244094491" right="0.23622047244094491" top="0.39370078740157483" bottom="0.27559055118110237" header="0.31496062992125984" footer="0.31496062992125984"/>
  <pageSetup orientation="portrait" r:id="rId1"/>
  <ignoredErrors>
    <ignoredError sqref="AQ38:AR38 F51:F52 E47:E52" evalError="1"/>
    <ignoredError sqref="BY11" formula="1"/>
  </ignoredErrors>
  <legacyDrawing r:id="rId2"/>
</worksheet>
</file>

<file path=xl/worksheets/sheet4.xml><?xml version="1.0" encoding="utf-8"?>
<worksheet xmlns="http://schemas.openxmlformats.org/spreadsheetml/2006/main" xmlns:r="http://schemas.openxmlformats.org/officeDocument/2006/relationships">
  <sheetPr>
    <tabColor rgb="FFFF0000"/>
  </sheetPr>
  <dimension ref="A2:BS74"/>
  <sheetViews>
    <sheetView showGridLines="0" showWhiteSpace="0" topLeftCell="A58" zoomScale="80" zoomScaleNormal="80" workbookViewId="0">
      <selection activeCell="I67" sqref="I67"/>
    </sheetView>
  </sheetViews>
  <sheetFormatPr baseColWidth="10" defaultRowHeight="15"/>
  <cols>
    <col min="1" max="1" width="7.140625" customWidth="1"/>
    <col min="2" max="2" width="9.140625" customWidth="1"/>
    <col min="3" max="3" width="18.140625" customWidth="1"/>
    <col min="4" max="4" width="14.7109375" customWidth="1"/>
    <col min="5" max="5" width="13.140625" customWidth="1"/>
    <col min="6" max="6" width="16" customWidth="1"/>
    <col min="10" max="14" width="12" bestFit="1" customWidth="1"/>
    <col min="15" max="15" width="14" customWidth="1"/>
    <col min="16" max="17" width="12" bestFit="1" customWidth="1"/>
    <col min="18" max="18" width="5.7109375" customWidth="1"/>
    <col min="20" max="20" width="9.85546875" customWidth="1"/>
    <col min="21" max="21" width="17.5703125" customWidth="1"/>
    <col min="22" max="22" width="23.5703125" customWidth="1"/>
    <col min="23" max="23" width="24.42578125" customWidth="1"/>
    <col min="28" max="35" width="12" bestFit="1" customWidth="1"/>
    <col min="36" max="36" width="11.42578125" customWidth="1"/>
    <col min="39" max="39" width="23.140625" customWidth="1"/>
    <col min="40" max="40" width="28.5703125" customWidth="1"/>
    <col min="41" max="41" width="25.28515625" customWidth="1"/>
    <col min="47" max="49" width="12.7109375" bestFit="1" customWidth="1"/>
    <col min="50" max="50" width="12.85546875" customWidth="1"/>
    <col min="51" max="51" width="13.7109375" customWidth="1"/>
    <col min="52" max="52" width="13.28515625" customWidth="1"/>
    <col min="53" max="53" width="15" customWidth="1"/>
    <col min="58" max="58" width="56.7109375" bestFit="1" customWidth="1"/>
    <col min="59" max="59" width="25.28515625" customWidth="1"/>
    <col min="64" max="64" width="15.42578125" customWidth="1"/>
    <col min="65" max="71" width="12" bestFit="1" customWidth="1"/>
  </cols>
  <sheetData>
    <row r="2" spans="1:71">
      <c r="A2" s="163" t="s">
        <v>176</v>
      </c>
      <c r="B2" s="163"/>
      <c r="C2" s="163"/>
      <c r="D2" s="163"/>
      <c r="E2" s="163"/>
      <c r="F2" s="163"/>
      <c r="G2" s="163"/>
      <c r="H2" s="163"/>
      <c r="I2" s="163"/>
      <c r="J2" s="163"/>
      <c r="K2" s="163"/>
      <c r="L2" s="163"/>
      <c r="M2" s="163"/>
      <c r="N2" s="163"/>
      <c r="O2" s="163"/>
      <c r="P2" s="163"/>
      <c r="Q2" s="163"/>
      <c r="S2" s="164" t="s">
        <v>177</v>
      </c>
      <c r="T2" s="164"/>
      <c r="U2" s="164"/>
      <c r="V2" s="164"/>
      <c r="W2" s="164"/>
      <c r="X2" s="164"/>
      <c r="Y2" s="164"/>
      <c r="Z2" s="164"/>
      <c r="AA2" s="164"/>
      <c r="AB2" s="164"/>
      <c r="AC2" s="164"/>
      <c r="AD2" s="164"/>
      <c r="AE2" s="164"/>
      <c r="AF2" s="164"/>
      <c r="AG2" s="164"/>
      <c r="AH2" s="164"/>
      <c r="AI2" s="164"/>
      <c r="AK2" s="165" t="s">
        <v>160</v>
      </c>
      <c r="AL2" s="165"/>
      <c r="AM2" s="165"/>
      <c r="AN2" s="165"/>
      <c r="AO2" s="165"/>
      <c r="AP2" s="165"/>
      <c r="AQ2" s="165"/>
      <c r="AR2" s="165"/>
      <c r="AS2" s="165"/>
      <c r="AT2" s="165"/>
      <c r="AU2" s="165"/>
      <c r="AV2" s="165"/>
      <c r="AW2" s="165"/>
      <c r="AX2" s="165"/>
      <c r="AY2" s="165"/>
      <c r="AZ2" s="165"/>
      <c r="BA2" s="165"/>
      <c r="BC2" s="166" t="s">
        <v>161</v>
      </c>
      <c r="BD2" s="166"/>
      <c r="BE2" s="166"/>
      <c r="BF2" s="166"/>
      <c r="BG2" s="166"/>
      <c r="BH2" s="166"/>
      <c r="BI2" s="166"/>
      <c r="BJ2" s="166"/>
      <c r="BK2" s="166"/>
      <c r="BL2" s="166"/>
      <c r="BM2" s="166"/>
      <c r="BN2" s="166"/>
      <c r="BO2" s="166"/>
      <c r="BP2" s="166"/>
      <c r="BQ2" s="166"/>
      <c r="BR2" s="166"/>
      <c r="BS2" s="166"/>
    </row>
    <row r="3" spans="1:71" s="42" customFormat="1" ht="4.5" customHeight="1">
      <c r="A3" s="41"/>
      <c r="B3" s="41"/>
      <c r="C3" s="41"/>
      <c r="D3" s="41"/>
      <c r="E3" s="41"/>
      <c r="F3" s="41"/>
      <c r="G3" s="41"/>
      <c r="H3" s="41"/>
      <c r="I3" s="41"/>
      <c r="J3" s="41"/>
      <c r="K3" s="41"/>
      <c r="L3" s="41"/>
      <c r="M3" s="41"/>
      <c r="N3" s="41"/>
      <c r="O3" s="41"/>
      <c r="P3" s="41"/>
      <c r="Q3" s="41"/>
    </row>
    <row r="4" spans="1:71">
      <c r="A4" s="105" t="s">
        <v>150</v>
      </c>
      <c r="B4" s="105" t="s">
        <v>151</v>
      </c>
      <c r="C4" s="105" t="s">
        <v>152</v>
      </c>
      <c r="D4" s="105" t="s">
        <v>153</v>
      </c>
      <c r="E4" s="105" t="s">
        <v>154</v>
      </c>
      <c r="F4" s="107">
        <v>41640</v>
      </c>
      <c r="G4" s="107">
        <v>41671</v>
      </c>
      <c r="H4" s="107">
        <v>41699</v>
      </c>
      <c r="I4" s="107">
        <v>41730</v>
      </c>
      <c r="J4" s="107">
        <v>41760</v>
      </c>
      <c r="K4" s="107">
        <v>41791</v>
      </c>
      <c r="L4" s="107">
        <v>41821</v>
      </c>
      <c r="M4" s="107">
        <v>41852</v>
      </c>
      <c r="N4" s="107">
        <v>41883</v>
      </c>
      <c r="O4" s="107">
        <v>41913</v>
      </c>
      <c r="P4" s="107">
        <v>41944</v>
      </c>
      <c r="Q4" s="107">
        <v>41974</v>
      </c>
      <c r="S4" s="143" t="s">
        <v>150</v>
      </c>
      <c r="T4" s="143" t="s">
        <v>151</v>
      </c>
      <c r="U4" s="143" t="s">
        <v>152</v>
      </c>
      <c r="V4" s="143" t="s">
        <v>153</v>
      </c>
      <c r="W4" s="143" t="s">
        <v>154</v>
      </c>
      <c r="X4" s="144">
        <v>41640</v>
      </c>
      <c r="Y4" s="144">
        <v>41671</v>
      </c>
      <c r="Z4" s="144">
        <v>41699</v>
      </c>
      <c r="AA4" s="144">
        <v>41730</v>
      </c>
      <c r="AB4" s="144">
        <v>41760</v>
      </c>
      <c r="AC4" s="144">
        <v>41791</v>
      </c>
      <c r="AD4" s="144">
        <v>41821</v>
      </c>
      <c r="AE4" s="144">
        <v>41852</v>
      </c>
      <c r="AF4" s="144">
        <v>41883</v>
      </c>
      <c r="AG4" s="144">
        <v>41913</v>
      </c>
      <c r="AH4" s="144">
        <v>41944</v>
      </c>
      <c r="AI4" s="144">
        <v>41974</v>
      </c>
      <c r="AK4" s="123" t="s">
        <v>150</v>
      </c>
      <c r="AL4" s="123" t="s">
        <v>151</v>
      </c>
      <c r="AM4" s="123" t="s">
        <v>152</v>
      </c>
      <c r="AN4" s="123" t="s">
        <v>153</v>
      </c>
      <c r="AO4" s="123" t="s">
        <v>154</v>
      </c>
      <c r="AP4" s="124">
        <v>41640</v>
      </c>
      <c r="AQ4" s="124">
        <v>41671</v>
      </c>
      <c r="AR4" s="124">
        <v>41699</v>
      </c>
      <c r="AS4" s="124">
        <v>41730</v>
      </c>
      <c r="AT4" s="124">
        <v>41760</v>
      </c>
      <c r="AU4" s="124">
        <v>41791</v>
      </c>
      <c r="AV4" s="124">
        <v>41821</v>
      </c>
      <c r="AW4" s="124">
        <v>41852</v>
      </c>
      <c r="AX4" s="124">
        <v>41883</v>
      </c>
      <c r="AY4" s="124">
        <v>41913</v>
      </c>
      <c r="AZ4" s="124">
        <v>41944</v>
      </c>
      <c r="BA4" s="124">
        <v>41974</v>
      </c>
      <c r="BC4" s="130" t="s">
        <v>150</v>
      </c>
      <c r="BD4" s="130" t="s">
        <v>151</v>
      </c>
      <c r="BE4" s="130" t="s">
        <v>152</v>
      </c>
      <c r="BF4" s="130" t="s">
        <v>153</v>
      </c>
      <c r="BG4" s="130" t="s">
        <v>154</v>
      </c>
      <c r="BH4" s="131">
        <v>41640</v>
      </c>
      <c r="BI4" s="131">
        <v>41671</v>
      </c>
      <c r="BJ4" s="131">
        <v>41699</v>
      </c>
      <c r="BK4" s="131">
        <v>41730</v>
      </c>
      <c r="BL4" s="131">
        <v>41760</v>
      </c>
      <c r="BM4" s="131">
        <v>41791</v>
      </c>
      <c r="BN4" s="131">
        <v>41821</v>
      </c>
      <c r="BO4" s="131">
        <v>41852</v>
      </c>
      <c r="BP4" s="131">
        <v>41883</v>
      </c>
      <c r="BQ4" s="131">
        <v>41913</v>
      </c>
      <c r="BR4" s="131">
        <v>41944</v>
      </c>
      <c r="BS4" s="131">
        <v>41974</v>
      </c>
    </row>
    <row r="5" spans="1:71" ht="30">
      <c r="A5" s="108">
        <f>+'Gastos Generales_2014 mensu '!B5</f>
        <v>1220</v>
      </c>
      <c r="B5" s="108" t="str">
        <f>+'Gastos Generales_2014 mensu '!C5</f>
        <v>TI</v>
      </c>
      <c r="C5" s="108">
        <f>+'Gastos Generales_2014 mensu '!D5</f>
        <v>9060601001</v>
      </c>
      <c r="D5" s="108" t="str">
        <f>+'Gastos Generales_2014 mensu '!E5</f>
        <v>TELEFONÍA FIJA</v>
      </c>
      <c r="E5" s="108" t="str">
        <f>+'Gastos Generales_2014 mensu '!F5</f>
        <v>COMUNICACIONES</v>
      </c>
      <c r="F5" s="148">
        <f>+'Gastos Generales_2014 mensu '!G5</f>
        <v>12180</v>
      </c>
      <c r="G5" s="148">
        <f>+F5+'Gastos Generales_2014 mensu '!H5</f>
        <v>24360</v>
      </c>
      <c r="H5" s="148">
        <f>+G5+'Gastos Generales_2014 mensu '!I5</f>
        <v>36540</v>
      </c>
      <c r="I5" s="148">
        <f>+H5+'Gastos Generales_2014 mensu '!J5</f>
        <v>48720</v>
      </c>
      <c r="J5" s="148">
        <f>+I5+'Gastos Generales_2014 mensu '!K5</f>
        <v>60900</v>
      </c>
      <c r="K5" s="148">
        <f>+J5+'Gastos Generales_2014 mensu '!L5</f>
        <v>73080</v>
      </c>
      <c r="L5" s="148">
        <f>+K5+'Gastos Generales_2014 mensu '!M5</f>
        <v>85260</v>
      </c>
      <c r="M5" s="148">
        <f>+L5+'Gastos Generales_2014 mensu '!N5</f>
        <v>97440</v>
      </c>
      <c r="N5" s="148">
        <f>+M5+'Gastos Generales_2014 mensu '!O5</f>
        <v>109620</v>
      </c>
      <c r="O5" s="148">
        <f>+N5+'Gastos Generales_2014 mensu '!P5</f>
        <v>121800</v>
      </c>
      <c r="P5" s="148">
        <f>+O5+'Gastos Generales_2014 mensu '!Q5</f>
        <v>133980</v>
      </c>
      <c r="Q5" s="148">
        <f>+P5+'Gastos Generales_2014 mensu '!R5</f>
        <v>146160</v>
      </c>
      <c r="S5" s="108">
        <f>+A5</f>
        <v>1220</v>
      </c>
      <c r="T5" s="108" t="str">
        <f t="shared" ref="T5:W20" si="0">+B5</f>
        <v>TI</v>
      </c>
      <c r="U5" s="108">
        <f t="shared" si="0"/>
        <v>9060601001</v>
      </c>
      <c r="V5" s="108" t="str">
        <f t="shared" si="0"/>
        <v>TELEFONÍA FIJA</v>
      </c>
      <c r="W5" s="108" t="str">
        <f t="shared" si="0"/>
        <v>COMUNICACIONES</v>
      </c>
      <c r="X5" s="148">
        <f>+'Gastos Generales_2014 mensu '!Z5</f>
        <v>4090908</v>
      </c>
      <c r="Y5" s="148">
        <f>+X5+'Gastos Generales_2014 mensu '!AA5</f>
        <v>6851413</v>
      </c>
      <c r="Z5" s="148">
        <f>+Y5+'Gastos Generales_2014 mensu '!AB5</f>
        <v>8834763</v>
      </c>
      <c r="AA5" s="148">
        <f>+Z5+'Gastos Generales_2014 mensu '!AC5</f>
        <v>9031376</v>
      </c>
      <c r="AB5" s="148">
        <f>+AA5+'Gastos Generales_2014 mensu '!AD5</f>
        <v>11239985</v>
      </c>
      <c r="AC5" s="148">
        <f>+AB5+'Gastos Generales_2014 mensu '!AE5</f>
        <v>11365549</v>
      </c>
      <c r="AD5" s="148">
        <f>+AC5+'Gastos Generales_2014 mensu '!AF5</f>
        <v>11472940</v>
      </c>
      <c r="AE5" s="148">
        <f>+AD5+'Gastos Generales_2014 mensu '!AG5</f>
        <v>11472940</v>
      </c>
      <c r="AF5" s="148">
        <f>+AE5+'Gastos Generales_2014 mensu '!AH5</f>
        <v>11472940</v>
      </c>
      <c r="AG5" s="148">
        <f>+AF5+'Gastos Generales_2014 mensu '!AI5</f>
        <v>11472940</v>
      </c>
      <c r="AH5" s="148">
        <f>+AG5+'Gastos Generales_2014 mensu '!AJ5</f>
        <v>11472940</v>
      </c>
      <c r="AI5" s="148">
        <f>+AH5+'Gastos Generales_2014 mensu '!AK5</f>
        <v>11472940</v>
      </c>
      <c r="AK5" s="108">
        <f t="shared" ref="AK5:AK40" si="1">+A5</f>
        <v>1220</v>
      </c>
      <c r="AL5" s="108" t="str">
        <f t="shared" ref="AL5:AL40" si="2">+B5</f>
        <v>TI</v>
      </c>
      <c r="AM5" s="108">
        <f t="shared" ref="AM5:AM40" si="3">+C5</f>
        <v>9060601001</v>
      </c>
      <c r="AN5" s="108" t="str">
        <f t="shared" ref="AN5:AN40" si="4">+D5</f>
        <v>TELEFONÍA FIJA</v>
      </c>
      <c r="AO5" s="108" t="str">
        <f t="shared" ref="AO5:AO40" si="5">+E5</f>
        <v>COMUNICACIONES</v>
      </c>
      <c r="AP5" s="112">
        <f>+X5-F5</f>
        <v>4078728</v>
      </c>
      <c r="AQ5" s="112">
        <f t="shared" ref="AQ5:BA20" si="6">+Y5-G5</f>
        <v>6827053</v>
      </c>
      <c r="AR5" s="112">
        <f t="shared" si="6"/>
        <v>8798223</v>
      </c>
      <c r="AS5" s="112">
        <f t="shared" si="6"/>
        <v>8982656</v>
      </c>
      <c r="AT5" s="112">
        <f t="shared" si="6"/>
        <v>11179085</v>
      </c>
      <c r="AU5" s="112">
        <f t="shared" si="6"/>
        <v>11292469</v>
      </c>
      <c r="AV5" s="112">
        <f t="shared" si="6"/>
        <v>11387680</v>
      </c>
      <c r="AW5" s="112">
        <f t="shared" si="6"/>
        <v>11375500</v>
      </c>
      <c r="AX5" s="112">
        <f t="shared" si="6"/>
        <v>11363320</v>
      </c>
      <c r="AY5" s="112">
        <f t="shared" si="6"/>
        <v>11351140</v>
      </c>
      <c r="AZ5" s="112">
        <f t="shared" si="6"/>
        <v>11338960</v>
      </c>
      <c r="BA5" s="112">
        <f t="shared" si="6"/>
        <v>11326780</v>
      </c>
      <c r="BC5" s="108">
        <f>+AK5</f>
        <v>1220</v>
      </c>
      <c r="BD5" s="108" t="str">
        <f t="shared" ref="BD5:BG20" si="7">+AL5</f>
        <v>TI</v>
      </c>
      <c r="BE5" s="108">
        <f t="shared" si="7"/>
        <v>9060601001</v>
      </c>
      <c r="BF5" s="108" t="str">
        <f t="shared" si="7"/>
        <v>TELEFONÍA FIJA</v>
      </c>
      <c r="BG5" s="108" t="str">
        <f>+AO5</f>
        <v>COMUNICACIONES</v>
      </c>
      <c r="BH5" s="112">
        <f>+X5</f>
        <v>4090908</v>
      </c>
      <c r="BI5" s="112">
        <f>+BH5+'Gastos Generales_2014 mensu '!BN5</f>
        <v>6851413</v>
      </c>
      <c r="BJ5" s="112">
        <f>+BI5+'Gastos Generales_2014 mensu '!BO5</f>
        <v>8834763</v>
      </c>
      <c r="BK5" s="112">
        <f>+BJ5+'Gastos Generales_2014 mensu '!BP5</f>
        <v>9031376</v>
      </c>
      <c r="BL5" s="112">
        <f>+BK5+'Gastos Generales_2014 mensu '!BQ5</f>
        <v>11239985</v>
      </c>
      <c r="BM5" s="112">
        <f>+BL5+'Gastos Generales_2014 mensu '!BR5</f>
        <v>11365549</v>
      </c>
      <c r="BN5" s="112">
        <f>+BM5+'Gastos Generales_2014 mensu '!BS5</f>
        <v>11472940</v>
      </c>
      <c r="BO5" s="112">
        <f>+BN5+'Gastos Generales_2014 mensu '!BT5</f>
        <v>11472940</v>
      </c>
      <c r="BP5" s="112">
        <f>+BO5+'Gastos Generales_2014 mensu '!BU5</f>
        <v>11472940</v>
      </c>
      <c r="BQ5" s="112">
        <f>+BP5+'Gastos Generales_2014 mensu '!BV5</f>
        <v>11472940</v>
      </c>
      <c r="BR5" s="112">
        <f>+BQ5+'Gastos Generales_2014 mensu '!BW5</f>
        <v>11472940</v>
      </c>
      <c r="BS5" s="112">
        <f>+BR5+'Gastos Generales_2014 mensu '!BX5</f>
        <v>11472940</v>
      </c>
    </row>
    <row r="6" spans="1:71" ht="30">
      <c r="A6" s="108">
        <f>+'Gastos Generales_2014 mensu '!B6</f>
        <v>1220</v>
      </c>
      <c r="B6" s="108" t="str">
        <f>+'Gastos Generales_2014 mensu '!C6</f>
        <v>TI</v>
      </c>
      <c r="C6" s="108">
        <f>+'Gastos Generales_2014 mensu '!D6</f>
        <v>9060602001</v>
      </c>
      <c r="D6" s="108" t="str">
        <f>+'Gastos Generales_2014 mensu '!E6</f>
        <v>TELEFONÍA MÓVIL</v>
      </c>
      <c r="E6" s="108" t="str">
        <f>+'Gastos Generales_2014 mensu '!F6</f>
        <v>COMUNICACIONES</v>
      </c>
      <c r="F6" s="148">
        <f>+'Gastos Generales_2014 mensu '!G6</f>
        <v>33680</v>
      </c>
      <c r="G6" s="148">
        <f>+F6+'Gastos Generales_2014 mensu '!H6</f>
        <v>55180</v>
      </c>
      <c r="H6" s="148">
        <f>+G6+'Gastos Generales_2014 mensu '!I6</f>
        <v>76680</v>
      </c>
      <c r="I6" s="148">
        <f>+H6+'Gastos Generales_2014 mensu '!J6</f>
        <v>98180</v>
      </c>
      <c r="J6" s="148">
        <f>+I6+'Gastos Generales_2014 mensu '!K6</f>
        <v>119680</v>
      </c>
      <c r="K6" s="148">
        <f>+J6+'Gastos Generales_2014 mensu '!L6</f>
        <v>141180</v>
      </c>
      <c r="L6" s="148">
        <f>+K6+'Gastos Generales_2014 mensu '!M6</f>
        <v>162680</v>
      </c>
      <c r="M6" s="148">
        <f>+L6+'Gastos Generales_2014 mensu '!N6</f>
        <v>184180</v>
      </c>
      <c r="N6" s="148">
        <f>+M6+'Gastos Generales_2014 mensu '!O6</f>
        <v>205680</v>
      </c>
      <c r="O6" s="148">
        <f>+N6+'Gastos Generales_2014 mensu '!P6</f>
        <v>227180</v>
      </c>
      <c r="P6" s="148">
        <f>+O6+'Gastos Generales_2014 mensu '!Q6</f>
        <v>248680</v>
      </c>
      <c r="Q6" s="148">
        <f>+P6+'Gastos Generales_2014 mensu '!R6</f>
        <v>270180</v>
      </c>
      <c r="S6" s="108">
        <f t="shared" ref="S6:S46" si="8">+A6</f>
        <v>1220</v>
      </c>
      <c r="T6" s="108" t="str">
        <f t="shared" si="0"/>
        <v>TI</v>
      </c>
      <c r="U6" s="108">
        <f t="shared" si="0"/>
        <v>9060602001</v>
      </c>
      <c r="V6" s="108" t="str">
        <f t="shared" si="0"/>
        <v>TELEFONÍA MÓVIL</v>
      </c>
      <c r="W6" s="108" t="str">
        <f t="shared" si="0"/>
        <v>COMUNICACIONES</v>
      </c>
      <c r="X6" s="148">
        <f>+'Gastos Generales_2014 mensu '!Z6</f>
        <v>171711</v>
      </c>
      <c r="Y6" s="148">
        <f>+X6+'Gastos Generales_2014 mensu '!AA6</f>
        <v>225217</v>
      </c>
      <c r="Z6" s="148">
        <f>+Y6+'Gastos Generales_2014 mensu '!AB6</f>
        <v>-3716118</v>
      </c>
      <c r="AA6" s="148">
        <f>+Z6+'Gastos Generales_2014 mensu '!AC6</f>
        <v>-8260673</v>
      </c>
      <c r="AB6" s="148">
        <f>+AA6+'Gastos Generales_2014 mensu '!AD6</f>
        <v>-13021608</v>
      </c>
      <c r="AC6" s="148">
        <f>+AB6+'Gastos Generales_2014 mensu '!AE6</f>
        <v>-13212233</v>
      </c>
      <c r="AD6" s="148">
        <f>+AC6+'Gastos Generales_2014 mensu '!AF6</f>
        <v>-3120993</v>
      </c>
      <c r="AE6" s="148">
        <f>+AD6+'Gastos Generales_2014 mensu '!AG6</f>
        <v>-3120993</v>
      </c>
      <c r="AF6" s="148">
        <f>+AE6+'Gastos Generales_2014 mensu '!AH6</f>
        <v>-3120993</v>
      </c>
      <c r="AG6" s="148">
        <f>+AF6+'Gastos Generales_2014 mensu '!AI6</f>
        <v>-3120993</v>
      </c>
      <c r="AH6" s="148">
        <f>+AG6+'Gastos Generales_2014 mensu '!AJ6</f>
        <v>-3120993</v>
      </c>
      <c r="AI6" s="148">
        <f>+AH6+'Gastos Generales_2014 mensu '!AK6</f>
        <v>-3120993</v>
      </c>
      <c r="AK6" s="108">
        <f t="shared" si="1"/>
        <v>1220</v>
      </c>
      <c r="AL6" s="108" t="str">
        <f t="shared" si="2"/>
        <v>TI</v>
      </c>
      <c r="AM6" s="108">
        <f t="shared" si="3"/>
        <v>9060602001</v>
      </c>
      <c r="AN6" s="108" t="str">
        <f t="shared" si="4"/>
        <v>TELEFONÍA MÓVIL</v>
      </c>
      <c r="AO6" s="108" t="str">
        <f t="shared" si="5"/>
        <v>COMUNICACIONES</v>
      </c>
      <c r="AP6" s="112">
        <f t="shared" ref="AP6:AP46" si="9">+X6-F6</f>
        <v>138031</v>
      </c>
      <c r="AQ6" s="112">
        <f t="shared" si="6"/>
        <v>170037</v>
      </c>
      <c r="AR6" s="112">
        <f t="shared" si="6"/>
        <v>-3792798</v>
      </c>
      <c r="AS6" s="112">
        <f t="shared" si="6"/>
        <v>-8358853</v>
      </c>
      <c r="AT6" s="112">
        <f t="shared" si="6"/>
        <v>-13141288</v>
      </c>
      <c r="AU6" s="112">
        <f t="shared" si="6"/>
        <v>-13353413</v>
      </c>
      <c r="AV6" s="112">
        <f t="shared" si="6"/>
        <v>-3283673</v>
      </c>
      <c r="AW6" s="112">
        <f t="shared" si="6"/>
        <v>-3305173</v>
      </c>
      <c r="AX6" s="112">
        <f t="shared" si="6"/>
        <v>-3326673</v>
      </c>
      <c r="AY6" s="112">
        <f t="shared" si="6"/>
        <v>-3348173</v>
      </c>
      <c r="AZ6" s="112">
        <f t="shared" si="6"/>
        <v>-3369673</v>
      </c>
      <c r="BA6" s="112">
        <f t="shared" si="6"/>
        <v>-3391173</v>
      </c>
      <c r="BC6" s="108">
        <f t="shared" ref="BC6:BC46" si="10">+AK6</f>
        <v>1220</v>
      </c>
      <c r="BD6" s="108" t="str">
        <f t="shared" si="7"/>
        <v>TI</v>
      </c>
      <c r="BE6" s="108">
        <f t="shared" si="7"/>
        <v>9060602001</v>
      </c>
      <c r="BF6" s="108" t="str">
        <f t="shared" si="7"/>
        <v>TELEFONÍA MÓVIL</v>
      </c>
      <c r="BG6" s="108" t="str">
        <f t="shared" si="7"/>
        <v>COMUNICACIONES</v>
      </c>
      <c r="BH6" s="112">
        <f t="shared" ref="BH6:BH46" si="11">+X6</f>
        <v>171711</v>
      </c>
      <c r="BI6" s="112">
        <f>+BH6+'Gastos Generales_2014 mensu '!BN6</f>
        <v>225217</v>
      </c>
      <c r="BJ6" s="112">
        <f>+BI6+'Gastos Generales_2014 mensu '!BO6</f>
        <v>-3716118</v>
      </c>
      <c r="BK6" s="112">
        <f>+BJ6+'Gastos Generales_2014 mensu '!BP6</f>
        <v>-8260673</v>
      </c>
      <c r="BL6" s="112">
        <f>+BK6+'Gastos Generales_2014 mensu '!BQ6</f>
        <v>-13021608</v>
      </c>
      <c r="BM6" s="112">
        <f>+BL6+'Gastos Generales_2014 mensu '!BR6</f>
        <v>-13212233</v>
      </c>
      <c r="BN6" s="112">
        <f>+BM6+'Gastos Generales_2014 mensu '!BS6</f>
        <v>-3120993</v>
      </c>
      <c r="BO6" s="112">
        <f>+BN6+'Gastos Generales_2014 mensu '!BT6</f>
        <v>-3120993</v>
      </c>
      <c r="BP6" s="112">
        <f>+BO6+'Gastos Generales_2014 mensu '!BU6</f>
        <v>-3120993</v>
      </c>
      <c r="BQ6" s="112">
        <f>+BP6+'Gastos Generales_2014 mensu '!BV6</f>
        <v>-3120993</v>
      </c>
      <c r="BR6" s="112">
        <f>+BQ6+'Gastos Generales_2014 mensu '!BW6</f>
        <v>-3120993</v>
      </c>
      <c r="BS6" s="112">
        <f>+BR6+'Gastos Generales_2014 mensu '!BX6</f>
        <v>-3120993</v>
      </c>
    </row>
    <row r="7" spans="1:71" ht="75">
      <c r="A7" s="108">
        <f>+'Gastos Generales_2014 mensu '!B7</f>
        <v>1220</v>
      </c>
      <c r="B7" s="108" t="str">
        <f>+'Gastos Generales_2014 mensu '!C7</f>
        <v>TI</v>
      </c>
      <c r="C7" s="108">
        <f>+'Gastos Generales_2014 mensu '!D7</f>
        <v>9060603001</v>
      </c>
      <c r="D7" s="108" t="str">
        <f>+'Gastos Generales_2014 mensu '!E7</f>
        <v>MANTENIMIENTO Y ALQUILER DE EQUIPOS DE COMUNICACIÓN</v>
      </c>
      <c r="E7" s="108" t="str">
        <f>+'Gastos Generales_2014 mensu '!F7</f>
        <v>COMUNICACIONES</v>
      </c>
      <c r="F7" s="148">
        <f>+'Gastos Generales_2014 mensu '!G7</f>
        <v>4392000</v>
      </c>
      <c r="G7" s="148">
        <f>+F7+'Gastos Generales_2014 mensu '!H7</f>
        <v>8784000</v>
      </c>
      <c r="H7" s="148">
        <f>+G7+'Gastos Generales_2014 mensu '!I7</f>
        <v>13176000</v>
      </c>
      <c r="I7" s="148">
        <f>+H7+'Gastos Generales_2014 mensu '!J7</f>
        <v>17568000</v>
      </c>
      <c r="J7" s="148">
        <f>+I7+'Gastos Generales_2014 mensu '!K7</f>
        <v>21960000</v>
      </c>
      <c r="K7" s="148">
        <f>+J7+'Gastos Generales_2014 mensu '!L7</f>
        <v>26352000</v>
      </c>
      <c r="L7" s="148">
        <f>+K7+'Gastos Generales_2014 mensu '!M7</f>
        <v>30744000</v>
      </c>
      <c r="M7" s="148">
        <f>+L7+'Gastos Generales_2014 mensu '!N7</f>
        <v>35136000</v>
      </c>
      <c r="N7" s="148">
        <f>+M7+'Gastos Generales_2014 mensu '!O7</f>
        <v>39528000</v>
      </c>
      <c r="O7" s="148">
        <f>+N7+'Gastos Generales_2014 mensu '!P7</f>
        <v>43920000</v>
      </c>
      <c r="P7" s="148">
        <f>+O7+'Gastos Generales_2014 mensu '!Q7</f>
        <v>48312000</v>
      </c>
      <c r="Q7" s="148">
        <f>+P7+'Gastos Generales_2014 mensu '!R7</f>
        <v>52704000</v>
      </c>
      <c r="S7" s="108">
        <f t="shared" si="8"/>
        <v>1220</v>
      </c>
      <c r="T7" s="108" t="str">
        <f t="shared" si="0"/>
        <v>TI</v>
      </c>
      <c r="U7" s="108">
        <f t="shared" si="0"/>
        <v>9060603001</v>
      </c>
      <c r="V7" s="108" t="str">
        <f t="shared" si="0"/>
        <v>MANTENIMIENTO Y ALQUILER DE EQUIPOS DE COMUNICACIÓN</v>
      </c>
      <c r="W7" s="108" t="str">
        <f t="shared" si="0"/>
        <v>COMUNICACIONES</v>
      </c>
      <c r="X7" s="148">
        <f>+'Gastos Generales_2014 mensu '!Z7</f>
        <v>0</v>
      </c>
      <c r="Y7" s="148">
        <f>+X7+'Gastos Generales_2014 mensu '!AA7</f>
        <v>0</v>
      </c>
      <c r="Z7" s="148">
        <f>+Y7+'Gastos Generales_2014 mensu '!AB7</f>
        <v>0</v>
      </c>
      <c r="AA7" s="148">
        <f>+Z7+'Gastos Generales_2014 mensu '!AC7</f>
        <v>0</v>
      </c>
      <c r="AB7" s="148">
        <f>+AA7+'Gastos Generales_2014 mensu '!AD7</f>
        <v>0</v>
      </c>
      <c r="AC7" s="148">
        <f>+AB7+'Gastos Generales_2014 mensu '!AE7</f>
        <v>0</v>
      </c>
      <c r="AD7" s="148">
        <f>+AC7+'Gastos Generales_2014 mensu '!AF7</f>
        <v>0</v>
      </c>
      <c r="AE7" s="148">
        <f>+AD7+'Gastos Generales_2014 mensu '!AG7</f>
        <v>0</v>
      </c>
      <c r="AF7" s="148">
        <f>+AE7+'Gastos Generales_2014 mensu '!AH7</f>
        <v>0</v>
      </c>
      <c r="AG7" s="148">
        <f>+AF7+'Gastos Generales_2014 mensu '!AI7</f>
        <v>0</v>
      </c>
      <c r="AH7" s="148">
        <f>+AG7+'Gastos Generales_2014 mensu '!AJ7</f>
        <v>0</v>
      </c>
      <c r="AI7" s="148">
        <f>+AH7+'Gastos Generales_2014 mensu '!AK7</f>
        <v>0</v>
      </c>
      <c r="AK7" s="108">
        <f t="shared" si="1"/>
        <v>1220</v>
      </c>
      <c r="AL7" s="108" t="str">
        <f t="shared" si="2"/>
        <v>TI</v>
      </c>
      <c r="AM7" s="108">
        <f t="shared" si="3"/>
        <v>9060603001</v>
      </c>
      <c r="AN7" s="108" t="str">
        <f t="shared" si="4"/>
        <v>MANTENIMIENTO Y ALQUILER DE EQUIPOS DE COMUNICACIÓN</v>
      </c>
      <c r="AO7" s="108" t="str">
        <f t="shared" si="5"/>
        <v>COMUNICACIONES</v>
      </c>
      <c r="AP7" s="112">
        <f t="shared" si="9"/>
        <v>-4392000</v>
      </c>
      <c r="AQ7" s="112">
        <f t="shared" si="6"/>
        <v>-8784000</v>
      </c>
      <c r="AR7" s="112">
        <f t="shared" si="6"/>
        <v>-13176000</v>
      </c>
      <c r="AS7" s="112">
        <f t="shared" si="6"/>
        <v>-17568000</v>
      </c>
      <c r="AT7" s="112">
        <f t="shared" si="6"/>
        <v>-21960000</v>
      </c>
      <c r="AU7" s="112">
        <f t="shared" si="6"/>
        <v>-26352000</v>
      </c>
      <c r="AV7" s="112">
        <f t="shared" si="6"/>
        <v>-30744000</v>
      </c>
      <c r="AW7" s="112">
        <f t="shared" si="6"/>
        <v>-35136000</v>
      </c>
      <c r="AX7" s="112">
        <f t="shared" si="6"/>
        <v>-39528000</v>
      </c>
      <c r="AY7" s="112">
        <f t="shared" si="6"/>
        <v>-43920000</v>
      </c>
      <c r="AZ7" s="112">
        <f t="shared" si="6"/>
        <v>-48312000</v>
      </c>
      <c r="BA7" s="112">
        <f t="shared" si="6"/>
        <v>-52704000</v>
      </c>
      <c r="BC7" s="108">
        <f t="shared" si="10"/>
        <v>1220</v>
      </c>
      <c r="BD7" s="108" t="str">
        <f t="shared" si="7"/>
        <v>TI</v>
      </c>
      <c r="BE7" s="108">
        <f t="shared" si="7"/>
        <v>9060603001</v>
      </c>
      <c r="BF7" s="108" t="str">
        <f t="shared" si="7"/>
        <v>MANTENIMIENTO Y ALQUILER DE EQUIPOS DE COMUNICACIÓN</v>
      </c>
      <c r="BG7" s="108" t="str">
        <f t="shared" si="7"/>
        <v>COMUNICACIONES</v>
      </c>
      <c r="BH7" s="112">
        <f t="shared" si="11"/>
        <v>0</v>
      </c>
      <c r="BI7" s="112">
        <f>+BH7+'Gastos Generales_2014 mensu '!BN7</f>
        <v>0</v>
      </c>
      <c r="BJ7" s="112">
        <f>+BI7+'Gastos Generales_2014 mensu '!BO7</f>
        <v>0</v>
      </c>
      <c r="BK7" s="112">
        <f>+BJ7+'Gastos Generales_2014 mensu '!BP7</f>
        <v>0</v>
      </c>
      <c r="BL7" s="112">
        <f>+BK7+'Gastos Generales_2014 mensu '!BQ7</f>
        <v>0</v>
      </c>
      <c r="BM7" s="112">
        <f>+BL7+'Gastos Generales_2014 mensu '!BR7</f>
        <v>0</v>
      </c>
      <c r="BN7" s="112">
        <f>+BM7+'Gastos Generales_2014 mensu '!BS7</f>
        <v>0</v>
      </c>
      <c r="BO7" s="112">
        <f>+BN7+'Gastos Generales_2014 mensu '!BT7</f>
        <v>0</v>
      </c>
      <c r="BP7" s="112">
        <f>+BO7+'Gastos Generales_2014 mensu '!BU7</f>
        <v>0</v>
      </c>
      <c r="BQ7" s="112">
        <f>+BP7+'Gastos Generales_2014 mensu '!BV7</f>
        <v>0</v>
      </c>
      <c r="BR7" s="112">
        <f>+BQ7+'Gastos Generales_2014 mensu '!BW7</f>
        <v>0</v>
      </c>
      <c r="BS7" s="112">
        <f>+BR7+'Gastos Generales_2014 mensu '!BX7</f>
        <v>0</v>
      </c>
    </row>
    <row r="8" spans="1:71" ht="45">
      <c r="A8" s="108">
        <f>+'Gastos Generales_2014 mensu '!B8</f>
        <v>1221</v>
      </c>
      <c r="B8" s="108" t="str">
        <f>+'Gastos Generales_2014 mensu '!C8</f>
        <v>TI</v>
      </c>
      <c r="C8" s="108">
        <f>+'Gastos Generales_2014 mensu '!D8</f>
        <v>9060505001</v>
      </c>
      <c r="D8" s="108" t="str">
        <f>+'Gastos Generales_2014 mensu '!E8</f>
        <v>SERVICIOS INFORMATICOS</v>
      </c>
      <c r="E8" s="108" t="str">
        <f>+'Gastos Generales_2014 mensu '!F8</f>
        <v>SOPORTE INFORMÁTICO</v>
      </c>
      <c r="F8" s="148">
        <f>+'Gastos Generales_2014 mensu '!G8</f>
        <v>13471500</v>
      </c>
      <c r="G8" s="148">
        <f>+F8+'Gastos Generales_2014 mensu '!H8</f>
        <v>26943000</v>
      </c>
      <c r="H8" s="148">
        <f>+G8+'Gastos Generales_2014 mensu '!I8</f>
        <v>40414500</v>
      </c>
      <c r="I8" s="148">
        <f>+H8+'Gastos Generales_2014 mensu '!J8</f>
        <v>53886000</v>
      </c>
      <c r="J8" s="148">
        <f>+I8+'Gastos Generales_2014 mensu '!K8</f>
        <v>67357500</v>
      </c>
      <c r="K8" s="148">
        <f>+J8+'Gastos Generales_2014 mensu '!L8</f>
        <v>80829000</v>
      </c>
      <c r="L8" s="148">
        <f>+K8+'Gastos Generales_2014 mensu '!M8</f>
        <v>94300500</v>
      </c>
      <c r="M8" s="148">
        <f>+L8+'Gastos Generales_2014 mensu '!N8</f>
        <v>107772000</v>
      </c>
      <c r="N8" s="148">
        <f>+M8+'Gastos Generales_2014 mensu '!O8</f>
        <v>121243500</v>
      </c>
      <c r="O8" s="148">
        <f>+N8+'Gastos Generales_2014 mensu '!P8</f>
        <v>134715000</v>
      </c>
      <c r="P8" s="148">
        <f>+O8+'Gastos Generales_2014 mensu '!Q8</f>
        <v>148186500</v>
      </c>
      <c r="Q8" s="148">
        <f>+P8+'Gastos Generales_2014 mensu '!R8</f>
        <v>161658000</v>
      </c>
      <c r="S8" s="108">
        <f t="shared" si="8"/>
        <v>1221</v>
      </c>
      <c r="T8" s="108" t="str">
        <f t="shared" si="0"/>
        <v>TI</v>
      </c>
      <c r="U8" s="108">
        <f t="shared" si="0"/>
        <v>9060505001</v>
      </c>
      <c r="V8" s="108" t="str">
        <f t="shared" si="0"/>
        <v>SERVICIOS INFORMATICOS</v>
      </c>
      <c r="W8" s="108" t="str">
        <f t="shared" si="0"/>
        <v>SOPORTE INFORMÁTICO</v>
      </c>
      <c r="X8" s="148">
        <f>+'Gastos Generales_2014 mensu '!Z8</f>
        <v>11824763</v>
      </c>
      <c r="Y8" s="148">
        <f>+X8+'Gastos Generales_2014 mensu '!AA8</f>
        <v>24179268</v>
      </c>
      <c r="Z8" s="148">
        <f>+Y8+'Gastos Generales_2014 mensu '!AB8</f>
        <v>43497334</v>
      </c>
      <c r="AA8" s="148">
        <f>+Z8+'Gastos Generales_2014 mensu '!AC8</f>
        <v>49186372</v>
      </c>
      <c r="AB8" s="148">
        <f>+AA8+'Gastos Generales_2014 mensu '!AD8</f>
        <v>57191557</v>
      </c>
      <c r="AC8" s="148">
        <f>+AB8+'Gastos Generales_2014 mensu '!AE8</f>
        <v>75349613</v>
      </c>
      <c r="AD8" s="148">
        <f>+AC8+'Gastos Generales_2014 mensu '!AF8</f>
        <v>92628427</v>
      </c>
      <c r="AE8" s="148">
        <f>+AD8+'Gastos Generales_2014 mensu '!AG8</f>
        <v>92628427</v>
      </c>
      <c r="AF8" s="148">
        <f>+AE8+'Gastos Generales_2014 mensu '!AH8</f>
        <v>92628427</v>
      </c>
      <c r="AG8" s="148">
        <f>+AF8+'Gastos Generales_2014 mensu '!AI8</f>
        <v>92628427</v>
      </c>
      <c r="AH8" s="148">
        <f>+AG8+'Gastos Generales_2014 mensu '!AJ8</f>
        <v>92628427</v>
      </c>
      <c r="AI8" s="148">
        <f>+AH8+'Gastos Generales_2014 mensu '!AK8</f>
        <v>92628427</v>
      </c>
      <c r="AK8" s="108">
        <f t="shared" si="1"/>
        <v>1221</v>
      </c>
      <c r="AL8" s="108" t="str">
        <f t="shared" si="2"/>
        <v>TI</v>
      </c>
      <c r="AM8" s="108">
        <f t="shared" si="3"/>
        <v>9060505001</v>
      </c>
      <c r="AN8" s="108" t="str">
        <f t="shared" si="4"/>
        <v>SERVICIOS INFORMATICOS</v>
      </c>
      <c r="AO8" s="108" t="str">
        <f t="shared" si="5"/>
        <v>SOPORTE INFORMÁTICO</v>
      </c>
      <c r="AP8" s="112">
        <f t="shared" si="9"/>
        <v>-1646737</v>
      </c>
      <c r="AQ8" s="112">
        <f t="shared" si="6"/>
        <v>-2763732</v>
      </c>
      <c r="AR8" s="112">
        <f t="shared" si="6"/>
        <v>3082834</v>
      </c>
      <c r="AS8" s="112">
        <f t="shared" si="6"/>
        <v>-4699628</v>
      </c>
      <c r="AT8" s="112">
        <f t="shared" si="6"/>
        <v>-10165943</v>
      </c>
      <c r="AU8" s="112">
        <f t="shared" si="6"/>
        <v>-5479387</v>
      </c>
      <c r="AV8" s="112">
        <f t="shared" si="6"/>
        <v>-1672073</v>
      </c>
      <c r="AW8" s="112">
        <f t="shared" si="6"/>
        <v>-15143573</v>
      </c>
      <c r="AX8" s="112">
        <f t="shared" si="6"/>
        <v>-28615073</v>
      </c>
      <c r="AY8" s="112">
        <f t="shared" si="6"/>
        <v>-42086573</v>
      </c>
      <c r="AZ8" s="112">
        <f t="shared" si="6"/>
        <v>-55558073</v>
      </c>
      <c r="BA8" s="112">
        <f t="shared" si="6"/>
        <v>-69029573</v>
      </c>
      <c r="BC8" s="108">
        <f t="shared" si="10"/>
        <v>1221</v>
      </c>
      <c r="BD8" s="108" t="str">
        <f t="shared" si="7"/>
        <v>TI</v>
      </c>
      <c r="BE8" s="108">
        <f t="shared" si="7"/>
        <v>9060505001</v>
      </c>
      <c r="BF8" s="108" t="str">
        <f t="shared" si="7"/>
        <v>SERVICIOS INFORMATICOS</v>
      </c>
      <c r="BG8" s="108" t="str">
        <f t="shared" si="7"/>
        <v>SOPORTE INFORMÁTICO</v>
      </c>
      <c r="BH8" s="112">
        <f t="shared" si="11"/>
        <v>11824763</v>
      </c>
      <c r="BI8" s="112">
        <f>+BH8+'Gastos Generales_2014 mensu '!BN8</f>
        <v>24179268</v>
      </c>
      <c r="BJ8" s="112">
        <f>+BI8+'Gastos Generales_2014 mensu '!BO8</f>
        <v>43497334</v>
      </c>
      <c r="BK8" s="112">
        <f>+BJ8+'Gastos Generales_2014 mensu '!BP8</f>
        <v>49186372</v>
      </c>
      <c r="BL8" s="112">
        <f>+BK8+'Gastos Generales_2014 mensu '!BQ8</f>
        <v>57191557</v>
      </c>
      <c r="BM8" s="112">
        <f>+BL8+'Gastos Generales_2014 mensu '!BR8</f>
        <v>75349613</v>
      </c>
      <c r="BN8" s="112">
        <f>+BM8+'Gastos Generales_2014 mensu '!BS8</f>
        <v>92628427</v>
      </c>
      <c r="BO8" s="112">
        <f>+BN8+'Gastos Generales_2014 mensu '!BT8</f>
        <v>92628427</v>
      </c>
      <c r="BP8" s="112">
        <f>+BO8+'Gastos Generales_2014 mensu '!BU8</f>
        <v>92628427</v>
      </c>
      <c r="BQ8" s="112">
        <f>+BP8+'Gastos Generales_2014 mensu '!BV8</f>
        <v>92628427</v>
      </c>
      <c r="BR8" s="112">
        <f>+BQ8+'Gastos Generales_2014 mensu '!BW8</f>
        <v>92628427</v>
      </c>
      <c r="BS8" s="112">
        <f>+BR8+'Gastos Generales_2014 mensu '!BX8</f>
        <v>92628427</v>
      </c>
    </row>
    <row r="9" spans="1:71" ht="19.5" customHeight="1">
      <c r="A9" s="108">
        <f>+'Gastos Generales_2014 mensu '!B9</f>
        <v>1220</v>
      </c>
      <c r="B9" s="108" t="str">
        <f>+'Gastos Generales_2014 mensu '!C9</f>
        <v>TI</v>
      </c>
      <c r="C9" s="108">
        <f>+'Gastos Generales_2014 mensu '!D9</f>
        <v>9060305001</v>
      </c>
      <c r="D9" s="108" t="str">
        <f>+'Gastos Generales_2014 mensu '!E9</f>
        <v>OFICINAS Y OPERADORES</v>
      </c>
      <c r="E9" s="108" t="str">
        <f>+'Gastos Generales_2014 mensu '!F9</f>
        <v>COSTO DE OFICINA</v>
      </c>
      <c r="F9" s="148">
        <f>+'Gastos Generales_2014 mensu '!G9</f>
        <v>390702.71098812314</v>
      </c>
      <c r="G9" s="148">
        <f>+F9+'Gastos Generales_2014 mensu '!H9</f>
        <v>781405.42197624629</v>
      </c>
      <c r="H9" s="148">
        <f>+G9+'Gastos Generales_2014 mensu '!I9</f>
        <v>1172108.1329643694</v>
      </c>
      <c r="I9" s="148">
        <f>+H9+'Gastos Generales_2014 mensu '!J9</f>
        <v>1562810.8439524926</v>
      </c>
      <c r="J9" s="148">
        <f>+I9+'Gastos Generales_2014 mensu '!K9</f>
        <v>1953513.5549406158</v>
      </c>
      <c r="K9" s="148">
        <f>+J9+'Gastos Generales_2014 mensu '!L9</f>
        <v>2344216.2659287388</v>
      </c>
      <c r="L9" s="148">
        <f>+K9+'Gastos Generales_2014 mensu '!M9</f>
        <v>2734918.9769168617</v>
      </c>
      <c r="M9" s="148">
        <f>+L9+'Gastos Generales_2014 mensu '!N9</f>
        <v>3125621.6879049847</v>
      </c>
      <c r="N9" s="148">
        <f>+M9+'Gastos Generales_2014 mensu '!O9</f>
        <v>3516324.3988931077</v>
      </c>
      <c r="O9" s="148">
        <f>+N9+'Gastos Generales_2014 mensu '!P9</f>
        <v>3907027.1098812306</v>
      </c>
      <c r="P9" s="148">
        <f>+O9+'Gastos Generales_2014 mensu '!Q9</f>
        <v>4297729.8208693536</v>
      </c>
      <c r="Q9" s="148">
        <f>+P9+'Gastos Generales_2014 mensu '!R9</f>
        <v>4688432.5318574766</v>
      </c>
      <c r="S9" s="108">
        <f t="shared" si="8"/>
        <v>1220</v>
      </c>
      <c r="T9" s="108" t="str">
        <f t="shared" si="0"/>
        <v>TI</v>
      </c>
      <c r="U9" s="108">
        <f t="shared" si="0"/>
        <v>9060305001</v>
      </c>
      <c r="V9" s="108" t="str">
        <f t="shared" si="0"/>
        <v>OFICINAS Y OPERADORES</v>
      </c>
      <c r="W9" s="108" t="str">
        <f t="shared" si="0"/>
        <v>COSTO DE OFICINA</v>
      </c>
      <c r="X9" s="148">
        <f>+'Gastos Generales_2014 mensu '!Z9</f>
        <v>577263</v>
      </c>
      <c r="Y9" s="148">
        <f>+X9+'Gastos Generales_2014 mensu '!AA9</f>
        <v>735340</v>
      </c>
      <c r="Z9" s="148">
        <f>+Y9+'Gastos Generales_2014 mensu '!AB9</f>
        <v>1054465</v>
      </c>
      <c r="AA9" s="148">
        <f>+Z9+'Gastos Generales_2014 mensu '!AC9</f>
        <v>1374144</v>
      </c>
      <c r="AB9" s="148">
        <f>+AA9+'Gastos Generales_2014 mensu '!AD9</f>
        <v>1803008</v>
      </c>
      <c r="AC9" s="148">
        <f>+AB9+'Gastos Generales_2014 mensu '!AE9</f>
        <v>2145274</v>
      </c>
      <c r="AD9" s="148">
        <f>+AC9+'Gastos Generales_2014 mensu '!AF9</f>
        <v>3585094</v>
      </c>
      <c r="AE9" s="148">
        <f>+AD9+'Gastos Generales_2014 mensu '!AG9</f>
        <v>3585094</v>
      </c>
      <c r="AF9" s="148">
        <f>+AE9+'Gastos Generales_2014 mensu '!AH9</f>
        <v>3585094</v>
      </c>
      <c r="AG9" s="148">
        <f>+AF9+'Gastos Generales_2014 mensu '!AI9</f>
        <v>3585094</v>
      </c>
      <c r="AH9" s="148">
        <f>+AG9+'Gastos Generales_2014 mensu '!AJ9</f>
        <v>3585094</v>
      </c>
      <c r="AI9" s="148">
        <f>+AH9+'Gastos Generales_2014 mensu '!AK9</f>
        <v>3585094</v>
      </c>
      <c r="AK9" s="108">
        <f t="shared" si="1"/>
        <v>1220</v>
      </c>
      <c r="AL9" s="108" t="str">
        <f t="shared" si="2"/>
        <v>TI</v>
      </c>
      <c r="AM9" s="108">
        <f t="shared" si="3"/>
        <v>9060305001</v>
      </c>
      <c r="AN9" s="108" t="str">
        <f t="shared" si="4"/>
        <v>OFICINAS Y OPERADORES</v>
      </c>
      <c r="AO9" s="108" t="str">
        <f t="shared" si="5"/>
        <v>COSTO DE OFICINA</v>
      </c>
      <c r="AP9" s="112">
        <f t="shared" si="9"/>
        <v>186560.28901187686</v>
      </c>
      <c r="AQ9" s="112">
        <f t="shared" si="6"/>
        <v>-46065.421976246289</v>
      </c>
      <c r="AR9" s="112">
        <f t="shared" si="6"/>
        <v>-117643.13296436938</v>
      </c>
      <c r="AS9" s="112">
        <f t="shared" si="6"/>
        <v>-188666.84395249258</v>
      </c>
      <c r="AT9" s="112">
        <f t="shared" si="6"/>
        <v>-150505.55494061578</v>
      </c>
      <c r="AU9" s="112">
        <f t="shared" si="6"/>
        <v>-198942.26592873875</v>
      </c>
      <c r="AV9" s="112">
        <f t="shared" si="6"/>
        <v>850175.02308313828</v>
      </c>
      <c r="AW9" s="112">
        <f t="shared" si="6"/>
        <v>459472.31209501531</v>
      </c>
      <c r="AX9" s="112">
        <f t="shared" si="6"/>
        <v>68769.60110689234</v>
      </c>
      <c r="AY9" s="112">
        <f t="shared" si="6"/>
        <v>-321933.10988123063</v>
      </c>
      <c r="AZ9" s="112">
        <f t="shared" si="6"/>
        <v>-712635.8208693536</v>
      </c>
      <c r="BA9" s="112">
        <f t="shared" si="6"/>
        <v>-1103338.5318574766</v>
      </c>
      <c r="BC9" s="108">
        <f t="shared" si="10"/>
        <v>1220</v>
      </c>
      <c r="BD9" s="108" t="str">
        <f t="shared" si="7"/>
        <v>TI</v>
      </c>
      <c r="BE9" s="108">
        <f t="shared" si="7"/>
        <v>9060305001</v>
      </c>
      <c r="BF9" s="108" t="str">
        <f t="shared" si="7"/>
        <v>OFICINAS Y OPERADORES</v>
      </c>
      <c r="BG9" s="108" t="str">
        <f t="shared" si="7"/>
        <v>COSTO DE OFICINA</v>
      </c>
      <c r="BH9" s="112">
        <f t="shared" si="11"/>
        <v>577263</v>
      </c>
      <c r="BI9" s="112">
        <f>+BH9+'Gastos Generales_2014 mensu '!BN9</f>
        <v>735340</v>
      </c>
      <c r="BJ9" s="112">
        <f>+BI9+'Gastos Generales_2014 mensu '!BO9</f>
        <v>1054465</v>
      </c>
      <c r="BK9" s="112">
        <f>+BJ9+'Gastos Generales_2014 mensu '!BP9</f>
        <v>1374144</v>
      </c>
      <c r="BL9" s="112">
        <f>+BK9+'Gastos Generales_2014 mensu '!BQ9</f>
        <v>1803008</v>
      </c>
      <c r="BM9" s="112">
        <f>+BL9+'Gastos Generales_2014 mensu '!BR9</f>
        <v>2145274</v>
      </c>
      <c r="BN9" s="112">
        <f>+BM9+'Gastos Generales_2014 mensu '!BS9</f>
        <v>3585094</v>
      </c>
      <c r="BO9" s="112">
        <f>+BN9+'Gastos Generales_2014 mensu '!BT9</f>
        <v>3585094</v>
      </c>
      <c r="BP9" s="112">
        <f>+BO9+'Gastos Generales_2014 mensu '!BU9</f>
        <v>3585094</v>
      </c>
      <c r="BQ9" s="112">
        <f>+BP9+'Gastos Generales_2014 mensu '!BV9</f>
        <v>3585094</v>
      </c>
      <c r="BR9" s="112">
        <f>+BQ9+'Gastos Generales_2014 mensu '!BW9</f>
        <v>3585094</v>
      </c>
      <c r="BS9" s="112">
        <f>+BR9+'Gastos Generales_2014 mensu '!BX9</f>
        <v>3585094</v>
      </c>
    </row>
    <row r="10" spans="1:71" ht="30">
      <c r="A10" s="108">
        <f>+'Gastos Generales_2014 mensu '!B10</f>
        <v>1220</v>
      </c>
      <c r="B10" s="108" t="str">
        <f>+'Gastos Generales_2014 mensu '!C10</f>
        <v>TI</v>
      </c>
      <c r="C10" s="108">
        <f>+'Gastos Generales_2014 mensu '!D10</f>
        <v>9060308001</v>
      </c>
      <c r="D10" s="108" t="str">
        <f>+'Gastos Generales_2014 mensu '!E10</f>
        <v>ENERGÍA ELECTRICA</v>
      </c>
      <c r="E10" s="108" t="str">
        <f>+'Gastos Generales_2014 mensu '!F10</f>
        <v>COSTO DE OFICINA</v>
      </c>
      <c r="F10" s="148">
        <f>+'Gastos Generales_2014 mensu '!G10</f>
        <v>37675.669045070092</v>
      </c>
      <c r="G10" s="148">
        <f>+F10+'Gastos Generales_2014 mensu '!H10</f>
        <v>75351.338090140183</v>
      </c>
      <c r="H10" s="148">
        <f>+G10+'Gastos Generales_2014 mensu '!I10</f>
        <v>113027.00713521027</v>
      </c>
      <c r="I10" s="148">
        <f>+H10+'Gastos Generales_2014 mensu '!J10</f>
        <v>150702.67618028037</v>
      </c>
      <c r="J10" s="148">
        <f>+I10+'Gastos Generales_2014 mensu '!K10</f>
        <v>188378.34522535047</v>
      </c>
      <c r="K10" s="148">
        <f>+J10+'Gastos Generales_2014 mensu '!L10</f>
        <v>226054.01427042056</v>
      </c>
      <c r="L10" s="148">
        <f>+K10+'Gastos Generales_2014 mensu '!M10</f>
        <v>263729.68331549066</v>
      </c>
      <c r="M10" s="148">
        <f>+L10+'Gastos Generales_2014 mensu '!N10</f>
        <v>301405.35236056073</v>
      </c>
      <c r="N10" s="148">
        <f>+M10+'Gastos Generales_2014 mensu '!O10</f>
        <v>339081.0214056308</v>
      </c>
      <c r="O10" s="148">
        <f>+N10+'Gastos Generales_2014 mensu '!P10</f>
        <v>376756.69045070087</v>
      </c>
      <c r="P10" s="148">
        <f>+O10+'Gastos Generales_2014 mensu '!Q10</f>
        <v>414432.35949577094</v>
      </c>
      <c r="Q10" s="148">
        <f>+P10+'Gastos Generales_2014 mensu '!R10</f>
        <v>452108.02854084101</v>
      </c>
      <c r="S10" s="108">
        <f t="shared" si="8"/>
        <v>1220</v>
      </c>
      <c r="T10" s="108" t="str">
        <f t="shared" si="0"/>
        <v>TI</v>
      </c>
      <c r="U10" s="108">
        <f t="shared" si="0"/>
        <v>9060308001</v>
      </c>
      <c r="V10" s="108" t="str">
        <f t="shared" si="0"/>
        <v>ENERGÍA ELECTRICA</v>
      </c>
      <c r="W10" s="108" t="str">
        <f t="shared" si="0"/>
        <v>COSTO DE OFICINA</v>
      </c>
      <c r="X10" s="148">
        <f>+'Gastos Generales_2014 mensu '!Z10</f>
        <v>61285</v>
      </c>
      <c r="Y10" s="148">
        <f>+X10+'Gastos Generales_2014 mensu '!AA10</f>
        <v>125203</v>
      </c>
      <c r="Z10" s="148">
        <f>+Y10+'Gastos Generales_2014 mensu '!AB10</f>
        <v>212479</v>
      </c>
      <c r="AA10" s="148">
        <f>+Z10+'Gastos Generales_2014 mensu '!AC10</f>
        <v>244571</v>
      </c>
      <c r="AB10" s="148">
        <f>+AA10+'Gastos Generales_2014 mensu '!AD10</f>
        <v>244571</v>
      </c>
      <c r="AC10" s="148">
        <f>+AB10+'Gastos Generales_2014 mensu '!AE10</f>
        <v>294075</v>
      </c>
      <c r="AD10" s="148">
        <f>+AC10+'Gastos Generales_2014 mensu '!AF10</f>
        <v>365566</v>
      </c>
      <c r="AE10" s="148">
        <f>+AD10+'Gastos Generales_2014 mensu '!AG10</f>
        <v>365566</v>
      </c>
      <c r="AF10" s="148">
        <f>+AE10+'Gastos Generales_2014 mensu '!AH10</f>
        <v>365566</v>
      </c>
      <c r="AG10" s="148">
        <f>+AF10+'Gastos Generales_2014 mensu '!AI10</f>
        <v>365566</v>
      </c>
      <c r="AH10" s="148">
        <f>+AG10+'Gastos Generales_2014 mensu '!AJ10</f>
        <v>365566</v>
      </c>
      <c r="AI10" s="148">
        <f>+AH10+'Gastos Generales_2014 mensu '!AK10</f>
        <v>365566</v>
      </c>
      <c r="AK10" s="108">
        <f t="shared" si="1"/>
        <v>1220</v>
      </c>
      <c r="AL10" s="108" t="str">
        <f t="shared" si="2"/>
        <v>TI</v>
      </c>
      <c r="AM10" s="108">
        <f t="shared" si="3"/>
        <v>9060308001</v>
      </c>
      <c r="AN10" s="108" t="str">
        <f t="shared" si="4"/>
        <v>ENERGÍA ELECTRICA</v>
      </c>
      <c r="AO10" s="108" t="str">
        <f t="shared" si="5"/>
        <v>COSTO DE OFICINA</v>
      </c>
      <c r="AP10" s="112">
        <f t="shared" si="9"/>
        <v>23609.330954929908</v>
      </c>
      <c r="AQ10" s="112">
        <f t="shared" si="6"/>
        <v>49851.661909859817</v>
      </c>
      <c r="AR10" s="112">
        <f t="shared" si="6"/>
        <v>99451.992864789732</v>
      </c>
      <c r="AS10" s="112">
        <f t="shared" si="6"/>
        <v>93868.323819719633</v>
      </c>
      <c r="AT10" s="112">
        <f t="shared" si="6"/>
        <v>56192.654774649534</v>
      </c>
      <c r="AU10" s="112">
        <f t="shared" si="6"/>
        <v>68020.985729579435</v>
      </c>
      <c r="AV10" s="112">
        <f t="shared" si="6"/>
        <v>101836.31668450934</v>
      </c>
      <c r="AW10" s="112">
        <f t="shared" si="6"/>
        <v>64160.647639439267</v>
      </c>
      <c r="AX10" s="112">
        <f t="shared" si="6"/>
        <v>26484.978594369197</v>
      </c>
      <c r="AY10" s="112">
        <f t="shared" si="6"/>
        <v>-11190.690450700873</v>
      </c>
      <c r="AZ10" s="112">
        <f t="shared" si="6"/>
        <v>-48866.359495770943</v>
      </c>
      <c r="BA10" s="112">
        <f t="shared" si="6"/>
        <v>-86542.028540841013</v>
      </c>
      <c r="BC10" s="108">
        <f t="shared" si="10"/>
        <v>1220</v>
      </c>
      <c r="BD10" s="108" t="str">
        <f t="shared" si="7"/>
        <v>TI</v>
      </c>
      <c r="BE10" s="108">
        <f t="shared" si="7"/>
        <v>9060308001</v>
      </c>
      <c r="BF10" s="108" t="str">
        <f t="shared" si="7"/>
        <v>ENERGÍA ELECTRICA</v>
      </c>
      <c r="BG10" s="108" t="str">
        <f t="shared" si="7"/>
        <v>COSTO DE OFICINA</v>
      </c>
      <c r="BH10" s="112">
        <f t="shared" si="11"/>
        <v>61285</v>
      </c>
      <c r="BI10" s="112">
        <f>+BH10+'Gastos Generales_2014 mensu '!BN10</f>
        <v>125203</v>
      </c>
      <c r="BJ10" s="112">
        <f>+BI10+'Gastos Generales_2014 mensu '!BO10</f>
        <v>212479</v>
      </c>
      <c r="BK10" s="112">
        <f>+BJ10+'Gastos Generales_2014 mensu '!BP10</f>
        <v>244571</v>
      </c>
      <c r="BL10" s="112">
        <f>+BK10+'Gastos Generales_2014 mensu '!BQ10</f>
        <v>244571</v>
      </c>
      <c r="BM10" s="112">
        <f>+BL10+'Gastos Generales_2014 mensu '!BR10</f>
        <v>294075</v>
      </c>
      <c r="BN10" s="112">
        <f>+BM10+'Gastos Generales_2014 mensu '!BS10</f>
        <v>365566</v>
      </c>
      <c r="BO10" s="112">
        <f>+BN10+'Gastos Generales_2014 mensu '!BT10</f>
        <v>365566</v>
      </c>
      <c r="BP10" s="112">
        <f>+BO10+'Gastos Generales_2014 mensu '!BU10</f>
        <v>365566</v>
      </c>
      <c r="BQ10" s="112">
        <f>+BP10+'Gastos Generales_2014 mensu '!BV10</f>
        <v>365566</v>
      </c>
      <c r="BR10" s="112">
        <f>+BQ10+'Gastos Generales_2014 mensu '!BW10</f>
        <v>365566</v>
      </c>
      <c r="BS10" s="112">
        <f>+BR10+'Gastos Generales_2014 mensu '!BX10</f>
        <v>365566</v>
      </c>
    </row>
    <row r="11" spans="1:71" ht="30">
      <c r="A11" s="108">
        <f>+'Gastos Generales_2014 mensu '!B11</f>
        <v>1220</v>
      </c>
      <c r="B11" s="108" t="str">
        <f>+'Gastos Generales_2014 mensu '!C11</f>
        <v>TI</v>
      </c>
      <c r="C11" s="108">
        <f>+'Gastos Generales_2014 mensu '!D11</f>
        <v>9060309001</v>
      </c>
      <c r="D11" s="108" t="str">
        <f>+'Gastos Generales_2014 mensu '!E11</f>
        <v>AGUA</v>
      </c>
      <c r="E11" s="108" t="str">
        <f>+'Gastos Generales_2014 mensu '!F11</f>
        <v>COSTO DE OFICINA</v>
      </c>
      <c r="F11" s="148">
        <f>+'Gastos Generales_2014 mensu '!G11</f>
        <v>4095.8932531082232</v>
      </c>
      <c r="G11" s="148">
        <f>+F11+'Gastos Generales_2014 mensu '!H11</f>
        <v>8191.7865062164465</v>
      </c>
      <c r="H11" s="148">
        <f>+G11+'Gastos Generales_2014 mensu '!I11</f>
        <v>12287.67975932467</v>
      </c>
      <c r="I11" s="148">
        <f>+H11+'Gastos Generales_2014 mensu '!J11</f>
        <v>16383.573012432893</v>
      </c>
      <c r="J11" s="148">
        <f>+I11+'Gastos Generales_2014 mensu '!K11</f>
        <v>20479.466265541116</v>
      </c>
      <c r="K11" s="148">
        <f>+J11+'Gastos Generales_2014 mensu '!L11</f>
        <v>24575.35951864934</v>
      </c>
      <c r="L11" s="148">
        <f>+K11+'Gastos Generales_2014 mensu '!M11</f>
        <v>28671.252771757565</v>
      </c>
      <c r="M11" s="148">
        <f>+L11+'Gastos Generales_2014 mensu '!N11</f>
        <v>32767.14602486579</v>
      </c>
      <c r="N11" s="148">
        <f>+M11+'Gastos Generales_2014 mensu '!O11</f>
        <v>36863.039277974014</v>
      </c>
      <c r="O11" s="148">
        <f>+N11+'Gastos Generales_2014 mensu '!P11</f>
        <v>40958.932531082239</v>
      </c>
      <c r="P11" s="148">
        <f>+O11+'Gastos Generales_2014 mensu '!Q11</f>
        <v>45054.825784190463</v>
      </c>
      <c r="Q11" s="148">
        <f>+P11+'Gastos Generales_2014 mensu '!R11</f>
        <v>49150.719037298688</v>
      </c>
      <c r="S11" s="108">
        <f t="shared" si="8"/>
        <v>1220</v>
      </c>
      <c r="T11" s="108" t="str">
        <f t="shared" si="0"/>
        <v>TI</v>
      </c>
      <c r="U11" s="108">
        <f t="shared" si="0"/>
        <v>9060309001</v>
      </c>
      <c r="V11" s="108" t="str">
        <f t="shared" si="0"/>
        <v>AGUA</v>
      </c>
      <c r="W11" s="108" t="str">
        <f t="shared" si="0"/>
        <v>COSTO DE OFICINA</v>
      </c>
      <c r="X11" s="148">
        <f>+'Gastos Generales_2014 mensu '!Z11</f>
        <v>9056</v>
      </c>
      <c r="Y11" s="148">
        <f>+X11+'Gastos Generales_2014 mensu '!AA11</f>
        <v>13190</v>
      </c>
      <c r="Z11" s="148">
        <f>+Y11+'Gastos Generales_2014 mensu '!AB11</f>
        <v>20858</v>
      </c>
      <c r="AA11" s="148">
        <f>+Z11+'Gastos Generales_2014 mensu '!AC11</f>
        <v>16248</v>
      </c>
      <c r="AB11" s="148">
        <f>+AA11+'Gastos Generales_2014 mensu '!AD11</f>
        <v>19853</v>
      </c>
      <c r="AC11" s="148">
        <f>+AB11+'Gastos Generales_2014 mensu '!AE11</f>
        <v>23135</v>
      </c>
      <c r="AD11" s="148">
        <f>+AC11+'Gastos Generales_2014 mensu '!AF11</f>
        <v>31017</v>
      </c>
      <c r="AE11" s="148">
        <f>+AD11+'Gastos Generales_2014 mensu '!AG11</f>
        <v>31017</v>
      </c>
      <c r="AF11" s="148">
        <f>+AE11+'Gastos Generales_2014 mensu '!AH11</f>
        <v>31017</v>
      </c>
      <c r="AG11" s="148">
        <f>+AF11+'Gastos Generales_2014 mensu '!AI11</f>
        <v>31017</v>
      </c>
      <c r="AH11" s="148">
        <f>+AG11+'Gastos Generales_2014 mensu '!AJ11</f>
        <v>31017</v>
      </c>
      <c r="AI11" s="148">
        <f>+AH11+'Gastos Generales_2014 mensu '!AK11</f>
        <v>31017</v>
      </c>
      <c r="AK11" s="108">
        <f t="shared" si="1"/>
        <v>1220</v>
      </c>
      <c r="AL11" s="108" t="str">
        <f t="shared" si="2"/>
        <v>TI</v>
      </c>
      <c r="AM11" s="108">
        <f t="shared" si="3"/>
        <v>9060309001</v>
      </c>
      <c r="AN11" s="108" t="str">
        <f t="shared" si="4"/>
        <v>AGUA</v>
      </c>
      <c r="AO11" s="108" t="str">
        <f t="shared" si="5"/>
        <v>COSTO DE OFICINA</v>
      </c>
      <c r="AP11" s="112">
        <f t="shared" si="9"/>
        <v>4960.1067468917772</v>
      </c>
      <c r="AQ11" s="112">
        <f t="shared" si="6"/>
        <v>4998.2134937835535</v>
      </c>
      <c r="AR11" s="112">
        <f t="shared" si="6"/>
        <v>8570.3202406753298</v>
      </c>
      <c r="AS11" s="112">
        <f t="shared" si="6"/>
        <v>-135.57301243289294</v>
      </c>
      <c r="AT11" s="112">
        <f t="shared" si="6"/>
        <v>-626.46626554111572</v>
      </c>
      <c r="AU11" s="112">
        <f t="shared" si="6"/>
        <v>-1440.3595186493403</v>
      </c>
      <c r="AV11" s="112">
        <f t="shared" si="6"/>
        <v>2345.7472282424351</v>
      </c>
      <c r="AW11" s="112">
        <f t="shared" si="6"/>
        <v>-1750.1460248657895</v>
      </c>
      <c r="AX11" s="112">
        <f t="shared" si="6"/>
        <v>-5846.0392779740141</v>
      </c>
      <c r="AY11" s="112">
        <f t="shared" si="6"/>
        <v>-9941.9325310822387</v>
      </c>
      <c r="AZ11" s="112">
        <f t="shared" si="6"/>
        <v>-14037.825784190463</v>
      </c>
      <c r="BA11" s="112">
        <f t="shared" si="6"/>
        <v>-18133.719037298688</v>
      </c>
      <c r="BC11" s="108">
        <f t="shared" si="10"/>
        <v>1220</v>
      </c>
      <c r="BD11" s="108" t="str">
        <f t="shared" si="7"/>
        <v>TI</v>
      </c>
      <c r="BE11" s="108">
        <f t="shared" si="7"/>
        <v>9060309001</v>
      </c>
      <c r="BF11" s="108" t="str">
        <f t="shared" si="7"/>
        <v>AGUA</v>
      </c>
      <c r="BG11" s="108" t="str">
        <f t="shared" si="7"/>
        <v>COSTO DE OFICINA</v>
      </c>
      <c r="BH11" s="112">
        <f t="shared" si="11"/>
        <v>9056</v>
      </c>
      <c r="BI11" s="112">
        <f>+BH11+'Gastos Generales_2014 mensu '!BN11</f>
        <v>13190</v>
      </c>
      <c r="BJ11" s="112">
        <f>+BI11+'Gastos Generales_2014 mensu '!BO11</f>
        <v>20858</v>
      </c>
      <c r="BK11" s="112">
        <f>+BJ11+'Gastos Generales_2014 mensu '!BP11</f>
        <v>16248</v>
      </c>
      <c r="BL11" s="112">
        <f>+BK11+'Gastos Generales_2014 mensu '!BQ11</f>
        <v>19853</v>
      </c>
      <c r="BM11" s="112">
        <f>+BL11+'Gastos Generales_2014 mensu '!BR11</f>
        <v>23135</v>
      </c>
      <c r="BN11" s="112">
        <f>+BM11+'Gastos Generales_2014 mensu '!BS11</f>
        <v>31017</v>
      </c>
      <c r="BO11" s="112">
        <f>+BN11+'Gastos Generales_2014 mensu '!BT11</f>
        <v>31017</v>
      </c>
      <c r="BP11" s="112">
        <f>+BO11+'Gastos Generales_2014 mensu '!BU11</f>
        <v>31017</v>
      </c>
      <c r="BQ11" s="112">
        <f>+BP11+'Gastos Generales_2014 mensu '!BV11</f>
        <v>31017</v>
      </c>
      <c r="BR11" s="112">
        <f>+BQ11+'Gastos Generales_2014 mensu '!BW11</f>
        <v>31017</v>
      </c>
      <c r="BS11" s="112">
        <f>+BR11+'Gastos Generales_2014 mensu '!BX11</f>
        <v>31017</v>
      </c>
    </row>
    <row r="12" spans="1:71" ht="30">
      <c r="A12" s="108">
        <f>+'Gastos Generales_2014 mensu '!B12</f>
        <v>1220</v>
      </c>
      <c r="B12" s="108" t="str">
        <f>+'Gastos Generales_2014 mensu '!C12</f>
        <v>TI</v>
      </c>
      <c r="C12" s="108">
        <f>+'Gastos Generales_2014 mensu '!D12</f>
        <v>9060304002</v>
      </c>
      <c r="D12" s="108" t="str">
        <f>+'Gastos Generales_2014 mensu '!E12</f>
        <v>SERVICIOS DE SEGURIDAD</v>
      </c>
      <c r="E12" s="108" t="str">
        <f>+'Gastos Generales_2014 mensu '!F12</f>
        <v>COSTO DE OFICINA</v>
      </c>
      <c r="F12" s="148">
        <f>+'Gastos Generales_2014 mensu '!G12</f>
        <v>8619.1049458566758</v>
      </c>
      <c r="G12" s="148">
        <f>+F12+'Gastos Generales_2014 mensu '!H12</f>
        <v>17238.209891713352</v>
      </c>
      <c r="H12" s="148">
        <f>+G12+'Gastos Generales_2014 mensu '!I12</f>
        <v>25857.314837570026</v>
      </c>
      <c r="I12" s="148">
        <f>+H12+'Gastos Generales_2014 mensu '!J12</f>
        <v>34476.419783426703</v>
      </c>
      <c r="J12" s="148">
        <f>+I12+'Gastos Generales_2014 mensu '!K12</f>
        <v>43095.524729283381</v>
      </c>
      <c r="K12" s="148">
        <f>+J12+'Gastos Generales_2014 mensu '!L12</f>
        <v>51714.629675140059</v>
      </c>
      <c r="L12" s="148">
        <f>+K12+'Gastos Generales_2014 mensu '!M12</f>
        <v>60333.734620996736</v>
      </c>
      <c r="M12" s="148">
        <f>+L12+'Gastos Generales_2014 mensu '!N12</f>
        <v>68952.839566853407</v>
      </c>
      <c r="N12" s="148">
        <f>+M12+'Gastos Generales_2014 mensu '!O12</f>
        <v>77571.944512710077</v>
      </c>
      <c r="O12" s="148">
        <f>+N12+'Gastos Generales_2014 mensu '!P12</f>
        <v>86191.049458566747</v>
      </c>
      <c r="P12" s="148">
        <f>+O12+'Gastos Generales_2014 mensu '!Q12</f>
        <v>94810.154404423418</v>
      </c>
      <c r="Q12" s="148">
        <f>+P12+'Gastos Generales_2014 mensu '!R12</f>
        <v>103429.25935028009</v>
      </c>
      <c r="S12" s="108">
        <f t="shared" si="8"/>
        <v>1220</v>
      </c>
      <c r="T12" s="108" t="str">
        <f t="shared" si="0"/>
        <v>TI</v>
      </c>
      <c r="U12" s="108">
        <f t="shared" si="0"/>
        <v>9060304002</v>
      </c>
      <c r="V12" s="108" t="str">
        <f t="shared" si="0"/>
        <v>SERVICIOS DE SEGURIDAD</v>
      </c>
      <c r="W12" s="108" t="str">
        <f t="shared" si="0"/>
        <v>COSTO DE OFICINA</v>
      </c>
      <c r="X12" s="148">
        <f>+'Gastos Generales_2014 mensu '!Z12</f>
        <v>28884</v>
      </c>
      <c r="Y12" s="148">
        <f>+X12+'Gastos Generales_2014 mensu '!AA12</f>
        <v>57768</v>
      </c>
      <c r="Z12" s="148">
        <f>+Y12+'Gastos Generales_2014 mensu '!AB12</f>
        <v>88559</v>
      </c>
      <c r="AA12" s="148">
        <f>+Z12+'Gastos Generales_2014 mensu '!AC12</f>
        <v>118079</v>
      </c>
      <c r="AB12" s="148">
        <f>+AA12+'Gastos Generales_2014 mensu '!AD12</f>
        <v>88559</v>
      </c>
      <c r="AC12" s="148">
        <f>+AB12+'Gastos Generales_2014 mensu '!AE12</f>
        <v>219639</v>
      </c>
      <c r="AD12" s="148">
        <f>+AC12+'Gastos Generales_2014 mensu '!AF12</f>
        <v>324943</v>
      </c>
      <c r="AE12" s="148">
        <f>+AD12+'Gastos Generales_2014 mensu '!AG12</f>
        <v>324943</v>
      </c>
      <c r="AF12" s="148">
        <f>+AE12+'Gastos Generales_2014 mensu '!AH12</f>
        <v>324943</v>
      </c>
      <c r="AG12" s="148">
        <f>+AF12+'Gastos Generales_2014 mensu '!AI12</f>
        <v>324943</v>
      </c>
      <c r="AH12" s="148">
        <f>+AG12+'Gastos Generales_2014 mensu '!AJ12</f>
        <v>324943</v>
      </c>
      <c r="AI12" s="148">
        <f>+AH12+'Gastos Generales_2014 mensu '!AK12</f>
        <v>324943</v>
      </c>
      <c r="AK12" s="108">
        <f t="shared" si="1"/>
        <v>1220</v>
      </c>
      <c r="AL12" s="108" t="str">
        <f t="shared" si="2"/>
        <v>TI</v>
      </c>
      <c r="AM12" s="108">
        <f t="shared" si="3"/>
        <v>9060304002</v>
      </c>
      <c r="AN12" s="108" t="str">
        <f t="shared" si="4"/>
        <v>SERVICIOS DE SEGURIDAD</v>
      </c>
      <c r="AO12" s="108" t="str">
        <f t="shared" si="5"/>
        <v>COSTO DE OFICINA</v>
      </c>
      <c r="AP12" s="112">
        <f t="shared" si="9"/>
        <v>20264.895054143322</v>
      </c>
      <c r="AQ12" s="112">
        <f t="shared" si="6"/>
        <v>40529.790108286645</v>
      </c>
      <c r="AR12" s="112">
        <f t="shared" si="6"/>
        <v>62701.685162429974</v>
      </c>
      <c r="AS12" s="112">
        <f t="shared" si="6"/>
        <v>83602.580216573289</v>
      </c>
      <c r="AT12" s="112">
        <f t="shared" si="6"/>
        <v>45463.475270716619</v>
      </c>
      <c r="AU12" s="112">
        <f t="shared" si="6"/>
        <v>167924.37032485995</v>
      </c>
      <c r="AV12" s="112">
        <f t="shared" si="6"/>
        <v>264609.26537900325</v>
      </c>
      <c r="AW12" s="112">
        <f t="shared" si="6"/>
        <v>255990.16043314658</v>
      </c>
      <c r="AX12" s="112">
        <f t="shared" si="6"/>
        <v>247371.05548728991</v>
      </c>
      <c r="AY12" s="112">
        <f t="shared" si="6"/>
        <v>238751.95054143324</v>
      </c>
      <c r="AZ12" s="112">
        <f t="shared" si="6"/>
        <v>230132.84559557657</v>
      </c>
      <c r="BA12" s="112">
        <f t="shared" si="6"/>
        <v>221513.7406497199</v>
      </c>
      <c r="BC12" s="108">
        <f t="shared" si="10"/>
        <v>1220</v>
      </c>
      <c r="BD12" s="108" t="str">
        <f t="shared" si="7"/>
        <v>TI</v>
      </c>
      <c r="BE12" s="108">
        <f t="shared" si="7"/>
        <v>9060304002</v>
      </c>
      <c r="BF12" s="108" t="str">
        <f t="shared" si="7"/>
        <v>SERVICIOS DE SEGURIDAD</v>
      </c>
      <c r="BG12" s="108" t="str">
        <f t="shared" si="7"/>
        <v>COSTO DE OFICINA</v>
      </c>
      <c r="BH12" s="112">
        <f t="shared" si="11"/>
        <v>28884</v>
      </c>
      <c r="BI12" s="112">
        <f>+BH12+'Gastos Generales_2014 mensu '!BN12</f>
        <v>57768</v>
      </c>
      <c r="BJ12" s="112">
        <f>+BI12+'Gastos Generales_2014 mensu '!BO12</f>
        <v>88559</v>
      </c>
      <c r="BK12" s="112">
        <f>+BJ12+'Gastos Generales_2014 mensu '!BP12</f>
        <v>118079</v>
      </c>
      <c r="BL12" s="112">
        <f>+BK12+'Gastos Generales_2014 mensu '!BQ12</f>
        <v>88559</v>
      </c>
      <c r="BM12" s="112">
        <f>+BL12+'Gastos Generales_2014 mensu '!BR12</f>
        <v>219639</v>
      </c>
      <c r="BN12" s="112">
        <f>+BM12+'Gastos Generales_2014 mensu '!BS12</f>
        <v>324943</v>
      </c>
      <c r="BO12" s="112">
        <f>+BN12+'Gastos Generales_2014 mensu '!BT12</f>
        <v>324943</v>
      </c>
      <c r="BP12" s="112">
        <f>+BO12+'Gastos Generales_2014 mensu '!BU12</f>
        <v>324943</v>
      </c>
      <c r="BQ12" s="112">
        <f>+BP12+'Gastos Generales_2014 mensu '!BV12</f>
        <v>324943</v>
      </c>
      <c r="BR12" s="112">
        <f>+BQ12+'Gastos Generales_2014 mensu '!BW12</f>
        <v>324943</v>
      </c>
      <c r="BS12" s="112">
        <f>+BR12+'Gastos Generales_2014 mensu '!BX12</f>
        <v>324943</v>
      </c>
    </row>
    <row r="13" spans="1:71" ht="30">
      <c r="A13" s="108">
        <f>+'Gastos Generales_2014 mensu '!B13</f>
        <v>1220</v>
      </c>
      <c r="B13" s="108" t="str">
        <f>+'Gastos Generales_2014 mensu '!C13</f>
        <v>TI</v>
      </c>
      <c r="C13" s="108">
        <f>+'Gastos Generales_2014 mensu '!D13</f>
        <v>9060310004</v>
      </c>
      <c r="D13" s="108" t="str">
        <f>+'Gastos Generales_2014 mensu '!E13</f>
        <v>Patentes comerciales</v>
      </c>
      <c r="E13" s="108" t="str">
        <f>+'Gastos Generales_2014 mensu '!F13</f>
        <v>COSTO DE OFICINA</v>
      </c>
      <c r="F13" s="148">
        <f>+'Gastos Generales_2014 mensu '!G13</f>
        <v>1107753.935888241</v>
      </c>
      <c r="G13" s="148">
        <f>+F13+'Gastos Generales_2014 mensu '!H13</f>
        <v>1107753.935888241</v>
      </c>
      <c r="H13" s="148">
        <f>+G13+'Gastos Generales_2014 mensu '!I13</f>
        <v>1107753.935888241</v>
      </c>
      <c r="I13" s="148">
        <f>+H13+'Gastos Generales_2014 mensu '!J13</f>
        <v>1107753.935888241</v>
      </c>
      <c r="J13" s="148">
        <f>+I13+'Gastos Generales_2014 mensu '!K13</f>
        <v>1107753.935888241</v>
      </c>
      <c r="K13" s="148">
        <f>+J13+'Gastos Generales_2014 mensu '!L13</f>
        <v>1107753.935888241</v>
      </c>
      <c r="L13" s="148">
        <f>+K13+'Gastos Generales_2014 mensu '!M13</f>
        <v>2215507.8717764821</v>
      </c>
      <c r="M13" s="148">
        <f>+L13+'Gastos Generales_2014 mensu '!N13</f>
        <v>2215507.8717764821</v>
      </c>
      <c r="N13" s="148">
        <f>+M13+'Gastos Generales_2014 mensu '!O13</f>
        <v>2215507.8717764821</v>
      </c>
      <c r="O13" s="148">
        <f>+N13+'Gastos Generales_2014 mensu '!P13</f>
        <v>2215507.8717764821</v>
      </c>
      <c r="P13" s="148">
        <f>+O13+'Gastos Generales_2014 mensu '!Q13</f>
        <v>2215507.8717764821</v>
      </c>
      <c r="Q13" s="148">
        <f>+P13+'Gastos Generales_2014 mensu '!R13</f>
        <v>2215507.8717764821</v>
      </c>
      <c r="S13" s="108">
        <f t="shared" si="8"/>
        <v>1220</v>
      </c>
      <c r="T13" s="108" t="str">
        <f t="shared" si="0"/>
        <v>TI</v>
      </c>
      <c r="U13" s="108">
        <f t="shared" si="0"/>
        <v>9060310004</v>
      </c>
      <c r="V13" s="108" t="str">
        <f t="shared" si="0"/>
        <v>Patentes comerciales</v>
      </c>
      <c r="W13" s="108" t="str">
        <f t="shared" si="0"/>
        <v>COSTO DE OFICINA</v>
      </c>
      <c r="X13" s="148">
        <f>+'Gastos Generales_2014 mensu '!Z13</f>
        <v>845106</v>
      </c>
      <c r="Y13" s="148">
        <f>+X13+'Gastos Generales_2014 mensu '!AA13</f>
        <v>845106</v>
      </c>
      <c r="Z13" s="148">
        <f>+Y13+'Gastos Generales_2014 mensu '!AB13</f>
        <v>863518</v>
      </c>
      <c r="AA13" s="148">
        <f>+Z13+'Gastos Generales_2014 mensu '!AC13</f>
        <v>863518</v>
      </c>
      <c r="AB13" s="148">
        <f>+AA13+'Gastos Generales_2014 mensu '!AD13</f>
        <v>863518</v>
      </c>
      <c r="AC13" s="148">
        <f>+AB13+'Gastos Generales_2014 mensu '!AE13</f>
        <v>863518</v>
      </c>
      <c r="AD13" s="148">
        <f>+AC13+'Gastos Generales_2014 mensu '!AF13</f>
        <v>3046883</v>
      </c>
      <c r="AE13" s="148">
        <f>+AD13+'Gastos Generales_2014 mensu '!AG13</f>
        <v>3046883</v>
      </c>
      <c r="AF13" s="148">
        <f>+AE13+'Gastos Generales_2014 mensu '!AH13</f>
        <v>3046883</v>
      </c>
      <c r="AG13" s="148">
        <f>+AF13+'Gastos Generales_2014 mensu '!AI13</f>
        <v>3046883</v>
      </c>
      <c r="AH13" s="148">
        <f>+AG13+'Gastos Generales_2014 mensu '!AJ13</f>
        <v>3046883</v>
      </c>
      <c r="AI13" s="148">
        <f>+AH13+'Gastos Generales_2014 mensu '!AK13</f>
        <v>3046883</v>
      </c>
      <c r="AK13" s="108">
        <f t="shared" si="1"/>
        <v>1220</v>
      </c>
      <c r="AL13" s="108" t="str">
        <f t="shared" si="2"/>
        <v>TI</v>
      </c>
      <c r="AM13" s="108">
        <f t="shared" si="3"/>
        <v>9060310004</v>
      </c>
      <c r="AN13" s="108" t="str">
        <f t="shared" si="4"/>
        <v>Patentes comerciales</v>
      </c>
      <c r="AO13" s="108" t="str">
        <f t="shared" si="5"/>
        <v>COSTO DE OFICINA</v>
      </c>
      <c r="AP13" s="112">
        <f t="shared" si="9"/>
        <v>-262647.93588824105</v>
      </c>
      <c r="AQ13" s="112">
        <f t="shared" si="6"/>
        <v>-262647.93588824105</v>
      </c>
      <c r="AR13" s="112">
        <f t="shared" si="6"/>
        <v>-244235.93588824105</v>
      </c>
      <c r="AS13" s="112">
        <f t="shared" si="6"/>
        <v>-244235.93588824105</v>
      </c>
      <c r="AT13" s="112">
        <f t="shared" si="6"/>
        <v>-244235.93588824105</v>
      </c>
      <c r="AU13" s="112">
        <f t="shared" si="6"/>
        <v>-244235.93588824105</v>
      </c>
      <c r="AV13" s="112">
        <f t="shared" si="6"/>
        <v>831375.12822351791</v>
      </c>
      <c r="AW13" s="112">
        <f t="shared" si="6"/>
        <v>831375.12822351791</v>
      </c>
      <c r="AX13" s="112">
        <f t="shared" si="6"/>
        <v>831375.12822351791</v>
      </c>
      <c r="AY13" s="112">
        <f t="shared" si="6"/>
        <v>831375.12822351791</v>
      </c>
      <c r="AZ13" s="112">
        <f t="shared" si="6"/>
        <v>831375.12822351791</v>
      </c>
      <c r="BA13" s="112">
        <f t="shared" si="6"/>
        <v>831375.12822351791</v>
      </c>
      <c r="BC13" s="108">
        <f t="shared" si="10"/>
        <v>1220</v>
      </c>
      <c r="BD13" s="108" t="str">
        <f t="shared" si="7"/>
        <v>TI</v>
      </c>
      <c r="BE13" s="108">
        <f t="shared" si="7"/>
        <v>9060310004</v>
      </c>
      <c r="BF13" s="108" t="str">
        <f t="shared" si="7"/>
        <v>Patentes comerciales</v>
      </c>
      <c r="BG13" s="108" t="str">
        <f t="shared" si="7"/>
        <v>COSTO DE OFICINA</v>
      </c>
      <c r="BH13" s="112">
        <f t="shared" si="11"/>
        <v>845106</v>
      </c>
      <c r="BI13" s="112">
        <f>+BH13+'Gastos Generales_2014 mensu '!BN13</f>
        <v>845106</v>
      </c>
      <c r="BJ13" s="112">
        <f>+BI13+'Gastos Generales_2014 mensu '!BO13</f>
        <v>863518</v>
      </c>
      <c r="BK13" s="112">
        <f>+BJ13+'Gastos Generales_2014 mensu '!BP13</f>
        <v>863518</v>
      </c>
      <c r="BL13" s="112">
        <f>+BK13+'Gastos Generales_2014 mensu '!BQ13</f>
        <v>863518</v>
      </c>
      <c r="BM13" s="112">
        <f>+BL13+'Gastos Generales_2014 mensu '!BR13</f>
        <v>863518</v>
      </c>
      <c r="BN13" s="112">
        <f>+BM13+'Gastos Generales_2014 mensu '!BS13</f>
        <v>3046883</v>
      </c>
      <c r="BO13" s="112">
        <f>+BN13+'Gastos Generales_2014 mensu '!BT13</f>
        <v>3046883</v>
      </c>
      <c r="BP13" s="112">
        <f>+BO13+'Gastos Generales_2014 mensu '!BU13</f>
        <v>3046883</v>
      </c>
      <c r="BQ13" s="112">
        <f>+BP13+'Gastos Generales_2014 mensu '!BV13</f>
        <v>3046883</v>
      </c>
      <c r="BR13" s="112">
        <f>+BQ13+'Gastos Generales_2014 mensu '!BW13</f>
        <v>3046883</v>
      </c>
      <c r="BS13" s="112">
        <f>+BR13+'Gastos Generales_2014 mensu '!BX13</f>
        <v>3046883</v>
      </c>
    </row>
    <row r="14" spans="1:71" ht="45">
      <c r="A14" s="108">
        <f>+'Gastos Generales_2014 mensu '!B14</f>
        <v>1220</v>
      </c>
      <c r="B14" s="108" t="str">
        <f>+'Gastos Generales_2014 mensu '!C14</f>
        <v>TI</v>
      </c>
      <c r="C14" s="108">
        <f>+'Gastos Generales_2014 mensu '!D14</f>
        <v>9060313002</v>
      </c>
      <c r="D14" s="108" t="str">
        <f>+'Gastos Generales_2014 mensu '!E14</f>
        <v>SEGUROS DE RESPONSABILIDAD CIVIL</v>
      </c>
      <c r="E14" s="108" t="str">
        <f>+'Gastos Generales_2014 mensu '!F14</f>
        <v>COSTO DE OFICINA</v>
      </c>
      <c r="F14" s="148">
        <f>+'Gastos Generales_2014 mensu '!G14</f>
        <v>40900.475262302338</v>
      </c>
      <c r="G14" s="148">
        <f>+F14+'Gastos Generales_2014 mensu '!H14</f>
        <v>81800.950524604676</v>
      </c>
      <c r="H14" s="148">
        <f>+G14+'Gastos Generales_2014 mensu '!I14</f>
        <v>122701.42578690701</v>
      </c>
      <c r="I14" s="148">
        <f>+H14+'Gastos Generales_2014 mensu '!J14</f>
        <v>163601.90104920935</v>
      </c>
      <c r="J14" s="148">
        <f>+I14+'Gastos Generales_2014 mensu '!K14</f>
        <v>204502.37631151167</v>
      </c>
      <c r="K14" s="148">
        <f>+J14+'Gastos Generales_2014 mensu '!L14</f>
        <v>245402.851573814</v>
      </c>
      <c r="L14" s="148">
        <f>+K14+'Gastos Generales_2014 mensu '!M14</f>
        <v>286303.32683611632</v>
      </c>
      <c r="M14" s="148">
        <f>+L14+'Gastos Generales_2014 mensu '!N14</f>
        <v>327203.80209841864</v>
      </c>
      <c r="N14" s="148">
        <f>+M14+'Gastos Generales_2014 mensu '!O14</f>
        <v>368104.27736072097</v>
      </c>
      <c r="O14" s="148">
        <f>+N14+'Gastos Generales_2014 mensu '!P14</f>
        <v>409004.75262302329</v>
      </c>
      <c r="P14" s="148">
        <f>+O14+'Gastos Generales_2014 mensu '!Q14</f>
        <v>449905.22788532561</v>
      </c>
      <c r="Q14" s="148">
        <f>+P14+'Gastos Generales_2014 mensu '!R14</f>
        <v>490805.70314762794</v>
      </c>
      <c r="S14" s="108">
        <f t="shared" si="8"/>
        <v>1220</v>
      </c>
      <c r="T14" s="108" t="str">
        <f t="shared" si="0"/>
        <v>TI</v>
      </c>
      <c r="U14" s="108">
        <f t="shared" si="0"/>
        <v>9060313002</v>
      </c>
      <c r="V14" s="108" t="str">
        <f t="shared" si="0"/>
        <v>SEGUROS DE RESPONSABILIDAD CIVIL</v>
      </c>
      <c r="W14" s="108" t="str">
        <f t="shared" si="0"/>
        <v>COSTO DE OFICINA</v>
      </c>
      <c r="X14" s="148">
        <f>+'Gastos Generales_2014 mensu '!Z14</f>
        <v>0</v>
      </c>
      <c r="Y14" s="148">
        <f>+X14+'Gastos Generales_2014 mensu '!AA14</f>
        <v>0</v>
      </c>
      <c r="Z14" s="148">
        <f>+Y14+'Gastos Generales_2014 mensu '!AB14</f>
        <v>0</v>
      </c>
      <c r="AA14" s="148">
        <f>+Z14+'Gastos Generales_2014 mensu '!AC14</f>
        <v>0</v>
      </c>
      <c r="AB14" s="148">
        <f>+AA14+'Gastos Generales_2014 mensu '!AD14</f>
        <v>0</v>
      </c>
      <c r="AC14" s="148">
        <f>+AB14+'Gastos Generales_2014 mensu '!AE14</f>
        <v>0</v>
      </c>
      <c r="AD14" s="148">
        <f>+AC14+'Gastos Generales_2014 mensu '!AF14</f>
        <v>0</v>
      </c>
      <c r="AE14" s="148">
        <f>+AD14+'Gastos Generales_2014 mensu '!AG14</f>
        <v>0</v>
      </c>
      <c r="AF14" s="148">
        <f>+AE14+'Gastos Generales_2014 mensu '!AH14</f>
        <v>0</v>
      </c>
      <c r="AG14" s="148">
        <f>+AF14+'Gastos Generales_2014 mensu '!AI14</f>
        <v>0</v>
      </c>
      <c r="AH14" s="148">
        <f>+AG14+'Gastos Generales_2014 mensu '!AJ14</f>
        <v>0</v>
      </c>
      <c r="AI14" s="148">
        <f>+AH14+'Gastos Generales_2014 mensu '!AK14</f>
        <v>0</v>
      </c>
      <c r="AK14" s="108">
        <f t="shared" si="1"/>
        <v>1220</v>
      </c>
      <c r="AL14" s="108" t="str">
        <f t="shared" si="2"/>
        <v>TI</v>
      </c>
      <c r="AM14" s="108">
        <f t="shared" si="3"/>
        <v>9060313002</v>
      </c>
      <c r="AN14" s="108" t="str">
        <f t="shared" si="4"/>
        <v>SEGUROS DE RESPONSABILIDAD CIVIL</v>
      </c>
      <c r="AO14" s="108" t="str">
        <f t="shared" si="5"/>
        <v>COSTO DE OFICINA</v>
      </c>
      <c r="AP14" s="112">
        <f t="shared" si="9"/>
        <v>-40900.475262302338</v>
      </c>
      <c r="AQ14" s="112">
        <f t="shared" si="6"/>
        <v>-81800.950524604676</v>
      </c>
      <c r="AR14" s="112">
        <f t="shared" si="6"/>
        <v>-122701.42578690701</v>
      </c>
      <c r="AS14" s="112">
        <f t="shared" si="6"/>
        <v>-163601.90104920935</v>
      </c>
      <c r="AT14" s="112">
        <f t="shared" si="6"/>
        <v>-204502.37631151167</v>
      </c>
      <c r="AU14" s="112">
        <f t="shared" si="6"/>
        <v>-245402.851573814</v>
      </c>
      <c r="AV14" s="112">
        <f t="shared" si="6"/>
        <v>-286303.32683611632</v>
      </c>
      <c r="AW14" s="112">
        <f t="shared" si="6"/>
        <v>-327203.80209841864</v>
      </c>
      <c r="AX14" s="112">
        <f t="shared" si="6"/>
        <v>-368104.27736072097</v>
      </c>
      <c r="AY14" s="112">
        <f t="shared" si="6"/>
        <v>-409004.75262302329</v>
      </c>
      <c r="AZ14" s="112">
        <f t="shared" si="6"/>
        <v>-449905.22788532561</v>
      </c>
      <c r="BA14" s="112">
        <f t="shared" si="6"/>
        <v>-490805.70314762794</v>
      </c>
      <c r="BC14" s="108">
        <f t="shared" si="10"/>
        <v>1220</v>
      </c>
      <c r="BD14" s="108" t="str">
        <f t="shared" si="7"/>
        <v>TI</v>
      </c>
      <c r="BE14" s="108">
        <f t="shared" si="7"/>
        <v>9060313002</v>
      </c>
      <c r="BF14" s="108" t="str">
        <f t="shared" si="7"/>
        <v>SEGUROS DE RESPONSABILIDAD CIVIL</v>
      </c>
      <c r="BG14" s="108" t="str">
        <f t="shared" si="7"/>
        <v>COSTO DE OFICINA</v>
      </c>
      <c r="BH14" s="112">
        <f t="shared" si="11"/>
        <v>0</v>
      </c>
      <c r="BI14" s="112">
        <f>+BH14+'Gastos Generales_2014 mensu '!BN14</f>
        <v>0</v>
      </c>
      <c r="BJ14" s="112">
        <f>+BI14+'Gastos Generales_2014 mensu '!BO14</f>
        <v>0</v>
      </c>
      <c r="BK14" s="112">
        <f>+BJ14+'Gastos Generales_2014 mensu '!BP14</f>
        <v>0</v>
      </c>
      <c r="BL14" s="112">
        <f>+BK14+'Gastos Generales_2014 mensu '!BQ14</f>
        <v>0</v>
      </c>
      <c r="BM14" s="112">
        <f>+BL14+'Gastos Generales_2014 mensu '!BR14</f>
        <v>0</v>
      </c>
      <c r="BN14" s="112">
        <f>+BM14+'Gastos Generales_2014 mensu '!BS14</f>
        <v>0</v>
      </c>
      <c r="BO14" s="112">
        <f>+BN14+'Gastos Generales_2014 mensu '!BT14</f>
        <v>0</v>
      </c>
      <c r="BP14" s="112">
        <f>+BO14+'Gastos Generales_2014 mensu '!BU14</f>
        <v>0</v>
      </c>
      <c r="BQ14" s="112">
        <f>+BP14+'Gastos Generales_2014 mensu '!BV14</f>
        <v>0</v>
      </c>
      <c r="BR14" s="112">
        <f>+BQ14+'Gastos Generales_2014 mensu '!BW14</f>
        <v>0</v>
      </c>
      <c r="BS14" s="112">
        <f>+BR14+'Gastos Generales_2014 mensu '!BX14</f>
        <v>0</v>
      </c>
    </row>
    <row r="15" spans="1:71" ht="45">
      <c r="A15" s="108">
        <f>+'Gastos Generales_2014 mensu '!B15</f>
        <v>1220</v>
      </c>
      <c r="B15" s="108" t="str">
        <f>+'Gastos Generales_2014 mensu '!C15</f>
        <v>TI</v>
      </c>
      <c r="C15" s="108">
        <f>+'Gastos Generales_2014 mensu '!D15</f>
        <v>9060304001</v>
      </c>
      <c r="D15" s="108" t="str">
        <f>+'Gastos Generales_2014 mensu '!E15</f>
        <v>MANTENIMIENTO LOCALES DE LA EMPRESA</v>
      </c>
      <c r="E15" s="108" t="str">
        <f>+'Gastos Generales_2014 mensu '!F15</f>
        <v>COSTO DE OFICINA</v>
      </c>
      <c r="F15" s="148">
        <f>+'Gastos Generales_2014 mensu '!G15</f>
        <v>141587.78721245399</v>
      </c>
      <c r="G15" s="148">
        <f>+F15+'Gastos Generales_2014 mensu '!H15</f>
        <v>283175.57442490797</v>
      </c>
      <c r="H15" s="148">
        <f>+G15+'Gastos Generales_2014 mensu '!I15</f>
        <v>424763.36163736193</v>
      </c>
      <c r="I15" s="148">
        <f>+H15+'Gastos Generales_2014 mensu '!J15</f>
        <v>566351.14884981595</v>
      </c>
      <c r="J15" s="148">
        <f>+I15+'Gastos Generales_2014 mensu '!K15</f>
        <v>707938.93606226996</v>
      </c>
      <c r="K15" s="148">
        <f>+J15+'Gastos Generales_2014 mensu '!L15</f>
        <v>849526.72327472398</v>
      </c>
      <c r="L15" s="148">
        <f>+K15+'Gastos Generales_2014 mensu '!M15</f>
        <v>991114.51048717799</v>
      </c>
      <c r="M15" s="148">
        <f>+L15+'Gastos Generales_2014 mensu '!N15</f>
        <v>1132702.2976996319</v>
      </c>
      <c r="N15" s="148">
        <f>+M15+'Gastos Generales_2014 mensu '!O15</f>
        <v>1274290.0849120859</v>
      </c>
      <c r="O15" s="148">
        <f>+N15+'Gastos Generales_2014 mensu '!P15</f>
        <v>1415877.8721245399</v>
      </c>
      <c r="P15" s="148">
        <f>+O15+'Gastos Generales_2014 mensu '!Q15</f>
        <v>1557465.6593369939</v>
      </c>
      <c r="Q15" s="148">
        <f>+P15+'Gastos Generales_2014 mensu '!R15</f>
        <v>1699053.446549448</v>
      </c>
      <c r="S15" s="108">
        <f t="shared" si="8"/>
        <v>1220</v>
      </c>
      <c r="T15" s="108" t="str">
        <f t="shared" si="0"/>
        <v>TI</v>
      </c>
      <c r="U15" s="108">
        <f t="shared" si="0"/>
        <v>9060304001</v>
      </c>
      <c r="V15" s="108" t="str">
        <f t="shared" si="0"/>
        <v>MANTENIMIENTO LOCALES DE LA EMPRESA</v>
      </c>
      <c r="W15" s="108" t="str">
        <f t="shared" si="0"/>
        <v>COSTO DE OFICINA</v>
      </c>
      <c r="X15" s="148">
        <f>+'Gastos Generales_2014 mensu '!Z15</f>
        <v>0</v>
      </c>
      <c r="Y15" s="148">
        <f>+X15+'Gastos Generales_2014 mensu '!AA15</f>
        <v>120439</v>
      </c>
      <c r="Z15" s="148">
        <f>+Y15+'Gastos Generales_2014 mensu '!AB15</f>
        <v>237810</v>
      </c>
      <c r="AA15" s="148">
        <f>+Z15+'Gastos Generales_2014 mensu '!AC15</f>
        <v>373860</v>
      </c>
      <c r="AB15" s="148">
        <f>+AA15+'Gastos Generales_2014 mensu '!AD15</f>
        <v>414072</v>
      </c>
      <c r="AC15" s="148">
        <f>+AB15+'Gastos Generales_2014 mensu '!AE15</f>
        <v>998050</v>
      </c>
      <c r="AD15" s="148">
        <f>+AC15+'Gastos Generales_2014 mensu '!AF15</f>
        <v>1076104</v>
      </c>
      <c r="AE15" s="148">
        <f>+AD15+'Gastos Generales_2014 mensu '!AG15</f>
        <v>1076104</v>
      </c>
      <c r="AF15" s="148">
        <f>+AE15+'Gastos Generales_2014 mensu '!AH15</f>
        <v>1076104</v>
      </c>
      <c r="AG15" s="148">
        <f>+AF15+'Gastos Generales_2014 mensu '!AI15</f>
        <v>1076104</v>
      </c>
      <c r="AH15" s="148">
        <f>+AG15+'Gastos Generales_2014 mensu '!AJ15</f>
        <v>1076104</v>
      </c>
      <c r="AI15" s="148">
        <f>+AH15+'Gastos Generales_2014 mensu '!AK15</f>
        <v>1076104</v>
      </c>
      <c r="AK15" s="108">
        <f t="shared" si="1"/>
        <v>1220</v>
      </c>
      <c r="AL15" s="108" t="str">
        <f t="shared" si="2"/>
        <v>TI</v>
      </c>
      <c r="AM15" s="108">
        <f t="shared" si="3"/>
        <v>9060304001</v>
      </c>
      <c r="AN15" s="108" t="str">
        <f t="shared" si="4"/>
        <v>MANTENIMIENTO LOCALES DE LA EMPRESA</v>
      </c>
      <c r="AO15" s="108" t="str">
        <f t="shared" si="5"/>
        <v>COSTO DE OFICINA</v>
      </c>
      <c r="AP15" s="112">
        <f t="shared" si="9"/>
        <v>-141587.78721245399</v>
      </c>
      <c r="AQ15" s="112">
        <f t="shared" si="6"/>
        <v>-162736.57442490797</v>
      </c>
      <c r="AR15" s="112">
        <f t="shared" si="6"/>
        <v>-186953.36163736193</v>
      </c>
      <c r="AS15" s="112">
        <f t="shared" si="6"/>
        <v>-192491.14884981595</v>
      </c>
      <c r="AT15" s="112">
        <f t="shared" si="6"/>
        <v>-293866.93606226996</v>
      </c>
      <c r="AU15" s="112">
        <f t="shared" si="6"/>
        <v>148523.27672527602</v>
      </c>
      <c r="AV15" s="112">
        <f t="shared" si="6"/>
        <v>84989.489512822009</v>
      </c>
      <c r="AW15" s="112">
        <f t="shared" si="6"/>
        <v>-56598.29769963189</v>
      </c>
      <c r="AX15" s="112">
        <f t="shared" si="6"/>
        <v>-198186.08491208591</v>
      </c>
      <c r="AY15" s="112">
        <f t="shared" si="6"/>
        <v>-339773.87212453992</v>
      </c>
      <c r="AZ15" s="112">
        <f t="shared" si="6"/>
        <v>-481361.65933699394</v>
      </c>
      <c r="BA15" s="112">
        <f t="shared" si="6"/>
        <v>-622949.44654944795</v>
      </c>
      <c r="BC15" s="108">
        <f t="shared" si="10"/>
        <v>1220</v>
      </c>
      <c r="BD15" s="108" t="str">
        <f t="shared" si="7"/>
        <v>TI</v>
      </c>
      <c r="BE15" s="108">
        <f t="shared" si="7"/>
        <v>9060304001</v>
      </c>
      <c r="BF15" s="108" t="str">
        <f t="shared" si="7"/>
        <v>MANTENIMIENTO LOCALES DE LA EMPRESA</v>
      </c>
      <c r="BG15" s="108" t="str">
        <f t="shared" si="7"/>
        <v>COSTO DE OFICINA</v>
      </c>
      <c r="BH15" s="112">
        <f t="shared" si="11"/>
        <v>0</v>
      </c>
      <c r="BI15" s="112">
        <f>+BH15+'Gastos Generales_2014 mensu '!BN15</f>
        <v>120439</v>
      </c>
      <c r="BJ15" s="112">
        <f>+BI15+'Gastos Generales_2014 mensu '!BO15</f>
        <v>237810</v>
      </c>
      <c r="BK15" s="112">
        <f>+BJ15+'Gastos Generales_2014 mensu '!BP15</f>
        <v>373860</v>
      </c>
      <c r="BL15" s="112">
        <f>+BK15+'Gastos Generales_2014 mensu '!BQ15</f>
        <v>414072</v>
      </c>
      <c r="BM15" s="112">
        <f>+BL15+'Gastos Generales_2014 mensu '!BR15</f>
        <v>998050</v>
      </c>
      <c r="BN15" s="112">
        <f>+BM15+'Gastos Generales_2014 mensu '!BS15</f>
        <v>1076104</v>
      </c>
      <c r="BO15" s="112">
        <f>+BN15+'Gastos Generales_2014 mensu '!BT15</f>
        <v>1076104</v>
      </c>
      <c r="BP15" s="112">
        <f>+BO15+'Gastos Generales_2014 mensu '!BU15</f>
        <v>1076104</v>
      </c>
      <c r="BQ15" s="112">
        <f>+BP15+'Gastos Generales_2014 mensu '!BV15</f>
        <v>1076104</v>
      </c>
      <c r="BR15" s="112">
        <f>+BQ15+'Gastos Generales_2014 mensu '!BW15</f>
        <v>1076104</v>
      </c>
      <c r="BS15" s="112">
        <f>+BR15+'Gastos Generales_2014 mensu '!BX15</f>
        <v>1076104</v>
      </c>
    </row>
    <row r="16" spans="1:71" ht="30">
      <c r="A16" s="108">
        <f>+'Gastos Generales_2014 mensu '!B16</f>
        <v>1220</v>
      </c>
      <c r="B16" s="108" t="str">
        <f>+'Gastos Generales_2014 mensu '!C16</f>
        <v>TI</v>
      </c>
      <c r="C16" s="108">
        <f>+'Gastos Generales_2014 mensu '!D16</f>
        <v>9060314001</v>
      </c>
      <c r="D16" s="108" t="str">
        <f>+'Gastos Generales_2014 mensu '!E16</f>
        <v>REFRIGERIOS</v>
      </c>
      <c r="E16" s="108" t="str">
        <f>+'Gastos Generales_2014 mensu '!F16</f>
        <v>COSTO DE OFICINA</v>
      </c>
      <c r="F16" s="148">
        <f>+'Gastos Generales_2014 mensu '!G16</f>
        <v>6235.193019656308</v>
      </c>
      <c r="G16" s="148">
        <f>+F16+'Gastos Generales_2014 mensu '!H16</f>
        <v>12470.386039312616</v>
      </c>
      <c r="H16" s="148">
        <f>+G16+'Gastos Generales_2014 mensu '!I16</f>
        <v>18705.579058968924</v>
      </c>
      <c r="I16" s="148">
        <f>+H16+'Gastos Generales_2014 mensu '!J16</f>
        <v>24940.772078625232</v>
      </c>
      <c r="J16" s="148">
        <f>+I16+'Gastos Generales_2014 mensu '!K16</f>
        <v>31175.96509828154</v>
      </c>
      <c r="K16" s="148">
        <f>+J16+'Gastos Generales_2014 mensu '!L16</f>
        <v>37411.158117937848</v>
      </c>
      <c r="L16" s="148">
        <f>+K16+'Gastos Generales_2014 mensu '!M16</f>
        <v>43646.35113759416</v>
      </c>
      <c r="M16" s="148">
        <f>+L16+'Gastos Generales_2014 mensu '!N16</f>
        <v>49881.544157250464</v>
      </c>
      <c r="N16" s="148">
        <f>+M16+'Gastos Generales_2014 mensu '!O16</f>
        <v>56116.737176906769</v>
      </c>
      <c r="O16" s="148">
        <f>+N16+'Gastos Generales_2014 mensu '!P16</f>
        <v>62351.930196563073</v>
      </c>
      <c r="P16" s="148">
        <f>+O16+'Gastos Generales_2014 mensu '!Q16</f>
        <v>68587.123216219377</v>
      </c>
      <c r="Q16" s="148">
        <f>+P16+'Gastos Generales_2014 mensu '!R16</f>
        <v>74822.316235875682</v>
      </c>
      <c r="S16" s="108">
        <f t="shared" si="8"/>
        <v>1220</v>
      </c>
      <c r="T16" s="108" t="str">
        <f t="shared" si="0"/>
        <v>TI</v>
      </c>
      <c r="U16" s="108">
        <f t="shared" si="0"/>
        <v>9060314001</v>
      </c>
      <c r="V16" s="108" t="str">
        <f t="shared" si="0"/>
        <v>REFRIGERIOS</v>
      </c>
      <c r="W16" s="108" t="str">
        <f t="shared" si="0"/>
        <v>COSTO DE OFICINA</v>
      </c>
      <c r="X16" s="148">
        <f>+'Gastos Generales_2014 mensu '!Z16</f>
        <v>0</v>
      </c>
      <c r="Y16" s="148">
        <f>+X16+'Gastos Generales_2014 mensu '!AA16</f>
        <v>0</v>
      </c>
      <c r="Z16" s="148">
        <f>+Y16+'Gastos Generales_2014 mensu '!AB16</f>
        <v>0</v>
      </c>
      <c r="AA16" s="148">
        <f>+Z16+'Gastos Generales_2014 mensu '!AC16</f>
        <v>48099</v>
      </c>
      <c r="AB16" s="148">
        <f>+AA16+'Gastos Generales_2014 mensu '!AD16</f>
        <v>60354</v>
      </c>
      <c r="AC16" s="148">
        <f>+AB16+'Gastos Generales_2014 mensu '!AE16</f>
        <v>110941</v>
      </c>
      <c r="AD16" s="148">
        <f>+AC16+'Gastos Generales_2014 mensu '!AF16</f>
        <v>110941</v>
      </c>
      <c r="AE16" s="148">
        <f>+AD16+'Gastos Generales_2014 mensu '!AG16</f>
        <v>110941</v>
      </c>
      <c r="AF16" s="148">
        <f>+AE16+'Gastos Generales_2014 mensu '!AH16</f>
        <v>110941</v>
      </c>
      <c r="AG16" s="148">
        <f>+AF16+'Gastos Generales_2014 mensu '!AI16</f>
        <v>110941</v>
      </c>
      <c r="AH16" s="148">
        <f>+AG16+'Gastos Generales_2014 mensu '!AJ16</f>
        <v>110941</v>
      </c>
      <c r="AI16" s="148">
        <f>+AH16+'Gastos Generales_2014 mensu '!AK16</f>
        <v>110941</v>
      </c>
      <c r="AK16" s="108">
        <f t="shared" si="1"/>
        <v>1220</v>
      </c>
      <c r="AL16" s="108" t="str">
        <f t="shared" si="2"/>
        <v>TI</v>
      </c>
      <c r="AM16" s="108">
        <f t="shared" si="3"/>
        <v>9060314001</v>
      </c>
      <c r="AN16" s="108" t="str">
        <f t="shared" si="4"/>
        <v>REFRIGERIOS</v>
      </c>
      <c r="AO16" s="108" t="str">
        <f t="shared" si="5"/>
        <v>COSTO DE OFICINA</v>
      </c>
      <c r="AP16" s="112">
        <f t="shared" si="9"/>
        <v>-6235.193019656308</v>
      </c>
      <c r="AQ16" s="112">
        <f t="shared" si="6"/>
        <v>-12470.386039312616</v>
      </c>
      <c r="AR16" s="112">
        <f t="shared" si="6"/>
        <v>-18705.579058968924</v>
      </c>
      <c r="AS16" s="112">
        <f t="shared" si="6"/>
        <v>23158.227921374768</v>
      </c>
      <c r="AT16" s="112">
        <f t="shared" si="6"/>
        <v>29178.03490171846</v>
      </c>
      <c r="AU16" s="112">
        <f t="shared" si="6"/>
        <v>73529.841882062145</v>
      </c>
      <c r="AV16" s="112">
        <f t="shared" si="6"/>
        <v>67294.64886240584</v>
      </c>
      <c r="AW16" s="112">
        <f t="shared" si="6"/>
        <v>61059.455842749536</v>
      </c>
      <c r="AX16" s="112">
        <f t="shared" si="6"/>
        <v>54824.262823093231</v>
      </c>
      <c r="AY16" s="112">
        <f t="shared" si="6"/>
        <v>48589.069803436927</v>
      </c>
      <c r="AZ16" s="112">
        <f t="shared" si="6"/>
        <v>42353.876783780623</v>
      </c>
      <c r="BA16" s="112">
        <f t="shared" si="6"/>
        <v>36118.683764124318</v>
      </c>
      <c r="BC16" s="108">
        <f t="shared" si="10"/>
        <v>1220</v>
      </c>
      <c r="BD16" s="108" t="str">
        <f t="shared" si="7"/>
        <v>TI</v>
      </c>
      <c r="BE16" s="108">
        <f t="shared" si="7"/>
        <v>9060314001</v>
      </c>
      <c r="BF16" s="108" t="str">
        <f t="shared" si="7"/>
        <v>REFRIGERIOS</v>
      </c>
      <c r="BG16" s="108" t="str">
        <f t="shared" si="7"/>
        <v>COSTO DE OFICINA</v>
      </c>
      <c r="BH16" s="112">
        <f t="shared" si="11"/>
        <v>0</v>
      </c>
      <c r="BI16" s="112">
        <f>+BH16+'Gastos Generales_2014 mensu '!BN16</f>
        <v>0</v>
      </c>
      <c r="BJ16" s="112">
        <f>+BI16+'Gastos Generales_2014 mensu '!BO16</f>
        <v>0</v>
      </c>
      <c r="BK16" s="112">
        <f>+BJ16+'Gastos Generales_2014 mensu '!BP16</f>
        <v>48099</v>
      </c>
      <c r="BL16" s="112">
        <f>+BK16+'Gastos Generales_2014 mensu '!BQ16</f>
        <v>60354</v>
      </c>
      <c r="BM16" s="112">
        <f>+BL16+'Gastos Generales_2014 mensu '!BR16</f>
        <v>110941</v>
      </c>
      <c r="BN16" s="112">
        <f>+BM16+'Gastos Generales_2014 mensu '!BS16</f>
        <v>110941</v>
      </c>
      <c r="BO16" s="112">
        <f>+BN16+'Gastos Generales_2014 mensu '!BT16</f>
        <v>110941</v>
      </c>
      <c r="BP16" s="112">
        <f>+BO16+'Gastos Generales_2014 mensu '!BU16</f>
        <v>110941</v>
      </c>
      <c r="BQ16" s="112">
        <f>+BP16+'Gastos Generales_2014 mensu '!BV16</f>
        <v>110941</v>
      </c>
      <c r="BR16" s="112">
        <f>+BQ16+'Gastos Generales_2014 mensu '!BW16</f>
        <v>110941</v>
      </c>
      <c r="BS16" s="112">
        <f>+BR16+'Gastos Generales_2014 mensu '!BX16</f>
        <v>110941</v>
      </c>
    </row>
    <row r="17" spans="1:71" ht="45">
      <c r="A17" s="108">
        <f>+'Gastos Generales_2014 mensu '!B17</f>
        <v>1220</v>
      </c>
      <c r="B17" s="108" t="str">
        <f>+'Gastos Generales_2014 mensu '!C17</f>
        <v>TI</v>
      </c>
      <c r="C17" s="108">
        <f>+'Gastos Generales_2014 mensu '!D17</f>
        <v>9051120001</v>
      </c>
      <c r="D17" s="108" t="str">
        <f>+'Gastos Generales_2014 mensu '!E17</f>
        <v>Amortización Sistemas Informáticos</v>
      </c>
      <c r="E17" s="108" t="str">
        <f>+'Gastos Generales_2014 mensu '!F17</f>
        <v>Depreciación / Amortización</v>
      </c>
      <c r="F17" s="148">
        <f>+'Gastos Generales_2014 mensu '!G17</f>
        <v>79785.952442480309</v>
      </c>
      <c r="G17" s="148">
        <f>+F17+'Gastos Generales_2014 mensu '!H17</f>
        <v>159571.90488496062</v>
      </c>
      <c r="H17" s="148">
        <f>+G17+'Gastos Generales_2014 mensu '!I17</f>
        <v>239357.85732744093</v>
      </c>
      <c r="I17" s="148">
        <f>+H17+'Gastos Generales_2014 mensu '!J17</f>
        <v>319143.80976992124</v>
      </c>
      <c r="J17" s="148">
        <f>+I17+'Gastos Generales_2014 mensu '!K17</f>
        <v>398929.76221240155</v>
      </c>
      <c r="K17" s="148">
        <f>+J17+'Gastos Generales_2014 mensu '!L17</f>
        <v>478715.71465488186</v>
      </c>
      <c r="L17" s="148">
        <f>+K17+'Gastos Generales_2014 mensu '!M17</f>
        <v>558501.66709736222</v>
      </c>
      <c r="M17" s="148">
        <f>+L17+'Gastos Generales_2014 mensu '!N17</f>
        <v>638287.61953984248</v>
      </c>
      <c r="N17" s="148">
        <f>+M17+'Gastos Generales_2014 mensu '!O17</f>
        <v>718073.57198232273</v>
      </c>
      <c r="O17" s="148">
        <f>+N17+'Gastos Generales_2014 mensu '!P17</f>
        <v>797859.52442480298</v>
      </c>
      <c r="P17" s="148">
        <f>+O17+'Gastos Generales_2014 mensu '!Q17</f>
        <v>877645.47686728323</v>
      </c>
      <c r="Q17" s="148">
        <f>+P17+'Gastos Generales_2014 mensu '!R17</f>
        <v>957431.42930976348</v>
      </c>
      <c r="S17" s="108">
        <f t="shared" si="8"/>
        <v>1220</v>
      </c>
      <c r="T17" s="108" t="str">
        <f t="shared" si="0"/>
        <v>TI</v>
      </c>
      <c r="U17" s="108">
        <f t="shared" si="0"/>
        <v>9051120001</v>
      </c>
      <c r="V17" s="108" t="str">
        <f t="shared" si="0"/>
        <v>Amortización Sistemas Informáticos</v>
      </c>
      <c r="W17" s="108" t="str">
        <f t="shared" si="0"/>
        <v>Depreciación / Amortización</v>
      </c>
      <c r="X17" s="148">
        <f>+'Gastos Generales_2014 mensu '!Z17</f>
        <v>3471389</v>
      </c>
      <c r="Y17" s="148">
        <f>+X17+'Gastos Generales_2014 mensu '!AA17</f>
        <v>6942778</v>
      </c>
      <c r="Z17" s="148">
        <f>+Y17+'Gastos Generales_2014 mensu '!AB17</f>
        <v>10414167</v>
      </c>
      <c r="AA17" s="148">
        <f>+Z17+'Gastos Generales_2014 mensu '!AC17</f>
        <v>13885556</v>
      </c>
      <c r="AB17" s="148">
        <f>+AA17+'Gastos Generales_2014 mensu '!AD17</f>
        <v>17356945</v>
      </c>
      <c r="AC17" s="148">
        <f>+AB17+'Gastos Generales_2014 mensu '!AE17</f>
        <v>20828334</v>
      </c>
      <c r="AD17" s="148">
        <f>+AC17+'Gastos Generales_2014 mensu '!AF17</f>
        <v>24299723</v>
      </c>
      <c r="AE17" s="148">
        <f>+AD17+'Gastos Generales_2014 mensu '!AG17</f>
        <v>24299723</v>
      </c>
      <c r="AF17" s="148">
        <f>+AE17+'Gastos Generales_2014 mensu '!AH17</f>
        <v>24299723</v>
      </c>
      <c r="AG17" s="148">
        <f>+AF17+'Gastos Generales_2014 mensu '!AI17</f>
        <v>24299723</v>
      </c>
      <c r="AH17" s="148">
        <f>+AG17+'Gastos Generales_2014 mensu '!AJ17</f>
        <v>24299723</v>
      </c>
      <c r="AI17" s="148">
        <f>+AH17+'Gastos Generales_2014 mensu '!AK17</f>
        <v>24299723</v>
      </c>
      <c r="AK17" s="108">
        <f t="shared" si="1"/>
        <v>1220</v>
      </c>
      <c r="AL17" s="108" t="str">
        <f t="shared" si="2"/>
        <v>TI</v>
      </c>
      <c r="AM17" s="108">
        <f t="shared" si="3"/>
        <v>9051120001</v>
      </c>
      <c r="AN17" s="108" t="str">
        <f t="shared" si="4"/>
        <v>Amortización Sistemas Informáticos</v>
      </c>
      <c r="AO17" s="108" t="str">
        <f t="shared" si="5"/>
        <v>Depreciación / Amortización</v>
      </c>
      <c r="AP17" s="112">
        <f t="shared" si="9"/>
        <v>3391603.0475575197</v>
      </c>
      <c r="AQ17" s="112">
        <f t="shared" si="6"/>
        <v>6783206.0951150395</v>
      </c>
      <c r="AR17" s="112">
        <f t="shared" si="6"/>
        <v>10174809.142672559</v>
      </c>
      <c r="AS17" s="112">
        <f t="shared" si="6"/>
        <v>13566412.190230079</v>
      </c>
      <c r="AT17" s="112">
        <f t="shared" si="6"/>
        <v>16958015.237787597</v>
      </c>
      <c r="AU17" s="112">
        <f t="shared" si="6"/>
        <v>20349618.285345118</v>
      </c>
      <c r="AV17" s="112">
        <f t="shared" si="6"/>
        <v>23741221.332902636</v>
      </c>
      <c r="AW17" s="112">
        <f t="shared" si="6"/>
        <v>23661435.380460158</v>
      </c>
      <c r="AX17" s="112">
        <f t="shared" si="6"/>
        <v>23581649.428017676</v>
      </c>
      <c r="AY17" s="112">
        <f t="shared" si="6"/>
        <v>23501863.475575197</v>
      </c>
      <c r="AZ17" s="112">
        <f t="shared" si="6"/>
        <v>23422077.523132715</v>
      </c>
      <c r="BA17" s="112">
        <f t="shared" si="6"/>
        <v>23342291.570690237</v>
      </c>
      <c r="BC17" s="108">
        <f t="shared" si="10"/>
        <v>1220</v>
      </c>
      <c r="BD17" s="108" t="str">
        <f t="shared" si="7"/>
        <v>TI</v>
      </c>
      <c r="BE17" s="108">
        <f t="shared" si="7"/>
        <v>9051120001</v>
      </c>
      <c r="BF17" s="108" t="str">
        <f t="shared" si="7"/>
        <v>Amortización Sistemas Informáticos</v>
      </c>
      <c r="BG17" s="108" t="str">
        <f t="shared" si="7"/>
        <v>Depreciación / Amortización</v>
      </c>
      <c r="BH17" s="112">
        <f t="shared" si="11"/>
        <v>3471389</v>
      </c>
      <c r="BI17" s="112">
        <f>+BH17+'Gastos Generales_2014 mensu '!BN17</f>
        <v>6942778</v>
      </c>
      <c r="BJ17" s="112">
        <f>+BI17+'Gastos Generales_2014 mensu '!BO17</f>
        <v>10414167</v>
      </c>
      <c r="BK17" s="112">
        <f>+BJ17+'Gastos Generales_2014 mensu '!BP17</f>
        <v>13885556</v>
      </c>
      <c r="BL17" s="112">
        <f>+BK17+'Gastos Generales_2014 mensu '!BQ17</f>
        <v>17356945</v>
      </c>
      <c r="BM17" s="112">
        <f>+BL17+'Gastos Generales_2014 mensu '!BR17</f>
        <v>20828334</v>
      </c>
      <c r="BN17" s="112">
        <f>+BM17+'Gastos Generales_2014 mensu '!BS17</f>
        <v>24299723</v>
      </c>
      <c r="BO17" s="112">
        <f>+BN17+'Gastos Generales_2014 mensu '!BT17</f>
        <v>24299723</v>
      </c>
      <c r="BP17" s="112">
        <f>+BO17+'Gastos Generales_2014 mensu '!BU17</f>
        <v>24299723</v>
      </c>
      <c r="BQ17" s="112">
        <f>+BP17+'Gastos Generales_2014 mensu '!BV17</f>
        <v>24299723</v>
      </c>
      <c r="BR17" s="112">
        <f>+BQ17+'Gastos Generales_2014 mensu '!BW17</f>
        <v>24299723</v>
      </c>
      <c r="BS17" s="112">
        <f>+BR17+'Gastos Generales_2014 mensu '!BX17</f>
        <v>24299723</v>
      </c>
    </row>
    <row r="18" spans="1:71" ht="45">
      <c r="A18" s="108">
        <f>+'Gastos Generales_2014 mensu '!B18</f>
        <v>1220</v>
      </c>
      <c r="B18" s="108" t="str">
        <f>+'Gastos Generales_2014 mensu '!C18</f>
        <v>TI</v>
      </c>
      <c r="C18" s="108">
        <f>+'Gastos Generales_2014 mensu '!D18</f>
        <v>9050110002</v>
      </c>
      <c r="D18" s="108" t="str">
        <f>+'Gastos Generales_2014 mensu '!E18</f>
        <v>Depreciación de medidores</v>
      </c>
      <c r="E18" s="108" t="str">
        <f>+'Gastos Generales_2014 mensu '!F18</f>
        <v>Depreciación / Amortización</v>
      </c>
      <c r="F18" s="148">
        <f>+'Gastos Generales_2014 mensu '!G18</f>
        <v>0</v>
      </c>
      <c r="G18" s="148">
        <f>+F18+'Gastos Generales_2014 mensu '!H18</f>
        <v>0</v>
      </c>
      <c r="H18" s="148">
        <f>+G18+'Gastos Generales_2014 mensu '!I18</f>
        <v>0</v>
      </c>
      <c r="I18" s="148">
        <f>+H18+'Gastos Generales_2014 mensu '!J18</f>
        <v>0</v>
      </c>
      <c r="J18" s="148">
        <f>+I18+'Gastos Generales_2014 mensu '!K18</f>
        <v>0</v>
      </c>
      <c r="K18" s="148">
        <f>+J18+'Gastos Generales_2014 mensu '!L18</f>
        <v>0</v>
      </c>
      <c r="L18" s="148">
        <f>+K18+'Gastos Generales_2014 mensu '!M18</f>
        <v>0</v>
      </c>
      <c r="M18" s="148">
        <f>+L18+'Gastos Generales_2014 mensu '!N18</f>
        <v>0</v>
      </c>
      <c r="N18" s="148">
        <f>+M18+'Gastos Generales_2014 mensu '!O18</f>
        <v>0</v>
      </c>
      <c r="O18" s="148">
        <f>+N18+'Gastos Generales_2014 mensu '!P18</f>
        <v>0</v>
      </c>
      <c r="P18" s="148">
        <f>+O18+'Gastos Generales_2014 mensu '!Q18</f>
        <v>0</v>
      </c>
      <c r="Q18" s="148">
        <f>+P18+'Gastos Generales_2014 mensu '!R18</f>
        <v>0</v>
      </c>
      <c r="S18" s="108">
        <f t="shared" si="8"/>
        <v>1220</v>
      </c>
      <c r="T18" s="108" t="str">
        <f t="shared" si="0"/>
        <v>TI</v>
      </c>
      <c r="U18" s="108">
        <f t="shared" si="0"/>
        <v>9050110002</v>
      </c>
      <c r="V18" s="108" t="str">
        <f t="shared" si="0"/>
        <v>Depreciación de medidores</v>
      </c>
      <c r="W18" s="108" t="str">
        <f t="shared" si="0"/>
        <v>Depreciación / Amortización</v>
      </c>
      <c r="X18" s="148">
        <f>+'Gastos Generales_2014 mensu '!Z18</f>
        <v>86087</v>
      </c>
      <c r="Y18" s="148">
        <f>+X18+'Gastos Generales_2014 mensu '!AA18</f>
        <v>172174</v>
      </c>
      <c r="Z18" s="148">
        <f>+Y18+'Gastos Generales_2014 mensu '!AB18</f>
        <v>258261</v>
      </c>
      <c r="AA18" s="148">
        <f>+Z18+'Gastos Generales_2014 mensu '!AC18</f>
        <v>344348</v>
      </c>
      <c r="AB18" s="148">
        <f>+AA18+'Gastos Generales_2014 mensu '!AD18</f>
        <v>430435</v>
      </c>
      <c r="AC18" s="148">
        <f>+AB18+'Gastos Generales_2014 mensu '!AE18</f>
        <v>516522</v>
      </c>
      <c r="AD18" s="148">
        <f>+AC18+'Gastos Generales_2014 mensu '!AF18</f>
        <v>602609</v>
      </c>
      <c r="AE18" s="148">
        <f>+AD18+'Gastos Generales_2014 mensu '!AG18</f>
        <v>602609</v>
      </c>
      <c r="AF18" s="148">
        <f>+AE18+'Gastos Generales_2014 mensu '!AH18</f>
        <v>602609</v>
      </c>
      <c r="AG18" s="148">
        <f>+AF18+'Gastos Generales_2014 mensu '!AI18</f>
        <v>602609</v>
      </c>
      <c r="AH18" s="148">
        <f>+AG18+'Gastos Generales_2014 mensu '!AJ18</f>
        <v>602609</v>
      </c>
      <c r="AI18" s="148">
        <f>+AH18+'Gastos Generales_2014 mensu '!AK18</f>
        <v>602609</v>
      </c>
      <c r="AK18" s="108">
        <f t="shared" si="1"/>
        <v>1220</v>
      </c>
      <c r="AL18" s="108" t="str">
        <f t="shared" si="2"/>
        <v>TI</v>
      </c>
      <c r="AM18" s="108">
        <f t="shared" si="3"/>
        <v>9050110002</v>
      </c>
      <c r="AN18" s="108" t="str">
        <f t="shared" si="4"/>
        <v>Depreciación de medidores</v>
      </c>
      <c r="AO18" s="108" t="str">
        <f t="shared" si="5"/>
        <v>Depreciación / Amortización</v>
      </c>
      <c r="AP18" s="112">
        <f t="shared" si="9"/>
        <v>86087</v>
      </c>
      <c r="AQ18" s="112">
        <f t="shared" si="6"/>
        <v>172174</v>
      </c>
      <c r="AR18" s="112">
        <f t="shared" si="6"/>
        <v>258261</v>
      </c>
      <c r="AS18" s="112">
        <f t="shared" si="6"/>
        <v>344348</v>
      </c>
      <c r="AT18" s="112">
        <f t="shared" si="6"/>
        <v>430435</v>
      </c>
      <c r="AU18" s="112">
        <f t="shared" si="6"/>
        <v>516522</v>
      </c>
      <c r="AV18" s="112">
        <f t="shared" si="6"/>
        <v>602609</v>
      </c>
      <c r="AW18" s="112">
        <f t="shared" si="6"/>
        <v>602609</v>
      </c>
      <c r="AX18" s="112">
        <f t="shared" si="6"/>
        <v>602609</v>
      </c>
      <c r="AY18" s="112">
        <f t="shared" si="6"/>
        <v>602609</v>
      </c>
      <c r="AZ18" s="112">
        <f t="shared" si="6"/>
        <v>602609</v>
      </c>
      <c r="BA18" s="112">
        <f t="shared" si="6"/>
        <v>602609</v>
      </c>
      <c r="BC18" s="108">
        <f t="shared" si="10"/>
        <v>1220</v>
      </c>
      <c r="BD18" s="108" t="str">
        <f t="shared" si="7"/>
        <v>TI</v>
      </c>
      <c r="BE18" s="108">
        <f t="shared" si="7"/>
        <v>9050110002</v>
      </c>
      <c r="BF18" s="108" t="str">
        <f t="shared" si="7"/>
        <v>Depreciación de medidores</v>
      </c>
      <c r="BG18" s="108" t="str">
        <f t="shared" si="7"/>
        <v>Depreciación / Amortización</v>
      </c>
      <c r="BH18" s="112">
        <f t="shared" si="11"/>
        <v>86087</v>
      </c>
      <c r="BI18" s="112">
        <f>+BH18+'Gastos Generales_2014 mensu '!BN18</f>
        <v>172174</v>
      </c>
      <c r="BJ18" s="112">
        <f>+BI18+'Gastos Generales_2014 mensu '!BO18</f>
        <v>258261</v>
      </c>
      <c r="BK18" s="112">
        <f>+BJ18+'Gastos Generales_2014 mensu '!BP18</f>
        <v>344348</v>
      </c>
      <c r="BL18" s="112">
        <f>+BK18+'Gastos Generales_2014 mensu '!BQ18</f>
        <v>430435</v>
      </c>
      <c r="BM18" s="112">
        <f>+BL18+'Gastos Generales_2014 mensu '!BR18</f>
        <v>516522</v>
      </c>
      <c r="BN18" s="112">
        <f>+BM18+'Gastos Generales_2014 mensu '!BS18</f>
        <v>602609</v>
      </c>
      <c r="BO18" s="112">
        <f>+BN18+'Gastos Generales_2014 mensu '!BT18</f>
        <v>602609</v>
      </c>
      <c r="BP18" s="112">
        <f>+BO18+'Gastos Generales_2014 mensu '!BU18</f>
        <v>602609</v>
      </c>
      <c r="BQ18" s="112">
        <f>+BP18+'Gastos Generales_2014 mensu '!BV18</f>
        <v>602609</v>
      </c>
      <c r="BR18" s="112">
        <f>+BQ18+'Gastos Generales_2014 mensu '!BW18</f>
        <v>602609</v>
      </c>
      <c r="BS18" s="112">
        <f>+BR18+'Gastos Generales_2014 mensu '!BX18</f>
        <v>602609</v>
      </c>
    </row>
    <row r="19" spans="1:71" ht="45">
      <c r="A19" s="108">
        <f>+'Gastos Generales_2014 mensu '!B19</f>
        <v>1220</v>
      </c>
      <c r="B19" s="108" t="str">
        <f>+'Gastos Generales_2014 mensu '!C19</f>
        <v>TI</v>
      </c>
      <c r="C19" s="108">
        <f>+'Gastos Generales_2014 mensu '!D19</f>
        <v>9050110004</v>
      </c>
      <c r="D19" s="108" t="str">
        <f>+'Gastos Generales_2014 mensu '!E19</f>
        <v>Depreciación de Equipo Informático</v>
      </c>
      <c r="E19" s="108" t="str">
        <f>+'Gastos Generales_2014 mensu '!F19</f>
        <v>Depreciación / Amortización</v>
      </c>
      <c r="F19" s="148">
        <f>+'Gastos Generales_2014 mensu '!G19</f>
        <v>0</v>
      </c>
      <c r="G19" s="148">
        <f>+F19+'Gastos Generales_2014 mensu '!H19</f>
        <v>0</v>
      </c>
      <c r="H19" s="148">
        <f>+G19+'Gastos Generales_2014 mensu '!I19</f>
        <v>0</v>
      </c>
      <c r="I19" s="148">
        <f>+H19+'Gastos Generales_2014 mensu '!J19</f>
        <v>0</v>
      </c>
      <c r="J19" s="148">
        <f>+I19+'Gastos Generales_2014 mensu '!K19</f>
        <v>0</v>
      </c>
      <c r="K19" s="148">
        <f>+J19+'Gastos Generales_2014 mensu '!L19</f>
        <v>0</v>
      </c>
      <c r="L19" s="148">
        <f>+K19+'Gastos Generales_2014 mensu '!M19</f>
        <v>0</v>
      </c>
      <c r="M19" s="148">
        <f>+L19+'Gastos Generales_2014 mensu '!N19</f>
        <v>0</v>
      </c>
      <c r="N19" s="148">
        <f>+M19+'Gastos Generales_2014 mensu '!O19</f>
        <v>0</v>
      </c>
      <c r="O19" s="148">
        <f>+N19+'Gastos Generales_2014 mensu '!P19</f>
        <v>0</v>
      </c>
      <c r="P19" s="148">
        <f>+O19+'Gastos Generales_2014 mensu '!Q19</f>
        <v>0</v>
      </c>
      <c r="Q19" s="148">
        <f>+P19+'Gastos Generales_2014 mensu '!R19</f>
        <v>0</v>
      </c>
      <c r="S19" s="108">
        <f t="shared" si="8"/>
        <v>1220</v>
      </c>
      <c r="T19" s="108" t="str">
        <f t="shared" si="0"/>
        <v>TI</v>
      </c>
      <c r="U19" s="108">
        <f t="shared" si="0"/>
        <v>9050110004</v>
      </c>
      <c r="V19" s="108" t="str">
        <f t="shared" si="0"/>
        <v>Depreciación de Equipo Informático</v>
      </c>
      <c r="W19" s="108" t="str">
        <f t="shared" si="0"/>
        <v>Depreciación / Amortización</v>
      </c>
      <c r="X19" s="148">
        <f>+'Gastos Generales_2014 mensu '!Z19</f>
        <v>393378</v>
      </c>
      <c r="Y19" s="148">
        <f>+X19+'Gastos Generales_2014 mensu '!AA19</f>
        <v>786756</v>
      </c>
      <c r="Z19" s="148">
        <f>+Y19+'Gastos Generales_2014 mensu '!AB19</f>
        <v>1180134</v>
      </c>
      <c r="AA19" s="148">
        <f>+Z19+'Gastos Generales_2014 mensu '!AC19</f>
        <v>1573512</v>
      </c>
      <c r="AB19" s="148">
        <f>+AA19+'Gastos Generales_2014 mensu '!AD19</f>
        <v>1966890</v>
      </c>
      <c r="AC19" s="148">
        <f>+AB19+'Gastos Generales_2014 mensu '!AE19</f>
        <v>2360061</v>
      </c>
      <c r="AD19" s="148">
        <f>+AC19+'Gastos Generales_2014 mensu '!AF19</f>
        <v>2753232</v>
      </c>
      <c r="AE19" s="148">
        <f>+AD19+'Gastos Generales_2014 mensu '!AG19</f>
        <v>2753232</v>
      </c>
      <c r="AF19" s="148">
        <f>+AE19+'Gastos Generales_2014 mensu '!AH19</f>
        <v>2753232</v>
      </c>
      <c r="AG19" s="148">
        <f>+AF19+'Gastos Generales_2014 mensu '!AI19</f>
        <v>2753232</v>
      </c>
      <c r="AH19" s="148">
        <f>+AG19+'Gastos Generales_2014 mensu '!AJ19</f>
        <v>2753232</v>
      </c>
      <c r="AI19" s="148">
        <f>+AH19+'Gastos Generales_2014 mensu '!AK19</f>
        <v>2753232</v>
      </c>
      <c r="AK19" s="108">
        <f t="shared" si="1"/>
        <v>1220</v>
      </c>
      <c r="AL19" s="108" t="str">
        <f t="shared" si="2"/>
        <v>TI</v>
      </c>
      <c r="AM19" s="108">
        <f t="shared" si="3"/>
        <v>9050110004</v>
      </c>
      <c r="AN19" s="108" t="str">
        <f t="shared" si="4"/>
        <v>Depreciación de Equipo Informático</v>
      </c>
      <c r="AO19" s="108" t="str">
        <f t="shared" si="5"/>
        <v>Depreciación / Amortización</v>
      </c>
      <c r="AP19" s="112">
        <f t="shared" si="9"/>
        <v>393378</v>
      </c>
      <c r="AQ19" s="112">
        <f t="shared" si="6"/>
        <v>786756</v>
      </c>
      <c r="AR19" s="112">
        <f t="shared" si="6"/>
        <v>1180134</v>
      </c>
      <c r="AS19" s="112">
        <f t="shared" si="6"/>
        <v>1573512</v>
      </c>
      <c r="AT19" s="112">
        <f t="shared" si="6"/>
        <v>1966890</v>
      </c>
      <c r="AU19" s="112">
        <f t="shared" si="6"/>
        <v>2360061</v>
      </c>
      <c r="AV19" s="112">
        <f t="shared" si="6"/>
        <v>2753232</v>
      </c>
      <c r="AW19" s="112">
        <f t="shared" si="6"/>
        <v>2753232</v>
      </c>
      <c r="AX19" s="112">
        <f t="shared" si="6"/>
        <v>2753232</v>
      </c>
      <c r="AY19" s="112">
        <f t="shared" si="6"/>
        <v>2753232</v>
      </c>
      <c r="AZ19" s="112">
        <f t="shared" si="6"/>
        <v>2753232</v>
      </c>
      <c r="BA19" s="112">
        <f t="shared" si="6"/>
        <v>2753232</v>
      </c>
      <c r="BC19" s="108">
        <f t="shared" si="10"/>
        <v>1220</v>
      </c>
      <c r="BD19" s="108" t="str">
        <f t="shared" si="7"/>
        <v>TI</v>
      </c>
      <c r="BE19" s="108">
        <f t="shared" si="7"/>
        <v>9050110004</v>
      </c>
      <c r="BF19" s="108" t="str">
        <f t="shared" si="7"/>
        <v>Depreciación de Equipo Informático</v>
      </c>
      <c r="BG19" s="108" t="str">
        <f t="shared" si="7"/>
        <v>Depreciación / Amortización</v>
      </c>
      <c r="BH19" s="112">
        <f t="shared" si="11"/>
        <v>393378</v>
      </c>
      <c r="BI19" s="112">
        <f>+BH19+'Gastos Generales_2014 mensu '!BN19</f>
        <v>786756</v>
      </c>
      <c r="BJ19" s="112">
        <f>+BI19+'Gastos Generales_2014 mensu '!BO19</f>
        <v>1180134</v>
      </c>
      <c r="BK19" s="112">
        <f>+BJ19+'Gastos Generales_2014 mensu '!BP19</f>
        <v>1573512</v>
      </c>
      <c r="BL19" s="112">
        <f>+BK19+'Gastos Generales_2014 mensu '!BQ19</f>
        <v>1966890</v>
      </c>
      <c r="BM19" s="112">
        <f>+BL19+'Gastos Generales_2014 mensu '!BR19</f>
        <v>2360061</v>
      </c>
      <c r="BN19" s="112">
        <f>+BM19+'Gastos Generales_2014 mensu '!BS19</f>
        <v>2753232</v>
      </c>
      <c r="BO19" s="112">
        <f>+BN19+'Gastos Generales_2014 mensu '!BT19</f>
        <v>2753232</v>
      </c>
      <c r="BP19" s="112">
        <f>+BO19+'Gastos Generales_2014 mensu '!BU19</f>
        <v>2753232</v>
      </c>
      <c r="BQ19" s="112">
        <f>+BP19+'Gastos Generales_2014 mensu '!BV19</f>
        <v>2753232</v>
      </c>
      <c r="BR19" s="112">
        <f>+BQ19+'Gastos Generales_2014 mensu '!BW19</f>
        <v>2753232</v>
      </c>
      <c r="BS19" s="112">
        <f>+BR19+'Gastos Generales_2014 mensu '!BX19</f>
        <v>2753232</v>
      </c>
    </row>
    <row r="20" spans="1:71" ht="45">
      <c r="A20" s="108">
        <f>+'Gastos Generales_2014 mensu '!B20</f>
        <v>1220</v>
      </c>
      <c r="B20" s="108" t="str">
        <f>+'Gastos Generales_2014 mensu '!C20</f>
        <v>TI</v>
      </c>
      <c r="C20" s="108">
        <f>+'Gastos Generales_2014 mensu '!D20</f>
        <v>9050110006</v>
      </c>
      <c r="D20" s="108" t="str">
        <f>+'Gastos Generales_2014 mensu '!E20</f>
        <v>Depreciación Mobiliario</v>
      </c>
      <c r="E20" s="108" t="str">
        <f>+'Gastos Generales_2014 mensu '!F20</f>
        <v>Depreciación / Amortización</v>
      </c>
      <c r="F20" s="148">
        <f>+'Gastos Generales_2014 mensu '!G20</f>
        <v>0</v>
      </c>
      <c r="G20" s="148">
        <f>+F20+'Gastos Generales_2014 mensu '!H20</f>
        <v>0</v>
      </c>
      <c r="H20" s="148">
        <f>+G20+'Gastos Generales_2014 mensu '!I20</f>
        <v>0</v>
      </c>
      <c r="I20" s="148">
        <f>+H20+'Gastos Generales_2014 mensu '!J20</f>
        <v>0</v>
      </c>
      <c r="J20" s="148">
        <f>+I20+'Gastos Generales_2014 mensu '!K20</f>
        <v>0</v>
      </c>
      <c r="K20" s="148">
        <f>+J20+'Gastos Generales_2014 mensu '!L20</f>
        <v>0</v>
      </c>
      <c r="L20" s="148">
        <f>+K20+'Gastos Generales_2014 mensu '!M20</f>
        <v>0</v>
      </c>
      <c r="M20" s="148">
        <f>+L20+'Gastos Generales_2014 mensu '!N20</f>
        <v>0</v>
      </c>
      <c r="N20" s="148">
        <f>+M20+'Gastos Generales_2014 mensu '!O20</f>
        <v>0</v>
      </c>
      <c r="O20" s="148">
        <f>+N20+'Gastos Generales_2014 mensu '!P20</f>
        <v>0</v>
      </c>
      <c r="P20" s="148">
        <f>+O20+'Gastos Generales_2014 mensu '!Q20</f>
        <v>0</v>
      </c>
      <c r="Q20" s="148">
        <f>+P20+'Gastos Generales_2014 mensu '!R20</f>
        <v>0</v>
      </c>
      <c r="S20" s="108">
        <f t="shared" si="8"/>
        <v>1220</v>
      </c>
      <c r="T20" s="108" t="str">
        <f t="shared" si="0"/>
        <v>TI</v>
      </c>
      <c r="U20" s="108">
        <f t="shared" si="0"/>
        <v>9050110006</v>
      </c>
      <c r="V20" s="108" t="str">
        <f t="shared" si="0"/>
        <v>Depreciación Mobiliario</v>
      </c>
      <c r="W20" s="108" t="str">
        <f t="shared" si="0"/>
        <v>Depreciación / Amortización</v>
      </c>
      <c r="X20" s="148">
        <f>+'Gastos Generales_2014 mensu '!Z20</f>
        <v>5650</v>
      </c>
      <c r="Y20" s="148">
        <f>+X20+'Gastos Generales_2014 mensu '!AA20</f>
        <v>11300</v>
      </c>
      <c r="Z20" s="148">
        <f>+Y20+'Gastos Generales_2014 mensu '!AB20</f>
        <v>16950</v>
      </c>
      <c r="AA20" s="148">
        <f>+Z20+'Gastos Generales_2014 mensu '!AC20</f>
        <v>22600</v>
      </c>
      <c r="AB20" s="148">
        <f>+AA20+'Gastos Generales_2014 mensu '!AD20</f>
        <v>28250</v>
      </c>
      <c r="AC20" s="148">
        <f>+AB20+'Gastos Generales_2014 mensu '!AE20</f>
        <v>33900</v>
      </c>
      <c r="AD20" s="148">
        <f>+AC20+'Gastos Generales_2014 mensu '!AF20</f>
        <v>41287</v>
      </c>
      <c r="AE20" s="148">
        <f>+AD20+'Gastos Generales_2014 mensu '!AG20</f>
        <v>41287</v>
      </c>
      <c r="AF20" s="148">
        <f>+AE20+'Gastos Generales_2014 mensu '!AH20</f>
        <v>41287</v>
      </c>
      <c r="AG20" s="148">
        <f>+AF20+'Gastos Generales_2014 mensu '!AI20</f>
        <v>41287</v>
      </c>
      <c r="AH20" s="148">
        <f>+AG20+'Gastos Generales_2014 mensu '!AJ20</f>
        <v>41287</v>
      </c>
      <c r="AI20" s="148">
        <f>+AH20+'Gastos Generales_2014 mensu '!AK20</f>
        <v>41287</v>
      </c>
      <c r="AK20" s="108">
        <f t="shared" si="1"/>
        <v>1220</v>
      </c>
      <c r="AL20" s="108" t="str">
        <f t="shared" si="2"/>
        <v>TI</v>
      </c>
      <c r="AM20" s="108">
        <f t="shared" si="3"/>
        <v>9050110006</v>
      </c>
      <c r="AN20" s="108" t="str">
        <f t="shared" si="4"/>
        <v>Depreciación Mobiliario</v>
      </c>
      <c r="AO20" s="108" t="str">
        <f t="shared" si="5"/>
        <v>Depreciación / Amortización</v>
      </c>
      <c r="AP20" s="112">
        <f t="shared" si="9"/>
        <v>5650</v>
      </c>
      <c r="AQ20" s="112">
        <f t="shared" si="6"/>
        <v>11300</v>
      </c>
      <c r="AR20" s="112">
        <f t="shared" si="6"/>
        <v>16950</v>
      </c>
      <c r="AS20" s="112">
        <f t="shared" si="6"/>
        <v>22600</v>
      </c>
      <c r="AT20" s="112">
        <f t="shared" si="6"/>
        <v>28250</v>
      </c>
      <c r="AU20" s="112">
        <f t="shared" si="6"/>
        <v>33900</v>
      </c>
      <c r="AV20" s="112">
        <f t="shared" si="6"/>
        <v>41287</v>
      </c>
      <c r="AW20" s="112">
        <f t="shared" si="6"/>
        <v>41287</v>
      </c>
      <c r="AX20" s="112">
        <f t="shared" si="6"/>
        <v>41287</v>
      </c>
      <c r="AY20" s="112">
        <f t="shared" si="6"/>
        <v>41287</v>
      </c>
      <c r="AZ20" s="112">
        <f t="shared" si="6"/>
        <v>41287</v>
      </c>
      <c r="BA20" s="112">
        <f t="shared" si="6"/>
        <v>41287</v>
      </c>
      <c r="BC20" s="108">
        <f t="shared" si="10"/>
        <v>1220</v>
      </c>
      <c r="BD20" s="108" t="str">
        <f t="shared" si="7"/>
        <v>TI</v>
      </c>
      <c r="BE20" s="108">
        <f t="shared" si="7"/>
        <v>9050110006</v>
      </c>
      <c r="BF20" s="108" t="str">
        <f t="shared" si="7"/>
        <v>Depreciación Mobiliario</v>
      </c>
      <c r="BG20" s="108" t="str">
        <f t="shared" si="7"/>
        <v>Depreciación / Amortización</v>
      </c>
      <c r="BH20" s="112">
        <f t="shared" si="11"/>
        <v>5650</v>
      </c>
      <c r="BI20" s="112">
        <f>+BH20+'Gastos Generales_2014 mensu '!BN20</f>
        <v>11300</v>
      </c>
      <c r="BJ20" s="112">
        <f>+BI20+'Gastos Generales_2014 mensu '!BO20</f>
        <v>16950</v>
      </c>
      <c r="BK20" s="112">
        <f>+BJ20+'Gastos Generales_2014 mensu '!BP20</f>
        <v>22600</v>
      </c>
      <c r="BL20" s="112">
        <f>+BK20+'Gastos Generales_2014 mensu '!BQ20</f>
        <v>28250</v>
      </c>
      <c r="BM20" s="112">
        <f>+BL20+'Gastos Generales_2014 mensu '!BR20</f>
        <v>33900</v>
      </c>
      <c r="BN20" s="112">
        <f>+BM20+'Gastos Generales_2014 mensu '!BS20</f>
        <v>41287</v>
      </c>
      <c r="BO20" s="112">
        <f>+BN20+'Gastos Generales_2014 mensu '!BT20</f>
        <v>41287</v>
      </c>
      <c r="BP20" s="112">
        <f>+BO20+'Gastos Generales_2014 mensu '!BU20</f>
        <v>41287</v>
      </c>
      <c r="BQ20" s="112">
        <f>+BP20+'Gastos Generales_2014 mensu '!BV20</f>
        <v>41287</v>
      </c>
      <c r="BR20" s="112">
        <f>+BQ20+'Gastos Generales_2014 mensu '!BW20</f>
        <v>41287</v>
      </c>
      <c r="BS20" s="112">
        <f>+BR20+'Gastos Generales_2014 mensu '!BX20</f>
        <v>41287</v>
      </c>
    </row>
    <row r="21" spans="1:71" ht="30">
      <c r="A21" s="108">
        <f>+'Gastos Generales_2014 mensu '!B21</f>
        <v>1220</v>
      </c>
      <c r="B21" s="108" t="str">
        <f>+'Gastos Generales_2014 mensu '!C21</f>
        <v>TI</v>
      </c>
      <c r="C21" s="108">
        <f>+'Gastos Generales_2014 mensu '!D21</f>
        <v>9060708001</v>
      </c>
      <c r="D21" s="108" t="str">
        <f>+'Gastos Generales_2014 mensu '!E21</f>
        <v>OTROS GASTOS DEL PERSONAL</v>
      </c>
      <c r="E21" s="108" t="str">
        <f>+'Gastos Generales_2014 mensu '!F21</f>
        <v>Remuneraciones</v>
      </c>
      <c r="F21" s="148">
        <f>+'Gastos Generales_2014 mensu '!G21</f>
        <v>0</v>
      </c>
      <c r="G21" s="148">
        <f>+F21+'Gastos Generales_2014 mensu '!H21</f>
        <v>0</v>
      </c>
      <c r="H21" s="148">
        <f>+G21+'Gastos Generales_2014 mensu '!I21</f>
        <v>0</v>
      </c>
      <c r="I21" s="148">
        <f>+H21+'Gastos Generales_2014 mensu '!J21</f>
        <v>0</v>
      </c>
      <c r="J21" s="148">
        <f>+I21+'Gastos Generales_2014 mensu '!K21</f>
        <v>0</v>
      </c>
      <c r="K21" s="148">
        <f>+J21+'Gastos Generales_2014 mensu '!L21</f>
        <v>0</v>
      </c>
      <c r="L21" s="148">
        <f>+K21+'Gastos Generales_2014 mensu '!M21</f>
        <v>0</v>
      </c>
      <c r="M21" s="148">
        <f>+L21+'Gastos Generales_2014 mensu '!N21</f>
        <v>0</v>
      </c>
      <c r="N21" s="148">
        <f>+M21+'Gastos Generales_2014 mensu '!O21</f>
        <v>0</v>
      </c>
      <c r="O21" s="148">
        <f>+N21+'Gastos Generales_2014 mensu '!P21</f>
        <v>0</v>
      </c>
      <c r="P21" s="148">
        <f>+O21+'Gastos Generales_2014 mensu '!Q21</f>
        <v>0</v>
      </c>
      <c r="Q21" s="148">
        <f>+P21+'Gastos Generales_2014 mensu '!R21</f>
        <v>0</v>
      </c>
      <c r="S21" s="108">
        <f t="shared" si="8"/>
        <v>1220</v>
      </c>
      <c r="T21" s="108" t="str">
        <f t="shared" ref="T21:T46" si="12">+B21</f>
        <v>TI</v>
      </c>
      <c r="U21" s="108">
        <f t="shared" ref="U21:U46" si="13">+C21</f>
        <v>9060708001</v>
      </c>
      <c r="V21" s="108" t="str">
        <f t="shared" ref="V21:V46" si="14">+D21</f>
        <v>OTROS GASTOS DEL PERSONAL</v>
      </c>
      <c r="W21" s="108" t="str">
        <f t="shared" ref="W21:W46" si="15">+E21</f>
        <v>Remuneraciones</v>
      </c>
      <c r="X21" s="148">
        <f>+'Gastos Generales_2014 mensu '!Z21</f>
        <v>8403</v>
      </c>
      <c r="Y21" s="148">
        <f>+X21+'Gastos Generales_2014 mensu '!AA21</f>
        <v>11703</v>
      </c>
      <c r="Z21" s="148">
        <f>+Y21+'Gastos Generales_2014 mensu '!AB21</f>
        <v>11703</v>
      </c>
      <c r="AA21" s="148">
        <f>+Z21+'Gastos Generales_2014 mensu '!AC21</f>
        <v>19703</v>
      </c>
      <c r="AB21" s="148">
        <f>+AA21+'Gastos Generales_2014 mensu '!AD21</f>
        <v>19703</v>
      </c>
      <c r="AC21" s="148">
        <f>+AB21+'Gastos Generales_2014 mensu '!AE21</f>
        <v>157345</v>
      </c>
      <c r="AD21" s="148">
        <f>+AC21+'Gastos Generales_2014 mensu '!AF21</f>
        <v>157345</v>
      </c>
      <c r="AE21" s="148">
        <f>+AD21+'Gastos Generales_2014 mensu '!AG21</f>
        <v>157345</v>
      </c>
      <c r="AF21" s="148">
        <f>+AE21+'Gastos Generales_2014 mensu '!AH21</f>
        <v>157345</v>
      </c>
      <c r="AG21" s="148">
        <f>+AF21+'Gastos Generales_2014 mensu '!AI21</f>
        <v>157345</v>
      </c>
      <c r="AH21" s="148">
        <f>+AG21+'Gastos Generales_2014 mensu '!AJ21</f>
        <v>157345</v>
      </c>
      <c r="AI21" s="148">
        <f>+AH21+'Gastos Generales_2014 mensu '!AK21</f>
        <v>157345</v>
      </c>
      <c r="AK21" s="108">
        <f t="shared" si="1"/>
        <v>1220</v>
      </c>
      <c r="AL21" s="108" t="str">
        <f t="shared" si="2"/>
        <v>TI</v>
      </c>
      <c r="AM21" s="108">
        <f t="shared" si="3"/>
        <v>9060708001</v>
      </c>
      <c r="AN21" s="108" t="str">
        <f t="shared" si="4"/>
        <v>OTROS GASTOS DEL PERSONAL</v>
      </c>
      <c r="AO21" s="108" t="str">
        <f t="shared" si="5"/>
        <v>Remuneraciones</v>
      </c>
      <c r="AP21" s="112">
        <f t="shared" si="9"/>
        <v>8403</v>
      </c>
      <c r="AQ21" s="112">
        <f t="shared" ref="AQ21:AQ46" si="16">+Y21-G21</f>
        <v>11703</v>
      </c>
      <c r="AR21" s="112">
        <f t="shared" ref="AR21:AR46" si="17">+Z21-H21</f>
        <v>11703</v>
      </c>
      <c r="AS21" s="112">
        <f t="shared" ref="AS21:AS46" si="18">+AA21-I21</f>
        <v>19703</v>
      </c>
      <c r="AT21" s="112">
        <f t="shared" ref="AT21:AT46" si="19">+AB21-J21</f>
        <v>19703</v>
      </c>
      <c r="AU21" s="112">
        <f t="shared" ref="AU21:AU46" si="20">+AC21-K21</f>
        <v>157345</v>
      </c>
      <c r="AV21" s="112">
        <f t="shared" ref="AV21:AV46" si="21">+AD21-L21</f>
        <v>157345</v>
      </c>
      <c r="AW21" s="112">
        <f t="shared" ref="AW21:AW46" si="22">+AE21-M21</f>
        <v>157345</v>
      </c>
      <c r="AX21" s="112">
        <f t="shared" ref="AX21:AX46" si="23">+AF21-N21</f>
        <v>157345</v>
      </c>
      <c r="AY21" s="112">
        <f t="shared" ref="AY21:AY46" si="24">+AG21-O21</f>
        <v>157345</v>
      </c>
      <c r="AZ21" s="112">
        <f t="shared" ref="AZ21:AZ46" si="25">+AH21-P21</f>
        <v>157345</v>
      </c>
      <c r="BA21" s="112">
        <f t="shared" ref="BA21:BA46" si="26">+AI21-Q21</f>
        <v>157345</v>
      </c>
      <c r="BC21" s="108">
        <f t="shared" si="10"/>
        <v>1220</v>
      </c>
      <c r="BD21" s="108" t="str">
        <f t="shared" ref="BD21:BD46" si="27">+AL21</f>
        <v>TI</v>
      </c>
      <c r="BE21" s="108">
        <f t="shared" ref="BE21:BE46" si="28">+AM21</f>
        <v>9060708001</v>
      </c>
      <c r="BF21" s="108" t="str">
        <f t="shared" ref="BF21:BG46" si="29">+AN21</f>
        <v>OTROS GASTOS DEL PERSONAL</v>
      </c>
      <c r="BG21" s="108" t="str">
        <f t="shared" si="29"/>
        <v>Remuneraciones</v>
      </c>
      <c r="BH21" s="112">
        <f t="shared" si="11"/>
        <v>8403</v>
      </c>
      <c r="BI21" s="112">
        <f>+BH21+'Gastos Generales_2014 mensu '!BN21</f>
        <v>11703</v>
      </c>
      <c r="BJ21" s="112">
        <f>+BI21+'Gastos Generales_2014 mensu '!BO21</f>
        <v>11703</v>
      </c>
      <c r="BK21" s="112">
        <f>+BJ21+'Gastos Generales_2014 mensu '!BP21</f>
        <v>19703</v>
      </c>
      <c r="BL21" s="112">
        <f>+BK21+'Gastos Generales_2014 mensu '!BQ21</f>
        <v>19703</v>
      </c>
      <c r="BM21" s="112">
        <f>+BL21+'Gastos Generales_2014 mensu '!BR21</f>
        <v>157345</v>
      </c>
      <c r="BN21" s="112">
        <f>+BM21+'Gastos Generales_2014 mensu '!BS21</f>
        <v>157345</v>
      </c>
      <c r="BO21" s="112">
        <f>+BN21+'Gastos Generales_2014 mensu '!BT21</f>
        <v>157345</v>
      </c>
      <c r="BP21" s="112">
        <f>+BO21+'Gastos Generales_2014 mensu '!BU21</f>
        <v>157345</v>
      </c>
      <c r="BQ21" s="112">
        <f>+BP21+'Gastos Generales_2014 mensu '!BV21</f>
        <v>157345</v>
      </c>
      <c r="BR21" s="112">
        <f>+BQ21+'Gastos Generales_2014 mensu '!BW21</f>
        <v>157345</v>
      </c>
      <c r="BS21" s="112">
        <f>+BR21+'Gastos Generales_2014 mensu '!BX21</f>
        <v>157345</v>
      </c>
    </row>
    <row r="22" spans="1:71" ht="45">
      <c r="A22" s="108">
        <f>+'Gastos Generales_2014 mensu '!B22</f>
        <v>1220</v>
      </c>
      <c r="B22" s="108" t="str">
        <f>+'Gastos Generales_2014 mensu '!C22</f>
        <v>TI</v>
      </c>
      <c r="C22" s="108">
        <f>+'Gastos Generales_2014 mensu '!D22</f>
        <v>9061004001</v>
      </c>
      <c r="D22" s="108" t="str">
        <f>+'Gastos Generales_2014 mensu '!E22</f>
        <v xml:space="preserve">ALIMENTACIÓN </v>
      </c>
      <c r="E22" s="108" t="str">
        <f>+'Gastos Generales_2014 mensu '!F22</f>
        <v>GASTOS DE VIAJES POR NEGOCIO</v>
      </c>
      <c r="F22" s="148">
        <f>+'Gastos Generales_2014 mensu '!G22</f>
        <v>0</v>
      </c>
      <c r="G22" s="148">
        <f>+F22+'Gastos Generales_2014 mensu '!H22</f>
        <v>0</v>
      </c>
      <c r="H22" s="148">
        <f>+G22+'Gastos Generales_2014 mensu '!I22</f>
        <v>0</v>
      </c>
      <c r="I22" s="148">
        <f>+H22+'Gastos Generales_2014 mensu '!J22</f>
        <v>0</v>
      </c>
      <c r="J22" s="148">
        <f>+I22+'Gastos Generales_2014 mensu '!K22</f>
        <v>0</v>
      </c>
      <c r="K22" s="148">
        <f>+J22+'Gastos Generales_2014 mensu '!L22</f>
        <v>0</v>
      </c>
      <c r="L22" s="148">
        <f>+K22+'Gastos Generales_2014 mensu '!M22</f>
        <v>0</v>
      </c>
      <c r="M22" s="148">
        <f>+L22+'Gastos Generales_2014 mensu '!N22</f>
        <v>0</v>
      </c>
      <c r="N22" s="148">
        <f>+M22+'Gastos Generales_2014 mensu '!O22</f>
        <v>0</v>
      </c>
      <c r="O22" s="148">
        <f>+N22+'Gastos Generales_2014 mensu '!P22</f>
        <v>0</v>
      </c>
      <c r="P22" s="148">
        <f>+O22+'Gastos Generales_2014 mensu '!Q22</f>
        <v>0</v>
      </c>
      <c r="Q22" s="148">
        <f>+P22+'Gastos Generales_2014 mensu '!R22</f>
        <v>0</v>
      </c>
      <c r="S22" s="108">
        <f t="shared" si="8"/>
        <v>1220</v>
      </c>
      <c r="T22" s="108" t="str">
        <f t="shared" si="12"/>
        <v>TI</v>
      </c>
      <c r="U22" s="108">
        <f t="shared" si="13"/>
        <v>9061004001</v>
      </c>
      <c r="V22" s="108" t="str">
        <f t="shared" si="14"/>
        <v xml:space="preserve">ALIMENTACIÓN </v>
      </c>
      <c r="W22" s="108" t="str">
        <f t="shared" si="15"/>
        <v>GASTOS DE VIAJES POR NEGOCIO</v>
      </c>
      <c r="X22" s="148">
        <f>+'Gastos Generales_2014 mensu '!Z22</f>
        <v>2750</v>
      </c>
      <c r="Y22" s="148">
        <f>+X22+'Gastos Generales_2014 mensu '!AA22</f>
        <v>2750</v>
      </c>
      <c r="Z22" s="148">
        <f>+Y22+'Gastos Generales_2014 mensu '!AB22</f>
        <v>2750</v>
      </c>
      <c r="AA22" s="148">
        <f>+Z22+'Gastos Generales_2014 mensu '!AC22</f>
        <v>7792</v>
      </c>
      <c r="AB22" s="148">
        <f>+AA22+'Gastos Generales_2014 mensu '!AD22</f>
        <v>23992</v>
      </c>
      <c r="AC22" s="148">
        <f>+AB22+'Gastos Generales_2014 mensu '!AE22</f>
        <v>72592</v>
      </c>
      <c r="AD22" s="148">
        <f>+AC22+'Gastos Generales_2014 mensu '!AF22</f>
        <v>72592</v>
      </c>
      <c r="AE22" s="148">
        <f>+AD22+'Gastos Generales_2014 mensu '!AG22</f>
        <v>72592</v>
      </c>
      <c r="AF22" s="148">
        <f>+AE22+'Gastos Generales_2014 mensu '!AH22</f>
        <v>72592</v>
      </c>
      <c r="AG22" s="148">
        <f>+AF22+'Gastos Generales_2014 mensu '!AI22</f>
        <v>72592</v>
      </c>
      <c r="AH22" s="148">
        <f>+AG22+'Gastos Generales_2014 mensu '!AJ22</f>
        <v>72592</v>
      </c>
      <c r="AI22" s="148">
        <f>+AH22+'Gastos Generales_2014 mensu '!AK22</f>
        <v>72592</v>
      </c>
      <c r="AK22" s="108">
        <f t="shared" si="1"/>
        <v>1220</v>
      </c>
      <c r="AL22" s="108" t="str">
        <f t="shared" si="2"/>
        <v>TI</v>
      </c>
      <c r="AM22" s="108">
        <f t="shared" si="3"/>
        <v>9061004001</v>
      </c>
      <c r="AN22" s="108" t="str">
        <f t="shared" si="4"/>
        <v xml:space="preserve">ALIMENTACIÓN </v>
      </c>
      <c r="AO22" s="108" t="str">
        <f t="shared" si="5"/>
        <v>GASTOS DE VIAJES POR NEGOCIO</v>
      </c>
      <c r="AP22" s="112">
        <f t="shared" si="9"/>
        <v>2750</v>
      </c>
      <c r="AQ22" s="112">
        <f t="shared" si="16"/>
        <v>2750</v>
      </c>
      <c r="AR22" s="112">
        <f t="shared" si="17"/>
        <v>2750</v>
      </c>
      <c r="AS22" s="112">
        <f t="shared" si="18"/>
        <v>7792</v>
      </c>
      <c r="AT22" s="112">
        <f t="shared" si="19"/>
        <v>23992</v>
      </c>
      <c r="AU22" s="112">
        <f t="shared" si="20"/>
        <v>72592</v>
      </c>
      <c r="AV22" s="112">
        <f t="shared" si="21"/>
        <v>72592</v>
      </c>
      <c r="AW22" s="112">
        <f t="shared" si="22"/>
        <v>72592</v>
      </c>
      <c r="AX22" s="112">
        <f t="shared" si="23"/>
        <v>72592</v>
      </c>
      <c r="AY22" s="112">
        <f t="shared" si="24"/>
        <v>72592</v>
      </c>
      <c r="AZ22" s="112">
        <f t="shared" si="25"/>
        <v>72592</v>
      </c>
      <c r="BA22" s="112">
        <f t="shared" si="26"/>
        <v>72592</v>
      </c>
      <c r="BC22" s="108">
        <f t="shared" si="10"/>
        <v>1220</v>
      </c>
      <c r="BD22" s="108" t="str">
        <f t="shared" si="27"/>
        <v>TI</v>
      </c>
      <c r="BE22" s="108">
        <f t="shared" si="28"/>
        <v>9061004001</v>
      </c>
      <c r="BF22" s="108" t="str">
        <f t="shared" si="29"/>
        <v xml:space="preserve">ALIMENTACIÓN </v>
      </c>
      <c r="BG22" s="108" t="str">
        <f t="shared" si="29"/>
        <v>GASTOS DE VIAJES POR NEGOCIO</v>
      </c>
      <c r="BH22" s="112">
        <f t="shared" si="11"/>
        <v>2750</v>
      </c>
      <c r="BI22" s="112">
        <f>+BH22+'Gastos Generales_2014 mensu '!BN22</f>
        <v>2750</v>
      </c>
      <c r="BJ22" s="112">
        <f>+BI22+'Gastos Generales_2014 mensu '!BO22</f>
        <v>2750</v>
      </c>
      <c r="BK22" s="112">
        <f>+BJ22+'Gastos Generales_2014 mensu '!BP22</f>
        <v>7792</v>
      </c>
      <c r="BL22" s="112">
        <f>+BK22+'Gastos Generales_2014 mensu '!BQ22</f>
        <v>23992</v>
      </c>
      <c r="BM22" s="112">
        <f>+BL22+'Gastos Generales_2014 mensu '!BR22</f>
        <v>72592</v>
      </c>
      <c r="BN22" s="112">
        <f>+BM22+'Gastos Generales_2014 mensu '!BS22</f>
        <v>72592</v>
      </c>
      <c r="BO22" s="112">
        <f>+BN22+'Gastos Generales_2014 mensu '!BT22</f>
        <v>72592</v>
      </c>
      <c r="BP22" s="112">
        <f>+BO22+'Gastos Generales_2014 mensu '!BU22</f>
        <v>72592</v>
      </c>
      <c r="BQ22" s="112">
        <f>+BP22+'Gastos Generales_2014 mensu '!BV22</f>
        <v>72592</v>
      </c>
      <c r="BR22" s="112">
        <f>+BQ22+'Gastos Generales_2014 mensu '!BW22</f>
        <v>72592</v>
      </c>
      <c r="BS22" s="112">
        <f>+BR22+'Gastos Generales_2014 mensu '!BX22</f>
        <v>72592</v>
      </c>
    </row>
    <row r="23" spans="1:71" ht="30">
      <c r="A23" s="108">
        <f>+'Gastos Generales_2014 mensu '!B23</f>
        <v>1220</v>
      </c>
      <c r="B23" s="108" t="str">
        <f>+'Gastos Generales_2014 mensu '!C23</f>
        <v>TI</v>
      </c>
      <c r="C23" s="108">
        <f>+'Gastos Generales_2014 mensu '!D23</f>
        <v>9060101001</v>
      </c>
      <c r="D23" s="108" t="str">
        <f>+'Gastos Generales_2014 mensu '!E23</f>
        <v>SUELDOS</v>
      </c>
      <c r="E23" s="108" t="str">
        <f>+'Gastos Generales_2014 mensu '!F23</f>
        <v>Remuneraciones</v>
      </c>
      <c r="F23" s="148">
        <f>+'Gastos Generales_2014 mensu '!G23</f>
        <v>3863313.6640000003</v>
      </c>
      <c r="G23" s="148">
        <f>+F23+'Gastos Generales_2014 mensu '!H23</f>
        <v>7726627.3280000007</v>
      </c>
      <c r="H23" s="148">
        <f>+G23+'Gastos Generales_2014 mensu '!I23</f>
        <v>11589940.992000001</v>
      </c>
      <c r="I23" s="148">
        <f>+H23+'Gastos Generales_2014 mensu '!J23</f>
        <v>15453254.656000001</v>
      </c>
      <c r="J23" s="148">
        <f>+I23+'Gastos Generales_2014 mensu '!K23</f>
        <v>19316568.32</v>
      </c>
      <c r="K23" s="148">
        <f>+J23+'Gastos Generales_2014 mensu '!L23</f>
        <v>23179881.984000001</v>
      </c>
      <c r="L23" s="148">
        <f>+K23+'Gastos Generales_2014 mensu '!M23</f>
        <v>27043195.648000002</v>
      </c>
      <c r="M23" s="148">
        <f>+L23+'Gastos Generales_2014 mensu '!N23</f>
        <v>30906509.312000003</v>
      </c>
      <c r="N23" s="148">
        <f>+M23+'Gastos Generales_2014 mensu '!O23</f>
        <v>34769822.976000004</v>
      </c>
      <c r="O23" s="148">
        <f>+N23+'Gastos Generales_2014 mensu '!P23</f>
        <v>38633136.640000001</v>
      </c>
      <c r="P23" s="148">
        <f>+O23+'Gastos Generales_2014 mensu '!Q23</f>
        <v>42496450.303999998</v>
      </c>
      <c r="Q23" s="148">
        <f>+P23+'Gastos Generales_2014 mensu '!R23</f>
        <v>46359763.967999995</v>
      </c>
      <c r="S23" s="108">
        <f t="shared" si="8"/>
        <v>1220</v>
      </c>
      <c r="T23" s="108" t="str">
        <f t="shared" si="12"/>
        <v>TI</v>
      </c>
      <c r="U23" s="108">
        <f t="shared" si="13"/>
        <v>9060101001</v>
      </c>
      <c r="V23" s="108" t="str">
        <f t="shared" si="14"/>
        <v>SUELDOS</v>
      </c>
      <c r="W23" s="108" t="str">
        <f t="shared" si="15"/>
        <v>Remuneraciones</v>
      </c>
      <c r="X23" s="148">
        <f>+'Gastos Generales_2014 mensu '!Z23</f>
        <v>3796958</v>
      </c>
      <c r="Y23" s="148">
        <f>+X23+'Gastos Generales_2014 mensu '!AA23</f>
        <v>7138546</v>
      </c>
      <c r="Z23" s="148">
        <f>+Y23+'Gastos Generales_2014 mensu '!AB23</f>
        <v>9660467</v>
      </c>
      <c r="AA23" s="148">
        <f>+Z23+'Gastos Generales_2014 mensu '!AC23</f>
        <v>13457425</v>
      </c>
      <c r="AB23" s="148">
        <f>+AA23+'Gastos Generales_2014 mensu '!AD23</f>
        <v>17254383</v>
      </c>
      <c r="AC23" s="148">
        <f>+AB23+'Gastos Generales_2014 mensu '!AE23</f>
        <v>20518974</v>
      </c>
      <c r="AD23" s="148">
        <f>+AC23+'Gastos Generales_2014 mensu '!AF23</f>
        <v>25188893</v>
      </c>
      <c r="AE23" s="148">
        <f>+AD23+'Gastos Generales_2014 mensu '!AG23</f>
        <v>25188893</v>
      </c>
      <c r="AF23" s="148">
        <f>+AE23+'Gastos Generales_2014 mensu '!AH23</f>
        <v>25188893</v>
      </c>
      <c r="AG23" s="148">
        <f>+AF23+'Gastos Generales_2014 mensu '!AI23</f>
        <v>25188893</v>
      </c>
      <c r="AH23" s="148">
        <f>+AG23+'Gastos Generales_2014 mensu '!AJ23</f>
        <v>25188893</v>
      </c>
      <c r="AI23" s="148">
        <f>+AH23+'Gastos Generales_2014 mensu '!AK23</f>
        <v>25188893</v>
      </c>
      <c r="AK23" s="108">
        <f t="shared" si="1"/>
        <v>1220</v>
      </c>
      <c r="AL23" s="108" t="str">
        <f t="shared" si="2"/>
        <v>TI</v>
      </c>
      <c r="AM23" s="108">
        <f t="shared" si="3"/>
        <v>9060101001</v>
      </c>
      <c r="AN23" s="108" t="str">
        <f t="shared" si="4"/>
        <v>SUELDOS</v>
      </c>
      <c r="AO23" s="108" t="str">
        <f t="shared" si="5"/>
        <v>Remuneraciones</v>
      </c>
      <c r="AP23" s="112">
        <f t="shared" si="9"/>
        <v>-66355.664000000339</v>
      </c>
      <c r="AQ23" s="112">
        <f t="shared" si="16"/>
        <v>-588081.32800000068</v>
      </c>
      <c r="AR23" s="112">
        <f t="shared" si="17"/>
        <v>-1929473.9920000006</v>
      </c>
      <c r="AS23" s="112">
        <f t="shared" si="18"/>
        <v>-1995829.6560000014</v>
      </c>
      <c r="AT23" s="112">
        <f t="shared" si="19"/>
        <v>-2062185.3200000003</v>
      </c>
      <c r="AU23" s="112">
        <f t="shared" si="20"/>
        <v>-2660907.9840000011</v>
      </c>
      <c r="AV23" s="112">
        <f t="shared" si="21"/>
        <v>-1854302.6480000019</v>
      </c>
      <c r="AW23" s="112">
        <f t="shared" si="22"/>
        <v>-5717616.3120000027</v>
      </c>
      <c r="AX23" s="112">
        <f t="shared" si="23"/>
        <v>-9580929.9760000035</v>
      </c>
      <c r="AY23" s="112">
        <f t="shared" si="24"/>
        <v>-13444243.640000001</v>
      </c>
      <c r="AZ23" s="112">
        <f t="shared" si="25"/>
        <v>-17307557.303999998</v>
      </c>
      <c r="BA23" s="112">
        <f t="shared" si="26"/>
        <v>-21170870.967999995</v>
      </c>
      <c r="BC23" s="108">
        <f t="shared" si="10"/>
        <v>1220</v>
      </c>
      <c r="BD23" s="108" t="str">
        <f t="shared" si="27"/>
        <v>TI</v>
      </c>
      <c r="BE23" s="108">
        <f t="shared" si="28"/>
        <v>9060101001</v>
      </c>
      <c r="BF23" s="108" t="str">
        <f t="shared" si="29"/>
        <v>SUELDOS</v>
      </c>
      <c r="BG23" s="108" t="str">
        <f t="shared" si="29"/>
        <v>Remuneraciones</v>
      </c>
      <c r="BH23" s="112">
        <f t="shared" si="11"/>
        <v>3796958</v>
      </c>
      <c r="BI23" s="112">
        <f>+BH23+'Gastos Generales_2014 mensu '!BN23</f>
        <v>7138546</v>
      </c>
      <c r="BJ23" s="112">
        <f>+BI23+'Gastos Generales_2014 mensu '!BO23</f>
        <v>9660467</v>
      </c>
      <c r="BK23" s="112">
        <f>+BJ23+'Gastos Generales_2014 mensu '!BP23</f>
        <v>13457425</v>
      </c>
      <c r="BL23" s="112">
        <f>+BK23+'Gastos Generales_2014 mensu '!BQ23</f>
        <v>17254383</v>
      </c>
      <c r="BM23" s="112">
        <f>+BL23+'Gastos Generales_2014 mensu '!BR23</f>
        <v>20518974</v>
      </c>
      <c r="BN23" s="112">
        <f>+BM23+'Gastos Generales_2014 mensu '!BS23</f>
        <v>25188893</v>
      </c>
      <c r="BO23" s="112">
        <f>+BN23+'Gastos Generales_2014 mensu '!BT23</f>
        <v>25188893</v>
      </c>
      <c r="BP23" s="112">
        <f>+BO23+'Gastos Generales_2014 mensu '!BU23</f>
        <v>25188893</v>
      </c>
      <c r="BQ23" s="112">
        <f>+BP23+'Gastos Generales_2014 mensu '!BV23</f>
        <v>25188893</v>
      </c>
      <c r="BR23" s="112">
        <f>+BQ23+'Gastos Generales_2014 mensu '!BW23</f>
        <v>25188893</v>
      </c>
      <c r="BS23" s="112">
        <f>+BR23+'Gastos Generales_2014 mensu '!BX23</f>
        <v>25188893</v>
      </c>
    </row>
    <row r="24" spans="1:71" ht="30">
      <c r="A24" s="108">
        <f>+'Gastos Generales_2014 mensu '!B24</f>
        <v>1220</v>
      </c>
      <c r="B24" s="108" t="str">
        <f>+'Gastos Generales_2014 mensu '!C24</f>
        <v>TI</v>
      </c>
      <c r="C24" s="108">
        <f>+'Gastos Generales_2014 mensu '!D24</f>
        <v>9060104002</v>
      </c>
      <c r="D24" s="108" t="str">
        <f>+'Gastos Generales_2014 mensu '!E24</f>
        <v>COMISIONES</v>
      </c>
      <c r="E24" s="108" t="str">
        <f>+'Gastos Generales_2014 mensu '!F24</f>
        <v>Remuneraciones</v>
      </c>
      <c r="F24" s="148">
        <f>+'Gastos Generales_2014 mensu '!G24</f>
        <v>0</v>
      </c>
      <c r="G24" s="148">
        <f>+F24+'Gastos Generales_2014 mensu '!H24</f>
        <v>0</v>
      </c>
      <c r="H24" s="148">
        <f>+G24+'Gastos Generales_2014 mensu '!I24</f>
        <v>0</v>
      </c>
      <c r="I24" s="148">
        <f>+H24+'Gastos Generales_2014 mensu '!J24</f>
        <v>0</v>
      </c>
      <c r="J24" s="148">
        <f>+I24+'Gastos Generales_2014 mensu '!K24</f>
        <v>0</v>
      </c>
      <c r="K24" s="148">
        <f>+J24+'Gastos Generales_2014 mensu '!L24</f>
        <v>0</v>
      </c>
      <c r="L24" s="148">
        <f>+K24+'Gastos Generales_2014 mensu '!M24</f>
        <v>0</v>
      </c>
      <c r="M24" s="148">
        <f>+L24+'Gastos Generales_2014 mensu '!N24</f>
        <v>0</v>
      </c>
      <c r="N24" s="148">
        <f>+M24+'Gastos Generales_2014 mensu '!O24</f>
        <v>0</v>
      </c>
      <c r="O24" s="148">
        <f>+N24+'Gastos Generales_2014 mensu '!P24</f>
        <v>0</v>
      </c>
      <c r="P24" s="148">
        <f>+O24+'Gastos Generales_2014 mensu '!Q24</f>
        <v>0</v>
      </c>
      <c r="Q24" s="148">
        <f>+P24+'Gastos Generales_2014 mensu '!R24</f>
        <v>0</v>
      </c>
      <c r="S24" s="108">
        <f t="shared" si="8"/>
        <v>1220</v>
      </c>
      <c r="T24" s="108" t="str">
        <f t="shared" si="12"/>
        <v>TI</v>
      </c>
      <c r="U24" s="108">
        <f t="shared" si="13"/>
        <v>9060104002</v>
      </c>
      <c r="V24" s="108" t="str">
        <f t="shared" si="14"/>
        <v>COMISIONES</v>
      </c>
      <c r="W24" s="108" t="str">
        <f t="shared" si="15"/>
        <v>Remuneraciones</v>
      </c>
      <c r="X24" s="148">
        <f>+'Gastos Generales_2014 mensu '!Z24</f>
        <v>0</v>
      </c>
      <c r="Y24" s="148">
        <f>+X24+'Gastos Generales_2014 mensu '!AA24</f>
        <v>0</v>
      </c>
      <c r="Z24" s="148">
        <f>+Y24+'Gastos Generales_2014 mensu '!AB24</f>
        <v>0</v>
      </c>
      <c r="AA24" s="148">
        <f>+Z24+'Gastos Generales_2014 mensu '!AC24</f>
        <v>0</v>
      </c>
      <c r="AB24" s="148">
        <f>+AA24+'Gastos Generales_2014 mensu '!AD24</f>
        <v>0</v>
      </c>
      <c r="AC24" s="148">
        <f>+AB24+'Gastos Generales_2014 mensu '!AE24</f>
        <v>0</v>
      </c>
      <c r="AD24" s="148">
        <f>+AC24+'Gastos Generales_2014 mensu '!AF24</f>
        <v>0</v>
      </c>
      <c r="AE24" s="148">
        <f>+AD24+'Gastos Generales_2014 mensu '!AG24</f>
        <v>0</v>
      </c>
      <c r="AF24" s="148">
        <f>+AE24+'Gastos Generales_2014 mensu '!AH24</f>
        <v>0</v>
      </c>
      <c r="AG24" s="148">
        <f>+AF24+'Gastos Generales_2014 mensu '!AI24</f>
        <v>0</v>
      </c>
      <c r="AH24" s="148">
        <f>+AG24+'Gastos Generales_2014 mensu '!AJ24</f>
        <v>0</v>
      </c>
      <c r="AI24" s="148">
        <f>+AH24+'Gastos Generales_2014 mensu '!AK24</f>
        <v>0</v>
      </c>
      <c r="AK24" s="108">
        <f t="shared" si="1"/>
        <v>1220</v>
      </c>
      <c r="AL24" s="108" t="str">
        <f t="shared" si="2"/>
        <v>TI</v>
      </c>
      <c r="AM24" s="108">
        <f t="shared" si="3"/>
        <v>9060104002</v>
      </c>
      <c r="AN24" s="108" t="str">
        <f t="shared" si="4"/>
        <v>COMISIONES</v>
      </c>
      <c r="AO24" s="108" t="str">
        <f t="shared" si="5"/>
        <v>Remuneraciones</v>
      </c>
      <c r="AP24" s="112">
        <f t="shared" si="9"/>
        <v>0</v>
      </c>
      <c r="AQ24" s="112">
        <f t="shared" si="16"/>
        <v>0</v>
      </c>
      <c r="AR24" s="112">
        <f t="shared" si="17"/>
        <v>0</v>
      </c>
      <c r="AS24" s="112">
        <f t="shared" si="18"/>
        <v>0</v>
      </c>
      <c r="AT24" s="112">
        <f t="shared" si="19"/>
        <v>0</v>
      </c>
      <c r="AU24" s="112">
        <f t="shared" si="20"/>
        <v>0</v>
      </c>
      <c r="AV24" s="112">
        <f t="shared" si="21"/>
        <v>0</v>
      </c>
      <c r="AW24" s="112">
        <f t="shared" si="22"/>
        <v>0</v>
      </c>
      <c r="AX24" s="112">
        <f t="shared" si="23"/>
        <v>0</v>
      </c>
      <c r="AY24" s="112">
        <f t="shared" si="24"/>
        <v>0</v>
      </c>
      <c r="AZ24" s="112">
        <f t="shared" si="25"/>
        <v>0</v>
      </c>
      <c r="BA24" s="112">
        <f t="shared" si="26"/>
        <v>0</v>
      </c>
      <c r="BC24" s="108">
        <f t="shared" si="10"/>
        <v>1220</v>
      </c>
      <c r="BD24" s="108" t="str">
        <f t="shared" si="27"/>
        <v>TI</v>
      </c>
      <c r="BE24" s="108">
        <f t="shared" si="28"/>
        <v>9060104002</v>
      </c>
      <c r="BF24" s="108" t="str">
        <f t="shared" si="29"/>
        <v>COMISIONES</v>
      </c>
      <c r="BG24" s="108" t="str">
        <f t="shared" si="29"/>
        <v>Remuneraciones</v>
      </c>
      <c r="BH24" s="112">
        <f t="shared" si="11"/>
        <v>0</v>
      </c>
      <c r="BI24" s="112">
        <f>+BH24+'Gastos Generales_2014 mensu '!BN24</f>
        <v>0</v>
      </c>
      <c r="BJ24" s="112">
        <f>+BI24+'Gastos Generales_2014 mensu '!BO24</f>
        <v>0</v>
      </c>
      <c r="BK24" s="112">
        <f>+BJ24+'Gastos Generales_2014 mensu '!BP24</f>
        <v>0</v>
      </c>
      <c r="BL24" s="112">
        <f>+BK24+'Gastos Generales_2014 mensu '!BQ24</f>
        <v>0</v>
      </c>
      <c r="BM24" s="112">
        <f>+BL24+'Gastos Generales_2014 mensu '!BR24</f>
        <v>0</v>
      </c>
      <c r="BN24" s="112">
        <f>+BM24+'Gastos Generales_2014 mensu '!BS24</f>
        <v>0</v>
      </c>
      <c r="BO24" s="112">
        <f>+BN24+'Gastos Generales_2014 mensu '!BT24</f>
        <v>0</v>
      </c>
      <c r="BP24" s="112">
        <f>+BO24+'Gastos Generales_2014 mensu '!BU24</f>
        <v>0</v>
      </c>
      <c r="BQ24" s="112">
        <f>+BP24+'Gastos Generales_2014 mensu '!BV24</f>
        <v>0</v>
      </c>
      <c r="BR24" s="112">
        <f>+BQ24+'Gastos Generales_2014 mensu '!BW24</f>
        <v>0</v>
      </c>
      <c r="BS24" s="112">
        <f>+BR24+'Gastos Generales_2014 mensu '!BX24</f>
        <v>0</v>
      </c>
    </row>
    <row r="25" spans="1:71" ht="30">
      <c r="A25" s="108">
        <f>+'Gastos Generales_2014 mensu '!B25</f>
        <v>1220</v>
      </c>
      <c r="B25" s="108" t="str">
        <f>+'Gastos Generales_2014 mensu '!C25</f>
        <v>TI</v>
      </c>
      <c r="C25" s="108">
        <f>+'Gastos Generales_2014 mensu '!D25</f>
        <v>9060104003</v>
      </c>
      <c r="D25" s="108" t="str">
        <f>+'Gastos Generales_2014 mensu '!E25</f>
        <v>BONOS</v>
      </c>
      <c r="E25" s="108" t="str">
        <f>+'Gastos Generales_2014 mensu '!F25</f>
        <v>Remuneraciones</v>
      </c>
      <c r="F25" s="148">
        <f>+'Gastos Generales_2014 mensu '!G25</f>
        <v>0</v>
      </c>
      <c r="G25" s="148">
        <f>+F25+'Gastos Generales_2014 mensu '!H25</f>
        <v>0</v>
      </c>
      <c r="H25" s="148">
        <f>+G25+'Gastos Generales_2014 mensu '!I25</f>
        <v>0</v>
      </c>
      <c r="I25" s="148">
        <f>+H25+'Gastos Generales_2014 mensu '!J25</f>
        <v>0</v>
      </c>
      <c r="J25" s="148">
        <f>+I25+'Gastos Generales_2014 mensu '!K25</f>
        <v>0</v>
      </c>
      <c r="K25" s="148">
        <f>+J25+'Gastos Generales_2014 mensu '!L25</f>
        <v>0</v>
      </c>
      <c r="L25" s="148">
        <f>+K25+'Gastos Generales_2014 mensu '!M25</f>
        <v>0</v>
      </c>
      <c r="M25" s="148">
        <f>+L25+'Gastos Generales_2014 mensu '!N25</f>
        <v>0</v>
      </c>
      <c r="N25" s="148">
        <f>+M25+'Gastos Generales_2014 mensu '!O25</f>
        <v>0</v>
      </c>
      <c r="O25" s="148">
        <f>+N25+'Gastos Generales_2014 mensu '!P25</f>
        <v>0</v>
      </c>
      <c r="P25" s="148">
        <f>+O25+'Gastos Generales_2014 mensu '!Q25</f>
        <v>0</v>
      </c>
      <c r="Q25" s="148">
        <f>+P25+'Gastos Generales_2014 mensu '!R25</f>
        <v>0</v>
      </c>
      <c r="S25" s="108">
        <f t="shared" si="8"/>
        <v>1220</v>
      </c>
      <c r="T25" s="108" t="str">
        <f t="shared" si="12"/>
        <v>TI</v>
      </c>
      <c r="U25" s="108">
        <f t="shared" si="13"/>
        <v>9060104003</v>
      </c>
      <c r="V25" s="108" t="str">
        <f t="shared" si="14"/>
        <v>BONOS</v>
      </c>
      <c r="W25" s="108" t="str">
        <f t="shared" si="15"/>
        <v>Remuneraciones</v>
      </c>
      <c r="X25" s="148">
        <f>+'Gastos Generales_2014 mensu '!Z25</f>
        <v>655218</v>
      </c>
      <c r="Y25" s="148">
        <f>+X25+'Gastos Generales_2014 mensu '!AA25</f>
        <v>1149262</v>
      </c>
      <c r="Z25" s="148">
        <f>+Y25+'Gastos Generales_2014 mensu '!AB25</f>
        <v>761002</v>
      </c>
      <c r="AA25" s="148">
        <f>+Z25+'Gastos Generales_2014 mensu '!AC25</f>
        <v>1016335</v>
      </c>
      <c r="AB25" s="148">
        <f>+AA25+'Gastos Generales_2014 mensu '!AD25</f>
        <v>1313282</v>
      </c>
      <c r="AC25" s="148">
        <f>+AB25+'Gastos Generales_2014 mensu '!AE25</f>
        <v>1610229</v>
      </c>
      <c r="AD25" s="148">
        <f>+AC25+'Gastos Generales_2014 mensu '!AF25</f>
        <v>1919993</v>
      </c>
      <c r="AE25" s="148">
        <f>+AD25+'Gastos Generales_2014 mensu '!AG25</f>
        <v>1919993</v>
      </c>
      <c r="AF25" s="148">
        <f>+AE25+'Gastos Generales_2014 mensu '!AH25</f>
        <v>1919993</v>
      </c>
      <c r="AG25" s="148">
        <f>+AF25+'Gastos Generales_2014 mensu '!AI25</f>
        <v>1919993</v>
      </c>
      <c r="AH25" s="148">
        <f>+AG25+'Gastos Generales_2014 mensu '!AJ25</f>
        <v>1919993</v>
      </c>
      <c r="AI25" s="148">
        <f>+AH25+'Gastos Generales_2014 mensu '!AK25</f>
        <v>1919993</v>
      </c>
      <c r="AK25" s="108">
        <f t="shared" si="1"/>
        <v>1220</v>
      </c>
      <c r="AL25" s="108" t="str">
        <f t="shared" si="2"/>
        <v>TI</v>
      </c>
      <c r="AM25" s="108">
        <f t="shared" si="3"/>
        <v>9060104003</v>
      </c>
      <c r="AN25" s="108" t="str">
        <f t="shared" si="4"/>
        <v>BONOS</v>
      </c>
      <c r="AO25" s="108" t="str">
        <f t="shared" si="5"/>
        <v>Remuneraciones</v>
      </c>
      <c r="AP25" s="112">
        <f t="shared" si="9"/>
        <v>655218</v>
      </c>
      <c r="AQ25" s="112">
        <f t="shared" si="16"/>
        <v>1149262</v>
      </c>
      <c r="AR25" s="112">
        <f t="shared" si="17"/>
        <v>761002</v>
      </c>
      <c r="AS25" s="112">
        <f t="shared" si="18"/>
        <v>1016335</v>
      </c>
      <c r="AT25" s="112">
        <f t="shared" si="19"/>
        <v>1313282</v>
      </c>
      <c r="AU25" s="112">
        <f t="shared" si="20"/>
        <v>1610229</v>
      </c>
      <c r="AV25" s="112">
        <f t="shared" si="21"/>
        <v>1919993</v>
      </c>
      <c r="AW25" s="112">
        <f t="shared" si="22"/>
        <v>1919993</v>
      </c>
      <c r="AX25" s="112">
        <f t="shared" si="23"/>
        <v>1919993</v>
      </c>
      <c r="AY25" s="112">
        <f t="shared" si="24"/>
        <v>1919993</v>
      </c>
      <c r="AZ25" s="112">
        <f t="shared" si="25"/>
        <v>1919993</v>
      </c>
      <c r="BA25" s="112">
        <f t="shared" si="26"/>
        <v>1919993</v>
      </c>
      <c r="BC25" s="108">
        <f t="shared" si="10"/>
        <v>1220</v>
      </c>
      <c r="BD25" s="108" t="str">
        <f t="shared" si="27"/>
        <v>TI</v>
      </c>
      <c r="BE25" s="108">
        <f t="shared" si="28"/>
        <v>9060104003</v>
      </c>
      <c r="BF25" s="108" t="str">
        <f t="shared" si="29"/>
        <v>BONOS</v>
      </c>
      <c r="BG25" s="108" t="str">
        <f t="shared" si="29"/>
        <v>Remuneraciones</v>
      </c>
      <c r="BH25" s="112">
        <f t="shared" si="11"/>
        <v>655218</v>
      </c>
      <c r="BI25" s="112">
        <f>+BH25+'Gastos Generales_2014 mensu '!BN25</f>
        <v>1149262</v>
      </c>
      <c r="BJ25" s="112">
        <f>+BI25+'Gastos Generales_2014 mensu '!BO25</f>
        <v>761002</v>
      </c>
      <c r="BK25" s="112">
        <f>+BJ25+'Gastos Generales_2014 mensu '!BP25</f>
        <v>1016335</v>
      </c>
      <c r="BL25" s="112">
        <f>+BK25+'Gastos Generales_2014 mensu '!BQ25</f>
        <v>1313282</v>
      </c>
      <c r="BM25" s="112">
        <f>+BL25+'Gastos Generales_2014 mensu '!BR25</f>
        <v>1610229</v>
      </c>
      <c r="BN25" s="112">
        <f>+BM25+'Gastos Generales_2014 mensu '!BS25</f>
        <v>1919993</v>
      </c>
      <c r="BO25" s="112">
        <f>+BN25+'Gastos Generales_2014 mensu '!BT25</f>
        <v>1919993</v>
      </c>
      <c r="BP25" s="112">
        <f>+BO25+'Gastos Generales_2014 mensu '!BU25</f>
        <v>1919993</v>
      </c>
      <c r="BQ25" s="112">
        <f>+BP25+'Gastos Generales_2014 mensu '!BV25</f>
        <v>1919993</v>
      </c>
      <c r="BR25" s="112">
        <f>+BQ25+'Gastos Generales_2014 mensu '!BW25</f>
        <v>1919993</v>
      </c>
      <c r="BS25" s="112">
        <f>+BR25+'Gastos Generales_2014 mensu '!BX25</f>
        <v>1919993</v>
      </c>
    </row>
    <row r="26" spans="1:71" ht="45">
      <c r="A26" s="108">
        <f>+'Gastos Generales_2014 mensu '!B26</f>
        <v>1220</v>
      </c>
      <c r="B26" s="108" t="str">
        <f>+'Gastos Generales_2014 mensu '!C26</f>
        <v>TI</v>
      </c>
      <c r="C26" s="108">
        <f>+'Gastos Generales_2014 mensu '!D26</f>
        <v>9060104005</v>
      </c>
      <c r="D26" s="108" t="str">
        <f>+'Gastos Generales_2014 mensu '!E26</f>
        <v>Bono por evaluación de desempeño</v>
      </c>
      <c r="E26" s="108" t="str">
        <f>+'Gastos Generales_2014 mensu '!F26</f>
        <v>Remuneraciones</v>
      </c>
      <c r="F26" s="148">
        <f>+'Gastos Generales_2014 mensu '!G26</f>
        <v>628947.27893333335</v>
      </c>
      <c r="G26" s="148">
        <f>+F26+'Gastos Generales_2014 mensu '!H26</f>
        <v>1257894.5578666667</v>
      </c>
      <c r="H26" s="148">
        <f>+G26+'Gastos Generales_2014 mensu '!I26</f>
        <v>1886841.8368000002</v>
      </c>
      <c r="I26" s="148">
        <f>+H26+'Gastos Generales_2014 mensu '!J26</f>
        <v>2515789.1157333334</v>
      </c>
      <c r="J26" s="148">
        <f>+I26+'Gastos Generales_2014 mensu '!K26</f>
        <v>3144736.3946666666</v>
      </c>
      <c r="K26" s="148">
        <f>+J26+'Gastos Generales_2014 mensu '!L26</f>
        <v>3773683.6735999999</v>
      </c>
      <c r="L26" s="148">
        <f>+K26+'Gastos Generales_2014 mensu '!M26</f>
        <v>4402630.9525333336</v>
      </c>
      <c r="M26" s="148">
        <f>+L26+'Gastos Generales_2014 mensu '!N26</f>
        <v>5031578.2314666668</v>
      </c>
      <c r="N26" s="148">
        <f>+M26+'Gastos Generales_2014 mensu '!O26</f>
        <v>5660525.5104</v>
      </c>
      <c r="O26" s="148">
        <f>+N26+'Gastos Generales_2014 mensu '!P26</f>
        <v>6289472.7893333333</v>
      </c>
      <c r="P26" s="148">
        <f>+O26+'Gastos Generales_2014 mensu '!Q26</f>
        <v>6918420.0682666665</v>
      </c>
      <c r="Q26" s="148">
        <f>+P26+'Gastos Generales_2014 mensu '!R26</f>
        <v>7547367.3471999997</v>
      </c>
      <c r="S26" s="108">
        <f t="shared" si="8"/>
        <v>1220</v>
      </c>
      <c r="T26" s="108" t="str">
        <f t="shared" si="12"/>
        <v>TI</v>
      </c>
      <c r="U26" s="108">
        <f t="shared" si="13"/>
        <v>9060104005</v>
      </c>
      <c r="V26" s="108" t="str">
        <f t="shared" si="14"/>
        <v>Bono por evaluación de desempeño</v>
      </c>
      <c r="W26" s="108" t="str">
        <f t="shared" si="15"/>
        <v>Remuneraciones</v>
      </c>
      <c r="X26" s="148">
        <f>+'Gastos Generales_2014 mensu '!Z26</f>
        <v>617669</v>
      </c>
      <c r="Y26" s="148">
        <f>+X26+'Gastos Generales_2014 mensu '!AA26</f>
        <v>1235338</v>
      </c>
      <c r="Z26" s="148">
        <f>+Y26+'Gastos Generales_2014 mensu '!AB26</f>
        <v>1853007</v>
      </c>
      <c r="AA26" s="148">
        <f>+Z26+'Gastos Generales_2014 mensu '!AC26</f>
        <v>2470676</v>
      </c>
      <c r="AB26" s="148">
        <f>+AA26+'Gastos Generales_2014 mensu '!AD26</f>
        <v>3290366</v>
      </c>
      <c r="AC26" s="148">
        <f>+AB26+'Gastos Generales_2014 mensu '!AE26</f>
        <v>4110056</v>
      </c>
      <c r="AD26" s="148">
        <f>+AC26+'Gastos Generales_2014 mensu '!AF26</f>
        <v>4929746</v>
      </c>
      <c r="AE26" s="148">
        <f>+AD26+'Gastos Generales_2014 mensu '!AG26</f>
        <v>4929746</v>
      </c>
      <c r="AF26" s="148">
        <f>+AE26+'Gastos Generales_2014 mensu '!AH26</f>
        <v>4929746</v>
      </c>
      <c r="AG26" s="148">
        <f>+AF26+'Gastos Generales_2014 mensu '!AI26</f>
        <v>4929746</v>
      </c>
      <c r="AH26" s="148">
        <f>+AG26+'Gastos Generales_2014 mensu '!AJ26</f>
        <v>4929746</v>
      </c>
      <c r="AI26" s="148">
        <f>+AH26+'Gastos Generales_2014 mensu '!AK26</f>
        <v>4929746</v>
      </c>
      <c r="AK26" s="108">
        <f t="shared" si="1"/>
        <v>1220</v>
      </c>
      <c r="AL26" s="108" t="str">
        <f t="shared" si="2"/>
        <v>TI</v>
      </c>
      <c r="AM26" s="108">
        <f t="shared" si="3"/>
        <v>9060104005</v>
      </c>
      <c r="AN26" s="108" t="str">
        <f t="shared" si="4"/>
        <v>Bono por evaluación de desempeño</v>
      </c>
      <c r="AO26" s="108" t="str">
        <f t="shared" si="5"/>
        <v>Remuneraciones</v>
      </c>
      <c r="AP26" s="112">
        <f t="shared" si="9"/>
        <v>-11278.278933333349</v>
      </c>
      <c r="AQ26" s="112">
        <f t="shared" si="16"/>
        <v>-22556.557866666699</v>
      </c>
      <c r="AR26" s="112">
        <f t="shared" si="17"/>
        <v>-33834.836800000165</v>
      </c>
      <c r="AS26" s="112">
        <f t="shared" si="18"/>
        <v>-45113.115733333398</v>
      </c>
      <c r="AT26" s="112">
        <f t="shared" si="19"/>
        <v>145629.60533333337</v>
      </c>
      <c r="AU26" s="112">
        <f t="shared" si="20"/>
        <v>336372.32640000014</v>
      </c>
      <c r="AV26" s="112">
        <f t="shared" si="21"/>
        <v>527115.04746666644</v>
      </c>
      <c r="AW26" s="112">
        <f t="shared" si="22"/>
        <v>-101832.2314666668</v>
      </c>
      <c r="AX26" s="112">
        <f t="shared" si="23"/>
        <v>-730779.51040000003</v>
      </c>
      <c r="AY26" s="112">
        <f t="shared" si="24"/>
        <v>-1359726.7893333333</v>
      </c>
      <c r="AZ26" s="112">
        <f t="shared" si="25"/>
        <v>-1988674.0682666665</v>
      </c>
      <c r="BA26" s="112">
        <f t="shared" si="26"/>
        <v>-2617621.3471999997</v>
      </c>
      <c r="BC26" s="108">
        <f t="shared" si="10"/>
        <v>1220</v>
      </c>
      <c r="BD26" s="108" t="str">
        <f t="shared" si="27"/>
        <v>TI</v>
      </c>
      <c r="BE26" s="108">
        <f t="shared" si="28"/>
        <v>9060104005</v>
      </c>
      <c r="BF26" s="108" t="str">
        <f t="shared" si="29"/>
        <v>Bono por evaluación de desempeño</v>
      </c>
      <c r="BG26" s="108" t="str">
        <f t="shared" si="29"/>
        <v>Remuneraciones</v>
      </c>
      <c r="BH26" s="112">
        <f t="shared" si="11"/>
        <v>617669</v>
      </c>
      <c r="BI26" s="112">
        <f>+BH26+'Gastos Generales_2014 mensu '!BN26</f>
        <v>1235338</v>
      </c>
      <c r="BJ26" s="112">
        <f>+BI26+'Gastos Generales_2014 mensu '!BO26</f>
        <v>1853007</v>
      </c>
      <c r="BK26" s="112">
        <f>+BJ26+'Gastos Generales_2014 mensu '!BP26</f>
        <v>2470676</v>
      </c>
      <c r="BL26" s="112">
        <f>+BK26+'Gastos Generales_2014 mensu '!BQ26</f>
        <v>3290366</v>
      </c>
      <c r="BM26" s="112">
        <f>+BL26+'Gastos Generales_2014 mensu '!BR26</f>
        <v>4110056</v>
      </c>
      <c r="BN26" s="112">
        <f>+BM26+'Gastos Generales_2014 mensu '!BS26</f>
        <v>4929746</v>
      </c>
      <c r="BO26" s="112">
        <f>+BN26+'Gastos Generales_2014 mensu '!BT26</f>
        <v>4929746</v>
      </c>
      <c r="BP26" s="112">
        <f>+BO26+'Gastos Generales_2014 mensu '!BU26</f>
        <v>4929746</v>
      </c>
      <c r="BQ26" s="112">
        <f>+BP26+'Gastos Generales_2014 mensu '!BV26</f>
        <v>4929746</v>
      </c>
      <c r="BR26" s="112">
        <f>+BQ26+'Gastos Generales_2014 mensu '!BW26</f>
        <v>4929746</v>
      </c>
      <c r="BS26" s="112">
        <f>+BR26+'Gastos Generales_2014 mensu '!BX26</f>
        <v>4929746</v>
      </c>
    </row>
    <row r="27" spans="1:71" ht="30">
      <c r="A27" s="108">
        <f>+'Gastos Generales_2014 mensu '!B27</f>
        <v>1220</v>
      </c>
      <c r="B27" s="108" t="str">
        <f>+'Gastos Generales_2014 mensu '!C27</f>
        <v>TI</v>
      </c>
      <c r="C27" s="108">
        <f>+'Gastos Generales_2014 mensu '!D27</f>
        <v>9060104010</v>
      </c>
      <c r="D27" s="108" t="str">
        <f>+'Gastos Generales_2014 mensu '!E27</f>
        <v>Alimentación principal</v>
      </c>
      <c r="E27" s="108" t="str">
        <f>+'Gastos Generales_2014 mensu '!F27</f>
        <v>Remuneraciones</v>
      </c>
      <c r="F27" s="148">
        <f>+'Gastos Generales_2014 mensu '!G27</f>
        <v>223940.83200000002</v>
      </c>
      <c r="G27" s="148">
        <f>+F27+'Gastos Generales_2014 mensu '!H27</f>
        <v>447881.66400000005</v>
      </c>
      <c r="H27" s="148">
        <f>+G27+'Gastos Generales_2014 mensu '!I27</f>
        <v>671822.49600000004</v>
      </c>
      <c r="I27" s="148">
        <f>+H27+'Gastos Generales_2014 mensu '!J27</f>
        <v>895763.3280000001</v>
      </c>
      <c r="J27" s="148">
        <f>+I27+'Gastos Generales_2014 mensu '!K27</f>
        <v>1119704.1600000001</v>
      </c>
      <c r="K27" s="148">
        <f>+J27+'Gastos Generales_2014 mensu '!L27</f>
        <v>1343644.9920000001</v>
      </c>
      <c r="L27" s="148">
        <f>+K27+'Gastos Generales_2014 mensu '!M27</f>
        <v>1567585.824</v>
      </c>
      <c r="M27" s="148">
        <f>+L27+'Gastos Generales_2014 mensu '!N27</f>
        <v>1791526.656</v>
      </c>
      <c r="N27" s="148">
        <f>+M27+'Gastos Generales_2014 mensu '!O27</f>
        <v>2015467.4879999999</v>
      </c>
      <c r="O27" s="148">
        <f>+N27+'Gastos Generales_2014 mensu '!P27</f>
        <v>2239408.3199999998</v>
      </c>
      <c r="P27" s="148">
        <f>+O27+'Gastos Generales_2014 mensu '!Q27</f>
        <v>2463349.1519999998</v>
      </c>
      <c r="Q27" s="148">
        <f>+P27+'Gastos Generales_2014 mensu '!R27</f>
        <v>2687289.9839999997</v>
      </c>
      <c r="S27" s="108">
        <f t="shared" si="8"/>
        <v>1220</v>
      </c>
      <c r="T27" s="108" t="str">
        <f t="shared" si="12"/>
        <v>TI</v>
      </c>
      <c r="U27" s="108">
        <f t="shared" si="13"/>
        <v>9060104010</v>
      </c>
      <c r="V27" s="108" t="str">
        <f t="shared" si="14"/>
        <v>Alimentación principal</v>
      </c>
      <c r="W27" s="108" t="str">
        <f t="shared" si="15"/>
        <v>Remuneraciones</v>
      </c>
      <c r="X27" s="148">
        <f>+'Gastos Generales_2014 mensu '!Z27</f>
        <v>217302</v>
      </c>
      <c r="Y27" s="148">
        <f>+X27+'Gastos Generales_2014 mensu '!AA27</f>
        <v>416496</v>
      </c>
      <c r="Z27" s="148">
        <f>+Y27+'Gastos Generales_2014 mensu '!AB27</f>
        <v>583094</v>
      </c>
      <c r="AA27" s="148">
        <f>+Z27+'Gastos Generales_2014 mensu '!AC27</f>
        <v>800396</v>
      </c>
      <c r="AB27" s="148">
        <f>+AA27+'Gastos Generales_2014 mensu '!AD27</f>
        <v>1017698</v>
      </c>
      <c r="AC27" s="148">
        <f>+AB27+'Gastos Generales_2014 mensu '!AE27</f>
        <v>1180675</v>
      </c>
      <c r="AD27" s="148">
        <f>+AC27+'Gastos Generales_2014 mensu '!AF27</f>
        <v>1449092</v>
      </c>
      <c r="AE27" s="148">
        <f>+AD27+'Gastos Generales_2014 mensu '!AG27</f>
        <v>1449092</v>
      </c>
      <c r="AF27" s="148">
        <f>+AE27+'Gastos Generales_2014 mensu '!AH27</f>
        <v>1449092</v>
      </c>
      <c r="AG27" s="148">
        <f>+AF27+'Gastos Generales_2014 mensu '!AI27</f>
        <v>1449092</v>
      </c>
      <c r="AH27" s="148">
        <f>+AG27+'Gastos Generales_2014 mensu '!AJ27</f>
        <v>1449092</v>
      </c>
      <c r="AI27" s="148">
        <f>+AH27+'Gastos Generales_2014 mensu '!AK27</f>
        <v>1449092</v>
      </c>
      <c r="AK27" s="108">
        <f t="shared" si="1"/>
        <v>1220</v>
      </c>
      <c r="AL27" s="108" t="str">
        <f t="shared" si="2"/>
        <v>TI</v>
      </c>
      <c r="AM27" s="108">
        <f t="shared" si="3"/>
        <v>9060104010</v>
      </c>
      <c r="AN27" s="108" t="str">
        <f t="shared" si="4"/>
        <v>Alimentación principal</v>
      </c>
      <c r="AO27" s="108" t="str">
        <f t="shared" si="5"/>
        <v>Remuneraciones</v>
      </c>
      <c r="AP27" s="112">
        <f t="shared" si="9"/>
        <v>-6638.832000000024</v>
      </c>
      <c r="AQ27" s="112">
        <f t="shared" si="16"/>
        <v>-31385.664000000048</v>
      </c>
      <c r="AR27" s="112">
        <f t="shared" si="17"/>
        <v>-88728.496000000043</v>
      </c>
      <c r="AS27" s="112">
        <f t="shared" si="18"/>
        <v>-95367.328000000096</v>
      </c>
      <c r="AT27" s="112">
        <f t="shared" si="19"/>
        <v>-102006.16000000015</v>
      </c>
      <c r="AU27" s="112">
        <f t="shared" si="20"/>
        <v>-162969.99200000009</v>
      </c>
      <c r="AV27" s="112">
        <f t="shared" si="21"/>
        <v>-118493.82400000002</v>
      </c>
      <c r="AW27" s="112">
        <f t="shared" si="22"/>
        <v>-342434.65599999996</v>
      </c>
      <c r="AX27" s="112">
        <f t="shared" si="23"/>
        <v>-566375.4879999999</v>
      </c>
      <c r="AY27" s="112">
        <f t="shared" si="24"/>
        <v>-790316.31999999983</v>
      </c>
      <c r="AZ27" s="112">
        <f t="shared" si="25"/>
        <v>-1014257.1519999998</v>
      </c>
      <c r="BA27" s="112">
        <f t="shared" si="26"/>
        <v>-1238197.9839999997</v>
      </c>
      <c r="BC27" s="108">
        <f t="shared" si="10"/>
        <v>1220</v>
      </c>
      <c r="BD27" s="108" t="str">
        <f t="shared" si="27"/>
        <v>TI</v>
      </c>
      <c r="BE27" s="108">
        <f t="shared" si="28"/>
        <v>9060104010</v>
      </c>
      <c r="BF27" s="108" t="str">
        <f t="shared" si="29"/>
        <v>Alimentación principal</v>
      </c>
      <c r="BG27" s="108" t="str">
        <f t="shared" si="29"/>
        <v>Remuneraciones</v>
      </c>
      <c r="BH27" s="112">
        <f t="shared" si="11"/>
        <v>217302</v>
      </c>
      <c r="BI27" s="112">
        <f>+BH27+'Gastos Generales_2014 mensu '!BN27</f>
        <v>416496</v>
      </c>
      <c r="BJ27" s="112">
        <f>+BI27+'Gastos Generales_2014 mensu '!BO27</f>
        <v>583094</v>
      </c>
      <c r="BK27" s="112">
        <f>+BJ27+'Gastos Generales_2014 mensu '!BP27</f>
        <v>800396</v>
      </c>
      <c r="BL27" s="112">
        <f>+BK27+'Gastos Generales_2014 mensu '!BQ27</f>
        <v>1017698</v>
      </c>
      <c r="BM27" s="112">
        <f>+BL27+'Gastos Generales_2014 mensu '!BR27</f>
        <v>1180675</v>
      </c>
      <c r="BN27" s="112">
        <f>+BM27+'Gastos Generales_2014 mensu '!BS27</f>
        <v>1449092</v>
      </c>
      <c r="BO27" s="112">
        <f>+BN27+'Gastos Generales_2014 mensu '!BT27</f>
        <v>1449092</v>
      </c>
      <c r="BP27" s="112">
        <f>+BO27+'Gastos Generales_2014 mensu '!BU27</f>
        <v>1449092</v>
      </c>
      <c r="BQ27" s="112">
        <f>+BP27+'Gastos Generales_2014 mensu '!BV27</f>
        <v>1449092</v>
      </c>
      <c r="BR27" s="112">
        <f>+BQ27+'Gastos Generales_2014 mensu '!BW27</f>
        <v>1449092</v>
      </c>
      <c r="BS27" s="112">
        <f>+BR27+'Gastos Generales_2014 mensu '!BX27</f>
        <v>1449092</v>
      </c>
    </row>
    <row r="28" spans="1:71" ht="30">
      <c r="A28" s="108">
        <f>+'Gastos Generales_2014 mensu '!B28</f>
        <v>1220</v>
      </c>
      <c r="B28" s="108" t="str">
        <f>+'Gastos Generales_2014 mensu '!C28</f>
        <v>TI</v>
      </c>
      <c r="C28" s="108">
        <f>+'Gastos Generales_2014 mensu '!D28</f>
        <v>9060104001</v>
      </c>
      <c r="D28" s="108" t="str">
        <f>+'Gastos Generales_2014 mensu '!E28</f>
        <v>HORAS EXTRAS</v>
      </c>
      <c r="E28" s="108" t="str">
        <f>+'Gastos Generales_2014 mensu '!F28</f>
        <v>Remuneraciones</v>
      </c>
      <c r="F28" s="148">
        <f>+'Gastos Generales_2014 mensu '!G28</f>
        <v>0</v>
      </c>
      <c r="G28" s="148">
        <f>+F28+'Gastos Generales_2014 mensu '!H28</f>
        <v>0</v>
      </c>
      <c r="H28" s="148">
        <f>+G28+'Gastos Generales_2014 mensu '!I28</f>
        <v>0</v>
      </c>
      <c r="I28" s="148">
        <f>+H28+'Gastos Generales_2014 mensu '!J28</f>
        <v>0</v>
      </c>
      <c r="J28" s="148">
        <f>+I28+'Gastos Generales_2014 mensu '!K28</f>
        <v>0</v>
      </c>
      <c r="K28" s="148">
        <f>+J28+'Gastos Generales_2014 mensu '!L28</f>
        <v>0</v>
      </c>
      <c r="L28" s="148">
        <f>+K28+'Gastos Generales_2014 mensu '!M28</f>
        <v>0</v>
      </c>
      <c r="M28" s="148">
        <f>+L28+'Gastos Generales_2014 mensu '!N28</f>
        <v>0</v>
      </c>
      <c r="N28" s="148">
        <f>+M28+'Gastos Generales_2014 mensu '!O28</f>
        <v>0</v>
      </c>
      <c r="O28" s="148">
        <f>+N28+'Gastos Generales_2014 mensu '!P28</f>
        <v>0</v>
      </c>
      <c r="P28" s="148">
        <f>+O28+'Gastos Generales_2014 mensu '!Q28</f>
        <v>0</v>
      </c>
      <c r="Q28" s="148">
        <f>+P28+'Gastos Generales_2014 mensu '!R28</f>
        <v>0</v>
      </c>
      <c r="S28" s="108">
        <f t="shared" si="8"/>
        <v>1220</v>
      </c>
      <c r="T28" s="108" t="str">
        <f t="shared" si="12"/>
        <v>TI</v>
      </c>
      <c r="U28" s="108">
        <f t="shared" si="13"/>
        <v>9060104001</v>
      </c>
      <c r="V28" s="108" t="str">
        <f t="shared" si="14"/>
        <v>HORAS EXTRAS</v>
      </c>
      <c r="W28" s="108" t="str">
        <f t="shared" si="15"/>
        <v>Remuneraciones</v>
      </c>
      <c r="X28" s="148">
        <f>+'Gastos Generales_2014 mensu '!Z28</f>
        <v>0</v>
      </c>
      <c r="Y28" s="148">
        <f>+X28+'Gastos Generales_2014 mensu '!AA28</f>
        <v>0</v>
      </c>
      <c r="Z28" s="148">
        <f>+Y28+'Gastos Generales_2014 mensu '!AB28</f>
        <v>0</v>
      </c>
      <c r="AA28" s="148">
        <f>+Z28+'Gastos Generales_2014 mensu '!AC28</f>
        <v>0</v>
      </c>
      <c r="AB28" s="148">
        <f>+AA28+'Gastos Generales_2014 mensu '!AD28</f>
        <v>0</v>
      </c>
      <c r="AC28" s="148">
        <f>+AB28+'Gastos Generales_2014 mensu '!AE28</f>
        <v>0</v>
      </c>
      <c r="AD28" s="148">
        <f>+AC28+'Gastos Generales_2014 mensu '!AF28</f>
        <v>0</v>
      </c>
      <c r="AE28" s="148">
        <f>+AD28+'Gastos Generales_2014 mensu '!AG28</f>
        <v>0</v>
      </c>
      <c r="AF28" s="148">
        <f>+AE28+'Gastos Generales_2014 mensu '!AH28</f>
        <v>0</v>
      </c>
      <c r="AG28" s="148">
        <f>+AF28+'Gastos Generales_2014 mensu '!AI28</f>
        <v>0</v>
      </c>
      <c r="AH28" s="148">
        <f>+AG28+'Gastos Generales_2014 mensu '!AJ28</f>
        <v>0</v>
      </c>
      <c r="AI28" s="148">
        <f>+AH28+'Gastos Generales_2014 mensu '!AK28</f>
        <v>0</v>
      </c>
      <c r="AK28" s="108">
        <f t="shared" si="1"/>
        <v>1220</v>
      </c>
      <c r="AL28" s="108" t="str">
        <f t="shared" si="2"/>
        <v>TI</v>
      </c>
      <c r="AM28" s="108">
        <f t="shared" si="3"/>
        <v>9060104001</v>
      </c>
      <c r="AN28" s="108" t="str">
        <f t="shared" si="4"/>
        <v>HORAS EXTRAS</v>
      </c>
      <c r="AO28" s="108" t="str">
        <f t="shared" si="5"/>
        <v>Remuneraciones</v>
      </c>
      <c r="AP28" s="112">
        <f t="shared" si="9"/>
        <v>0</v>
      </c>
      <c r="AQ28" s="112">
        <f t="shared" si="16"/>
        <v>0</v>
      </c>
      <c r="AR28" s="112">
        <f t="shared" si="17"/>
        <v>0</v>
      </c>
      <c r="AS28" s="112">
        <f t="shared" si="18"/>
        <v>0</v>
      </c>
      <c r="AT28" s="112">
        <f t="shared" si="19"/>
        <v>0</v>
      </c>
      <c r="AU28" s="112">
        <f t="shared" si="20"/>
        <v>0</v>
      </c>
      <c r="AV28" s="112">
        <f t="shared" si="21"/>
        <v>0</v>
      </c>
      <c r="AW28" s="112">
        <f t="shared" si="22"/>
        <v>0</v>
      </c>
      <c r="AX28" s="112">
        <f t="shared" si="23"/>
        <v>0</v>
      </c>
      <c r="AY28" s="112">
        <f t="shared" si="24"/>
        <v>0</v>
      </c>
      <c r="AZ28" s="112">
        <f t="shared" si="25"/>
        <v>0</v>
      </c>
      <c r="BA28" s="112">
        <f t="shared" si="26"/>
        <v>0</v>
      </c>
      <c r="BC28" s="108">
        <f t="shared" si="10"/>
        <v>1220</v>
      </c>
      <c r="BD28" s="108" t="str">
        <f t="shared" si="27"/>
        <v>TI</v>
      </c>
      <c r="BE28" s="108">
        <f t="shared" si="28"/>
        <v>9060104001</v>
      </c>
      <c r="BF28" s="108" t="str">
        <f t="shared" si="29"/>
        <v>HORAS EXTRAS</v>
      </c>
      <c r="BG28" s="108" t="str">
        <f t="shared" si="29"/>
        <v>Remuneraciones</v>
      </c>
      <c r="BH28" s="112">
        <f t="shared" si="11"/>
        <v>0</v>
      </c>
      <c r="BI28" s="112">
        <f>+BH28+'Gastos Generales_2014 mensu '!BN28</f>
        <v>0</v>
      </c>
      <c r="BJ28" s="112">
        <f>+BI28+'Gastos Generales_2014 mensu '!BO28</f>
        <v>0</v>
      </c>
      <c r="BK28" s="112">
        <f>+BJ28+'Gastos Generales_2014 mensu '!BP28</f>
        <v>0</v>
      </c>
      <c r="BL28" s="112">
        <f>+BK28+'Gastos Generales_2014 mensu '!BQ28</f>
        <v>0</v>
      </c>
      <c r="BM28" s="112">
        <f>+BL28+'Gastos Generales_2014 mensu '!BR28</f>
        <v>0</v>
      </c>
      <c r="BN28" s="112">
        <f>+BM28+'Gastos Generales_2014 mensu '!BS28</f>
        <v>0</v>
      </c>
      <c r="BO28" s="112">
        <f>+BN28+'Gastos Generales_2014 mensu '!BT28</f>
        <v>0</v>
      </c>
      <c r="BP28" s="112">
        <f>+BO28+'Gastos Generales_2014 mensu '!BU28</f>
        <v>0</v>
      </c>
      <c r="BQ28" s="112">
        <f>+BP28+'Gastos Generales_2014 mensu '!BV28</f>
        <v>0</v>
      </c>
      <c r="BR28" s="112">
        <f>+BQ28+'Gastos Generales_2014 mensu '!BW28</f>
        <v>0</v>
      </c>
      <c r="BS28" s="112">
        <f>+BR28+'Gastos Generales_2014 mensu '!BX28</f>
        <v>0</v>
      </c>
    </row>
    <row r="29" spans="1:71" ht="60">
      <c r="A29" s="108">
        <f>+'Gastos Generales_2014 mensu '!B29</f>
        <v>1220</v>
      </c>
      <c r="B29" s="108" t="str">
        <f>+'Gastos Generales_2014 mensu '!C29</f>
        <v>TI</v>
      </c>
      <c r="C29" s="108">
        <f>+'Gastos Generales_2014 mensu '!D29</f>
        <v>9060105001</v>
      </c>
      <c r="D29" s="108" t="str">
        <f>+'Gastos Generales_2014 mensu '!E29</f>
        <v>GRATIFICACION EXTRAORDINARIA</v>
      </c>
      <c r="E29" s="108" t="str">
        <f>+'Gastos Generales_2014 mensu '!F29</f>
        <v>Remuneraciones</v>
      </c>
      <c r="F29" s="148">
        <f>+'Gastos Generales_2014 mensu '!G29</f>
        <v>196022.22333333333</v>
      </c>
      <c r="G29" s="148">
        <f>+F29+'Gastos Generales_2014 mensu '!H29</f>
        <v>392044.44666666666</v>
      </c>
      <c r="H29" s="148">
        <f>+G29+'Gastos Generales_2014 mensu '!I29</f>
        <v>588066.66999999993</v>
      </c>
      <c r="I29" s="148">
        <f>+H29+'Gastos Generales_2014 mensu '!J29</f>
        <v>784088.89333333331</v>
      </c>
      <c r="J29" s="148">
        <f>+I29+'Gastos Generales_2014 mensu '!K29</f>
        <v>980111.1166666667</v>
      </c>
      <c r="K29" s="148">
        <f>+J29+'Gastos Generales_2014 mensu '!L29</f>
        <v>1176133.3400000001</v>
      </c>
      <c r="L29" s="148">
        <f>+K29+'Gastos Generales_2014 mensu '!M29</f>
        <v>1372155.5633333335</v>
      </c>
      <c r="M29" s="148">
        <f>+L29+'Gastos Generales_2014 mensu '!N29</f>
        <v>1568177.7866666669</v>
      </c>
      <c r="N29" s="148">
        <f>+M29+'Gastos Generales_2014 mensu '!O29</f>
        <v>1764200.0100000002</v>
      </c>
      <c r="O29" s="148">
        <f>+N29+'Gastos Generales_2014 mensu '!P29</f>
        <v>1960222.2333333336</v>
      </c>
      <c r="P29" s="148">
        <f>+O29+'Gastos Generales_2014 mensu '!Q29</f>
        <v>2156244.456666667</v>
      </c>
      <c r="Q29" s="148">
        <f>+P29+'Gastos Generales_2014 mensu '!R29</f>
        <v>2352266.6800000002</v>
      </c>
      <c r="S29" s="108">
        <f t="shared" si="8"/>
        <v>1220</v>
      </c>
      <c r="T29" s="108" t="str">
        <f t="shared" si="12"/>
        <v>TI</v>
      </c>
      <c r="U29" s="108">
        <f t="shared" si="13"/>
        <v>9060105001</v>
      </c>
      <c r="V29" s="108" t="str">
        <f t="shared" si="14"/>
        <v>GRATIFICACION EXTRAORDINARIA</v>
      </c>
      <c r="W29" s="108" t="str">
        <f t="shared" si="15"/>
        <v>Remuneraciones</v>
      </c>
      <c r="X29" s="148">
        <f>+'Gastos Generales_2014 mensu '!Z29</f>
        <v>0</v>
      </c>
      <c r="Y29" s="148">
        <f>+X29+'Gastos Generales_2014 mensu '!AA29</f>
        <v>0</v>
      </c>
      <c r="Z29" s="148">
        <f>+Y29+'Gastos Generales_2014 mensu '!AB29</f>
        <v>0</v>
      </c>
      <c r="AA29" s="148">
        <f>+Z29+'Gastos Generales_2014 mensu '!AC29</f>
        <v>0</v>
      </c>
      <c r="AB29" s="148">
        <f>+AA29+'Gastos Generales_2014 mensu '!AD29</f>
        <v>0</v>
      </c>
      <c r="AC29" s="148">
        <f>+AB29+'Gastos Generales_2014 mensu '!AE29</f>
        <v>0</v>
      </c>
      <c r="AD29" s="148">
        <f>+AC29+'Gastos Generales_2014 mensu '!AF29</f>
        <v>0</v>
      </c>
      <c r="AE29" s="148">
        <f>+AD29+'Gastos Generales_2014 mensu '!AG29</f>
        <v>0</v>
      </c>
      <c r="AF29" s="148">
        <f>+AE29+'Gastos Generales_2014 mensu '!AH29</f>
        <v>0</v>
      </c>
      <c r="AG29" s="148">
        <f>+AF29+'Gastos Generales_2014 mensu '!AI29</f>
        <v>0</v>
      </c>
      <c r="AH29" s="148">
        <f>+AG29+'Gastos Generales_2014 mensu '!AJ29</f>
        <v>0</v>
      </c>
      <c r="AI29" s="148">
        <f>+AH29+'Gastos Generales_2014 mensu '!AK29</f>
        <v>0</v>
      </c>
      <c r="AK29" s="108">
        <f t="shared" si="1"/>
        <v>1220</v>
      </c>
      <c r="AL29" s="108" t="str">
        <f t="shared" si="2"/>
        <v>TI</v>
      </c>
      <c r="AM29" s="108">
        <f t="shared" si="3"/>
        <v>9060105001</v>
      </c>
      <c r="AN29" s="108" t="str">
        <f t="shared" si="4"/>
        <v>GRATIFICACION EXTRAORDINARIA</v>
      </c>
      <c r="AO29" s="108" t="str">
        <f t="shared" si="5"/>
        <v>Remuneraciones</v>
      </c>
      <c r="AP29" s="112">
        <f t="shared" si="9"/>
        <v>-196022.22333333333</v>
      </c>
      <c r="AQ29" s="112">
        <f t="shared" si="16"/>
        <v>-392044.44666666666</v>
      </c>
      <c r="AR29" s="112">
        <f t="shared" si="17"/>
        <v>-588066.66999999993</v>
      </c>
      <c r="AS29" s="112">
        <f t="shared" si="18"/>
        <v>-784088.89333333331</v>
      </c>
      <c r="AT29" s="112">
        <f t="shared" si="19"/>
        <v>-980111.1166666667</v>
      </c>
      <c r="AU29" s="112">
        <f t="shared" si="20"/>
        <v>-1176133.3400000001</v>
      </c>
      <c r="AV29" s="112">
        <f t="shared" si="21"/>
        <v>-1372155.5633333335</v>
      </c>
      <c r="AW29" s="112">
        <f t="shared" si="22"/>
        <v>-1568177.7866666669</v>
      </c>
      <c r="AX29" s="112">
        <f t="shared" si="23"/>
        <v>-1764200.0100000002</v>
      </c>
      <c r="AY29" s="112">
        <f t="shared" si="24"/>
        <v>-1960222.2333333336</v>
      </c>
      <c r="AZ29" s="112">
        <f t="shared" si="25"/>
        <v>-2156244.456666667</v>
      </c>
      <c r="BA29" s="112">
        <f t="shared" si="26"/>
        <v>-2352266.6800000002</v>
      </c>
      <c r="BC29" s="108">
        <f t="shared" si="10"/>
        <v>1220</v>
      </c>
      <c r="BD29" s="108" t="str">
        <f t="shared" si="27"/>
        <v>TI</v>
      </c>
      <c r="BE29" s="108">
        <f t="shared" si="28"/>
        <v>9060105001</v>
      </c>
      <c r="BF29" s="108" t="str">
        <f t="shared" si="29"/>
        <v>GRATIFICACION EXTRAORDINARIA</v>
      </c>
      <c r="BG29" s="108" t="str">
        <f t="shared" si="29"/>
        <v>Remuneraciones</v>
      </c>
      <c r="BH29" s="112">
        <f t="shared" si="11"/>
        <v>0</v>
      </c>
      <c r="BI29" s="112">
        <f>+BH29+'Gastos Generales_2014 mensu '!BN29</f>
        <v>0</v>
      </c>
      <c r="BJ29" s="112">
        <f>+BI29+'Gastos Generales_2014 mensu '!BO29</f>
        <v>0</v>
      </c>
      <c r="BK29" s="112">
        <f>+BJ29+'Gastos Generales_2014 mensu '!BP29</f>
        <v>0</v>
      </c>
      <c r="BL29" s="112">
        <f>+BK29+'Gastos Generales_2014 mensu '!BQ29</f>
        <v>0</v>
      </c>
      <c r="BM29" s="112">
        <f>+BL29+'Gastos Generales_2014 mensu '!BR29</f>
        <v>0</v>
      </c>
      <c r="BN29" s="112">
        <f>+BM29+'Gastos Generales_2014 mensu '!BS29</f>
        <v>0</v>
      </c>
      <c r="BO29" s="112">
        <f>+BN29+'Gastos Generales_2014 mensu '!BT29</f>
        <v>0</v>
      </c>
      <c r="BP29" s="112">
        <f>+BO29+'Gastos Generales_2014 mensu '!BU29</f>
        <v>0</v>
      </c>
      <c r="BQ29" s="112">
        <f>+BP29+'Gastos Generales_2014 mensu '!BV29</f>
        <v>0</v>
      </c>
      <c r="BR29" s="112">
        <f>+BQ29+'Gastos Generales_2014 mensu '!BW29</f>
        <v>0</v>
      </c>
      <c r="BS29" s="112">
        <f>+BR29+'Gastos Generales_2014 mensu '!BX29</f>
        <v>0</v>
      </c>
    </row>
    <row r="30" spans="1:71" ht="30">
      <c r="A30" s="108">
        <f>+'Gastos Generales_2014 mensu '!B30</f>
        <v>1220</v>
      </c>
      <c r="B30" s="108" t="str">
        <f>+'Gastos Generales_2014 mensu '!C30</f>
        <v>TI</v>
      </c>
      <c r="C30" s="108">
        <f>+'Gastos Generales_2014 mensu '!D30</f>
        <v>9060105005</v>
      </c>
      <c r="D30" s="108" t="str">
        <f>+'Gastos Generales_2014 mensu '!E30</f>
        <v>Asignación de movilización</v>
      </c>
      <c r="E30" s="108" t="str">
        <f>+'Gastos Generales_2014 mensu '!F30</f>
        <v>Remuneraciones</v>
      </c>
      <c r="F30" s="148">
        <f>+'Gastos Generales_2014 mensu '!G30</f>
        <v>127963.94400000002</v>
      </c>
      <c r="G30" s="148">
        <f>+F30+'Gastos Generales_2014 mensu '!H30</f>
        <v>255927.88800000004</v>
      </c>
      <c r="H30" s="148">
        <f>+G30+'Gastos Generales_2014 mensu '!I30</f>
        <v>383891.83200000005</v>
      </c>
      <c r="I30" s="148">
        <f>+H30+'Gastos Generales_2014 mensu '!J30</f>
        <v>511855.77600000007</v>
      </c>
      <c r="J30" s="148">
        <f>+I30+'Gastos Generales_2014 mensu '!K30</f>
        <v>639819.72000000009</v>
      </c>
      <c r="K30" s="148">
        <f>+J30+'Gastos Generales_2014 mensu '!L30</f>
        <v>767783.66400000011</v>
      </c>
      <c r="L30" s="148">
        <f>+K30+'Gastos Generales_2014 mensu '!M30</f>
        <v>895747.60800000012</v>
      </c>
      <c r="M30" s="148">
        <f>+L30+'Gastos Generales_2014 mensu '!N30</f>
        <v>1023711.5520000001</v>
      </c>
      <c r="N30" s="148">
        <f>+M30+'Gastos Generales_2014 mensu '!O30</f>
        <v>1151675.4960000003</v>
      </c>
      <c r="O30" s="148">
        <f>+N30+'Gastos Generales_2014 mensu '!P30</f>
        <v>1279639.4400000004</v>
      </c>
      <c r="P30" s="148">
        <f>+O30+'Gastos Generales_2014 mensu '!Q30</f>
        <v>1407603.3840000005</v>
      </c>
      <c r="Q30" s="148">
        <f>+P30+'Gastos Generales_2014 mensu '!R30</f>
        <v>1535567.3280000007</v>
      </c>
      <c r="S30" s="108">
        <f t="shared" si="8"/>
        <v>1220</v>
      </c>
      <c r="T30" s="108" t="str">
        <f t="shared" si="12"/>
        <v>TI</v>
      </c>
      <c r="U30" s="108">
        <f t="shared" si="13"/>
        <v>9060105005</v>
      </c>
      <c r="V30" s="108" t="str">
        <f t="shared" si="14"/>
        <v>Asignación de movilización</v>
      </c>
      <c r="W30" s="108" t="str">
        <f t="shared" si="15"/>
        <v>Remuneraciones</v>
      </c>
      <c r="X30" s="148">
        <f>+'Gastos Generales_2014 mensu '!Z30</f>
        <v>124170</v>
      </c>
      <c r="Y30" s="148">
        <f>+X30+'Gastos Generales_2014 mensu '!AA30</f>
        <v>237993</v>
      </c>
      <c r="Z30" s="148">
        <f>+Y30+'Gastos Generales_2014 mensu '!AB30</f>
        <v>333190</v>
      </c>
      <c r="AA30" s="148">
        <f>+Z30+'Gastos Generales_2014 mensu '!AC30</f>
        <v>457360</v>
      </c>
      <c r="AB30" s="148">
        <f>+AA30+'Gastos Generales_2014 mensu '!AD30</f>
        <v>581530</v>
      </c>
      <c r="AC30" s="148">
        <f>+AB30+'Gastos Generales_2014 mensu '!AE30</f>
        <v>674658</v>
      </c>
      <c r="AD30" s="148">
        <f>+AC30+'Gastos Generales_2014 mensu '!AF30</f>
        <v>821564</v>
      </c>
      <c r="AE30" s="148">
        <f>+AD30+'Gastos Generales_2014 mensu '!AG30</f>
        <v>821564</v>
      </c>
      <c r="AF30" s="148">
        <f>+AE30+'Gastos Generales_2014 mensu '!AH30</f>
        <v>821564</v>
      </c>
      <c r="AG30" s="148">
        <f>+AF30+'Gastos Generales_2014 mensu '!AI30</f>
        <v>821564</v>
      </c>
      <c r="AH30" s="148">
        <f>+AG30+'Gastos Generales_2014 mensu '!AJ30</f>
        <v>821564</v>
      </c>
      <c r="AI30" s="148">
        <f>+AH30+'Gastos Generales_2014 mensu '!AK30</f>
        <v>821564</v>
      </c>
      <c r="AK30" s="108">
        <f t="shared" si="1"/>
        <v>1220</v>
      </c>
      <c r="AL30" s="108" t="str">
        <f t="shared" si="2"/>
        <v>TI</v>
      </c>
      <c r="AM30" s="108">
        <f t="shared" si="3"/>
        <v>9060105005</v>
      </c>
      <c r="AN30" s="108" t="str">
        <f t="shared" si="4"/>
        <v>Asignación de movilización</v>
      </c>
      <c r="AO30" s="108" t="str">
        <f t="shared" si="5"/>
        <v>Remuneraciones</v>
      </c>
      <c r="AP30" s="112">
        <f t="shared" si="9"/>
        <v>-3793.9440000000177</v>
      </c>
      <c r="AQ30" s="112">
        <f t="shared" si="16"/>
        <v>-17934.888000000035</v>
      </c>
      <c r="AR30" s="112">
        <f t="shared" si="17"/>
        <v>-50701.832000000053</v>
      </c>
      <c r="AS30" s="112">
        <f t="shared" si="18"/>
        <v>-54495.776000000071</v>
      </c>
      <c r="AT30" s="112">
        <f t="shared" si="19"/>
        <v>-58289.720000000088</v>
      </c>
      <c r="AU30" s="112">
        <f t="shared" si="20"/>
        <v>-93125.664000000106</v>
      </c>
      <c r="AV30" s="112">
        <f t="shared" si="21"/>
        <v>-74183.608000000124</v>
      </c>
      <c r="AW30" s="112">
        <f t="shared" si="22"/>
        <v>-202147.55200000014</v>
      </c>
      <c r="AX30" s="112">
        <f t="shared" si="23"/>
        <v>-330111.49600000028</v>
      </c>
      <c r="AY30" s="112">
        <f t="shared" si="24"/>
        <v>-458075.44000000041</v>
      </c>
      <c r="AZ30" s="112">
        <f t="shared" si="25"/>
        <v>-586039.38400000054</v>
      </c>
      <c r="BA30" s="112">
        <f t="shared" si="26"/>
        <v>-714003.32800000068</v>
      </c>
      <c r="BC30" s="108">
        <f t="shared" si="10"/>
        <v>1220</v>
      </c>
      <c r="BD30" s="108" t="str">
        <f t="shared" si="27"/>
        <v>TI</v>
      </c>
      <c r="BE30" s="108">
        <f t="shared" si="28"/>
        <v>9060105005</v>
      </c>
      <c r="BF30" s="108" t="str">
        <f t="shared" si="29"/>
        <v>Asignación de movilización</v>
      </c>
      <c r="BG30" s="108" t="str">
        <f t="shared" si="29"/>
        <v>Remuneraciones</v>
      </c>
      <c r="BH30" s="112">
        <f t="shared" si="11"/>
        <v>124170</v>
      </c>
      <c r="BI30" s="112">
        <f>+BH30+'Gastos Generales_2014 mensu '!BN30</f>
        <v>237993</v>
      </c>
      <c r="BJ30" s="112">
        <f>+BI30+'Gastos Generales_2014 mensu '!BO30</f>
        <v>333190</v>
      </c>
      <c r="BK30" s="112">
        <f>+BJ30+'Gastos Generales_2014 mensu '!BP30</f>
        <v>457360</v>
      </c>
      <c r="BL30" s="112">
        <f>+BK30+'Gastos Generales_2014 mensu '!BQ30</f>
        <v>581530</v>
      </c>
      <c r="BM30" s="112">
        <f>+BL30+'Gastos Generales_2014 mensu '!BR30</f>
        <v>674658</v>
      </c>
      <c r="BN30" s="112">
        <f>+BM30+'Gastos Generales_2014 mensu '!BS30</f>
        <v>821564</v>
      </c>
      <c r="BO30" s="112">
        <f>+BN30+'Gastos Generales_2014 mensu '!BT30</f>
        <v>821564</v>
      </c>
      <c r="BP30" s="112">
        <f>+BO30+'Gastos Generales_2014 mensu '!BU30</f>
        <v>821564</v>
      </c>
      <c r="BQ30" s="112">
        <f>+BP30+'Gastos Generales_2014 mensu '!BV30</f>
        <v>821564</v>
      </c>
      <c r="BR30" s="112">
        <f>+BQ30+'Gastos Generales_2014 mensu '!BW30</f>
        <v>821564</v>
      </c>
      <c r="BS30" s="112">
        <f>+BR30+'Gastos Generales_2014 mensu '!BX30</f>
        <v>821564</v>
      </c>
    </row>
    <row r="31" spans="1:71" ht="30">
      <c r="A31" s="108">
        <f>+'Gastos Generales_2014 mensu '!B31</f>
        <v>1220</v>
      </c>
      <c r="B31" s="108" t="str">
        <f>+'Gastos Generales_2014 mensu '!C31</f>
        <v>TI</v>
      </c>
      <c r="C31" s="108">
        <f>+'Gastos Generales_2014 mensu '!D31</f>
        <v>9060105007</v>
      </c>
      <c r="D31" s="108" t="str">
        <f>+'Gastos Generales_2014 mensu '!E31</f>
        <v>Bonificación Navidad</v>
      </c>
      <c r="E31" s="108" t="str">
        <f>+'Gastos Generales_2014 mensu '!F31</f>
        <v>Remuneraciones</v>
      </c>
      <c r="F31" s="148">
        <f>+'Gastos Generales_2014 mensu '!G31</f>
        <v>46077.420000000006</v>
      </c>
      <c r="G31" s="148">
        <f>+F31+'Gastos Generales_2014 mensu '!H31</f>
        <v>92154.840000000011</v>
      </c>
      <c r="H31" s="148">
        <f>+G31+'Gastos Generales_2014 mensu '!I31</f>
        <v>138232.26</v>
      </c>
      <c r="I31" s="148">
        <f>+H31+'Gastos Generales_2014 mensu '!J31</f>
        <v>184309.68000000002</v>
      </c>
      <c r="J31" s="148">
        <f>+I31+'Gastos Generales_2014 mensu '!K31</f>
        <v>230387.10000000003</v>
      </c>
      <c r="K31" s="148">
        <f>+J31+'Gastos Generales_2014 mensu '!L31</f>
        <v>276464.52</v>
      </c>
      <c r="L31" s="148">
        <f>+K31+'Gastos Generales_2014 mensu '!M31</f>
        <v>322541.94</v>
      </c>
      <c r="M31" s="148">
        <f>+L31+'Gastos Generales_2014 mensu '!N31</f>
        <v>368619.36</v>
      </c>
      <c r="N31" s="148">
        <f>+M31+'Gastos Generales_2014 mensu '!O31</f>
        <v>414696.77999999997</v>
      </c>
      <c r="O31" s="148">
        <f>+N31+'Gastos Generales_2014 mensu '!P31</f>
        <v>460774.19999999995</v>
      </c>
      <c r="P31" s="148">
        <f>+O31+'Gastos Generales_2014 mensu '!Q31</f>
        <v>506851.61999999994</v>
      </c>
      <c r="Q31" s="148">
        <f>+P31+'Gastos Generales_2014 mensu '!R31</f>
        <v>552929.03999999992</v>
      </c>
      <c r="S31" s="108">
        <f t="shared" si="8"/>
        <v>1220</v>
      </c>
      <c r="T31" s="108" t="str">
        <f t="shared" si="12"/>
        <v>TI</v>
      </c>
      <c r="U31" s="108">
        <f t="shared" si="13"/>
        <v>9060105007</v>
      </c>
      <c r="V31" s="108" t="str">
        <f t="shared" si="14"/>
        <v>Bonificación Navidad</v>
      </c>
      <c r="W31" s="108" t="str">
        <f t="shared" si="15"/>
        <v>Remuneraciones</v>
      </c>
      <c r="X31" s="148">
        <f>+'Gastos Generales_2014 mensu '!Z31</f>
        <v>0</v>
      </c>
      <c r="Y31" s="148">
        <f>+X31+'Gastos Generales_2014 mensu '!AA31</f>
        <v>0</v>
      </c>
      <c r="Z31" s="148">
        <f>+Y31+'Gastos Generales_2014 mensu '!AB31</f>
        <v>0</v>
      </c>
      <c r="AA31" s="148">
        <f>+Z31+'Gastos Generales_2014 mensu '!AC31</f>
        <v>0</v>
      </c>
      <c r="AB31" s="148">
        <f>+AA31+'Gastos Generales_2014 mensu '!AD31</f>
        <v>0</v>
      </c>
      <c r="AC31" s="148">
        <f>+AB31+'Gastos Generales_2014 mensu '!AE31</f>
        <v>0</v>
      </c>
      <c r="AD31" s="148">
        <f>+AC31+'Gastos Generales_2014 mensu '!AF31</f>
        <v>0</v>
      </c>
      <c r="AE31" s="148">
        <f>+AD31+'Gastos Generales_2014 mensu '!AG31</f>
        <v>0</v>
      </c>
      <c r="AF31" s="148">
        <f>+AE31+'Gastos Generales_2014 mensu '!AH31</f>
        <v>0</v>
      </c>
      <c r="AG31" s="148">
        <f>+AF31+'Gastos Generales_2014 mensu '!AI31</f>
        <v>0</v>
      </c>
      <c r="AH31" s="148">
        <f>+AG31+'Gastos Generales_2014 mensu '!AJ31</f>
        <v>0</v>
      </c>
      <c r="AI31" s="148">
        <f>+AH31+'Gastos Generales_2014 mensu '!AK31</f>
        <v>0</v>
      </c>
      <c r="AK31" s="108">
        <f t="shared" si="1"/>
        <v>1220</v>
      </c>
      <c r="AL31" s="108" t="str">
        <f t="shared" si="2"/>
        <v>TI</v>
      </c>
      <c r="AM31" s="108">
        <f t="shared" si="3"/>
        <v>9060105007</v>
      </c>
      <c r="AN31" s="108" t="str">
        <f t="shared" si="4"/>
        <v>Bonificación Navidad</v>
      </c>
      <c r="AO31" s="108" t="str">
        <f t="shared" si="5"/>
        <v>Remuneraciones</v>
      </c>
      <c r="AP31" s="112">
        <f t="shared" si="9"/>
        <v>-46077.420000000006</v>
      </c>
      <c r="AQ31" s="112">
        <f t="shared" si="16"/>
        <v>-92154.840000000011</v>
      </c>
      <c r="AR31" s="112">
        <f t="shared" si="17"/>
        <v>-138232.26</v>
      </c>
      <c r="AS31" s="112">
        <f t="shared" si="18"/>
        <v>-184309.68000000002</v>
      </c>
      <c r="AT31" s="112">
        <f t="shared" si="19"/>
        <v>-230387.10000000003</v>
      </c>
      <c r="AU31" s="112">
        <f t="shared" si="20"/>
        <v>-276464.52</v>
      </c>
      <c r="AV31" s="112">
        <f t="shared" si="21"/>
        <v>-322541.94</v>
      </c>
      <c r="AW31" s="112">
        <f t="shared" si="22"/>
        <v>-368619.36</v>
      </c>
      <c r="AX31" s="112">
        <f t="shared" si="23"/>
        <v>-414696.77999999997</v>
      </c>
      <c r="AY31" s="112">
        <f t="shared" si="24"/>
        <v>-460774.19999999995</v>
      </c>
      <c r="AZ31" s="112">
        <f t="shared" si="25"/>
        <v>-506851.61999999994</v>
      </c>
      <c r="BA31" s="112">
        <f t="shared" si="26"/>
        <v>-552929.03999999992</v>
      </c>
      <c r="BC31" s="108">
        <f t="shared" si="10"/>
        <v>1220</v>
      </c>
      <c r="BD31" s="108" t="str">
        <f t="shared" si="27"/>
        <v>TI</v>
      </c>
      <c r="BE31" s="108">
        <f t="shared" si="28"/>
        <v>9060105007</v>
      </c>
      <c r="BF31" s="108" t="str">
        <f t="shared" si="29"/>
        <v>Bonificación Navidad</v>
      </c>
      <c r="BG31" s="108" t="str">
        <f t="shared" si="29"/>
        <v>Remuneraciones</v>
      </c>
      <c r="BH31" s="112">
        <f t="shared" si="11"/>
        <v>0</v>
      </c>
      <c r="BI31" s="112">
        <f>+BH31+'Gastos Generales_2014 mensu '!BN31</f>
        <v>0</v>
      </c>
      <c r="BJ31" s="112">
        <f>+BI31+'Gastos Generales_2014 mensu '!BO31</f>
        <v>0</v>
      </c>
      <c r="BK31" s="112">
        <f>+BJ31+'Gastos Generales_2014 mensu '!BP31</f>
        <v>0</v>
      </c>
      <c r="BL31" s="112">
        <f>+BK31+'Gastos Generales_2014 mensu '!BQ31</f>
        <v>0</v>
      </c>
      <c r="BM31" s="112">
        <f>+BL31+'Gastos Generales_2014 mensu '!BR31</f>
        <v>0</v>
      </c>
      <c r="BN31" s="112">
        <f>+BM31+'Gastos Generales_2014 mensu '!BS31</f>
        <v>0</v>
      </c>
      <c r="BO31" s="112">
        <f>+BN31+'Gastos Generales_2014 mensu '!BT31</f>
        <v>0</v>
      </c>
      <c r="BP31" s="112">
        <f>+BO31+'Gastos Generales_2014 mensu '!BU31</f>
        <v>0</v>
      </c>
      <c r="BQ31" s="112">
        <f>+BP31+'Gastos Generales_2014 mensu '!BV31</f>
        <v>0</v>
      </c>
      <c r="BR31" s="112">
        <f>+BQ31+'Gastos Generales_2014 mensu '!BW31</f>
        <v>0</v>
      </c>
      <c r="BS31" s="112">
        <f>+BR31+'Gastos Generales_2014 mensu '!BX31</f>
        <v>0</v>
      </c>
    </row>
    <row r="32" spans="1:71" ht="45">
      <c r="A32" s="108">
        <f>+'Gastos Generales_2014 mensu '!B32</f>
        <v>1220</v>
      </c>
      <c r="B32" s="108" t="str">
        <f>+'Gastos Generales_2014 mensu '!C32</f>
        <v>TI</v>
      </c>
      <c r="C32" s="108">
        <f>+'Gastos Generales_2014 mensu '!D32</f>
        <v>9060111003</v>
      </c>
      <c r="D32" s="108" t="str">
        <f>+'Gastos Generales_2014 mensu '!E32</f>
        <v>PAGOS POR ACCIDENTE DE TRABAJO</v>
      </c>
      <c r="E32" s="108" t="str">
        <f>+'Gastos Generales_2014 mensu '!F32</f>
        <v>Remuneraciones</v>
      </c>
      <c r="F32" s="148">
        <f>+'Gastos Generales_2014 mensu '!G32</f>
        <v>68876.234740679996</v>
      </c>
      <c r="G32" s="148">
        <f>+F32+'Gastos Generales_2014 mensu '!H32</f>
        <v>137752.46948135999</v>
      </c>
      <c r="H32" s="148">
        <f>+G32+'Gastos Generales_2014 mensu '!I32</f>
        <v>206628.70422203999</v>
      </c>
      <c r="I32" s="148">
        <f>+H32+'Gastos Generales_2014 mensu '!J32</f>
        <v>275504.93896271999</v>
      </c>
      <c r="J32" s="148">
        <f>+I32+'Gastos Generales_2014 mensu '!K32</f>
        <v>344381.17370339995</v>
      </c>
      <c r="K32" s="148">
        <f>+J32+'Gastos Generales_2014 mensu '!L32</f>
        <v>413257.40844407992</v>
      </c>
      <c r="L32" s="148">
        <f>+K32+'Gastos Generales_2014 mensu '!M32</f>
        <v>482133.64318475989</v>
      </c>
      <c r="M32" s="148">
        <f>+L32+'Gastos Generales_2014 mensu '!N32</f>
        <v>551009.87792543985</v>
      </c>
      <c r="N32" s="148">
        <f>+M32+'Gastos Generales_2014 mensu '!O32</f>
        <v>619886.11266611982</v>
      </c>
      <c r="O32" s="148">
        <f>+N32+'Gastos Generales_2014 mensu '!P32</f>
        <v>688762.34740679979</v>
      </c>
      <c r="P32" s="148">
        <f>+O32+'Gastos Generales_2014 mensu '!Q32</f>
        <v>757638.58214747976</v>
      </c>
      <c r="Q32" s="148">
        <f>+P32+'Gastos Generales_2014 mensu '!R32</f>
        <v>826514.81688815972</v>
      </c>
      <c r="S32" s="108">
        <f t="shared" si="8"/>
        <v>1220</v>
      </c>
      <c r="T32" s="108" t="str">
        <f t="shared" si="12"/>
        <v>TI</v>
      </c>
      <c r="U32" s="108">
        <f t="shared" si="13"/>
        <v>9060111003</v>
      </c>
      <c r="V32" s="108" t="str">
        <f t="shared" si="14"/>
        <v>PAGOS POR ACCIDENTE DE TRABAJO</v>
      </c>
      <c r="W32" s="108" t="str">
        <f t="shared" si="15"/>
        <v>Remuneraciones</v>
      </c>
      <c r="X32" s="148">
        <f>+'Gastos Generales_2014 mensu '!Z32</f>
        <v>163216</v>
      </c>
      <c r="Y32" s="148">
        <f>+X32+'Gastos Generales_2014 mensu '!AA32</f>
        <v>337076</v>
      </c>
      <c r="Z32" s="148">
        <f>+Y32+'Gastos Generales_2014 mensu '!AB32</f>
        <v>337076</v>
      </c>
      <c r="AA32" s="148">
        <f>+Z32+'Gastos Generales_2014 mensu '!AC32</f>
        <v>503486</v>
      </c>
      <c r="AB32" s="148">
        <f>+AA32+'Gastos Generales_2014 mensu '!AD32</f>
        <v>670611</v>
      </c>
      <c r="AC32" s="148">
        <f>+AB32+'Gastos Generales_2014 mensu '!AE32</f>
        <v>834165</v>
      </c>
      <c r="AD32" s="148">
        <f>+AC32+'Gastos Generales_2014 mensu '!AF32</f>
        <v>1046106</v>
      </c>
      <c r="AE32" s="148">
        <f>+AD32+'Gastos Generales_2014 mensu '!AG32</f>
        <v>1046106</v>
      </c>
      <c r="AF32" s="148">
        <f>+AE32+'Gastos Generales_2014 mensu '!AH32</f>
        <v>1046106</v>
      </c>
      <c r="AG32" s="148">
        <f>+AF32+'Gastos Generales_2014 mensu '!AI32</f>
        <v>1046106</v>
      </c>
      <c r="AH32" s="148">
        <f>+AG32+'Gastos Generales_2014 mensu '!AJ32</f>
        <v>1046106</v>
      </c>
      <c r="AI32" s="148">
        <f>+AH32+'Gastos Generales_2014 mensu '!AK32</f>
        <v>1046106</v>
      </c>
      <c r="AK32" s="108">
        <f t="shared" si="1"/>
        <v>1220</v>
      </c>
      <c r="AL32" s="108" t="str">
        <f t="shared" si="2"/>
        <v>TI</v>
      </c>
      <c r="AM32" s="108">
        <f t="shared" si="3"/>
        <v>9060111003</v>
      </c>
      <c r="AN32" s="108" t="str">
        <f t="shared" si="4"/>
        <v>PAGOS POR ACCIDENTE DE TRABAJO</v>
      </c>
      <c r="AO32" s="108" t="str">
        <f t="shared" si="5"/>
        <v>Remuneraciones</v>
      </c>
      <c r="AP32" s="112">
        <f t="shared" si="9"/>
        <v>94339.765259320004</v>
      </c>
      <c r="AQ32" s="112">
        <f t="shared" si="16"/>
        <v>199323.53051864001</v>
      </c>
      <c r="AR32" s="112">
        <f t="shared" si="17"/>
        <v>130447.29577796001</v>
      </c>
      <c r="AS32" s="112">
        <f t="shared" si="18"/>
        <v>227981.06103728001</v>
      </c>
      <c r="AT32" s="112">
        <f t="shared" si="19"/>
        <v>326229.82629660005</v>
      </c>
      <c r="AU32" s="112">
        <f t="shared" si="20"/>
        <v>420907.59155592008</v>
      </c>
      <c r="AV32" s="112">
        <f t="shared" si="21"/>
        <v>563972.35681524011</v>
      </c>
      <c r="AW32" s="112">
        <f t="shared" si="22"/>
        <v>495096.12207456015</v>
      </c>
      <c r="AX32" s="112">
        <f t="shared" si="23"/>
        <v>426219.88733388018</v>
      </c>
      <c r="AY32" s="112">
        <f t="shared" si="24"/>
        <v>357343.65259320021</v>
      </c>
      <c r="AZ32" s="112">
        <f t="shared" si="25"/>
        <v>288467.41785252024</v>
      </c>
      <c r="BA32" s="112">
        <f t="shared" si="26"/>
        <v>219591.18311184028</v>
      </c>
      <c r="BC32" s="108">
        <f t="shared" si="10"/>
        <v>1220</v>
      </c>
      <c r="BD32" s="108" t="str">
        <f t="shared" si="27"/>
        <v>TI</v>
      </c>
      <c r="BE32" s="108">
        <f t="shared" si="28"/>
        <v>9060111003</v>
      </c>
      <c r="BF32" s="108" t="str">
        <f t="shared" si="29"/>
        <v>PAGOS POR ACCIDENTE DE TRABAJO</v>
      </c>
      <c r="BG32" s="108" t="str">
        <f t="shared" si="29"/>
        <v>Remuneraciones</v>
      </c>
      <c r="BH32" s="112">
        <f t="shared" si="11"/>
        <v>163216</v>
      </c>
      <c r="BI32" s="112">
        <f>+BH32+'Gastos Generales_2014 mensu '!BN32</f>
        <v>337076</v>
      </c>
      <c r="BJ32" s="112">
        <f>+BI32+'Gastos Generales_2014 mensu '!BO32</f>
        <v>337076</v>
      </c>
      <c r="BK32" s="112">
        <f>+BJ32+'Gastos Generales_2014 mensu '!BP32</f>
        <v>503486</v>
      </c>
      <c r="BL32" s="112">
        <f>+BK32+'Gastos Generales_2014 mensu '!BQ32</f>
        <v>670611</v>
      </c>
      <c r="BM32" s="112">
        <f>+BL32+'Gastos Generales_2014 mensu '!BR32</f>
        <v>834165</v>
      </c>
      <c r="BN32" s="112">
        <f>+BM32+'Gastos Generales_2014 mensu '!BS32</f>
        <v>1046106</v>
      </c>
      <c r="BO32" s="112">
        <f>+BN32+'Gastos Generales_2014 mensu '!BT32</f>
        <v>1046106</v>
      </c>
      <c r="BP32" s="112">
        <f>+BO32+'Gastos Generales_2014 mensu '!BU32</f>
        <v>1046106</v>
      </c>
      <c r="BQ32" s="112">
        <f>+BP32+'Gastos Generales_2014 mensu '!BV32</f>
        <v>1046106</v>
      </c>
      <c r="BR32" s="112">
        <f>+BQ32+'Gastos Generales_2014 mensu '!BW32</f>
        <v>1046106</v>
      </c>
      <c r="BS32" s="112">
        <f>+BR32+'Gastos Generales_2014 mensu '!BX32</f>
        <v>1046106</v>
      </c>
    </row>
    <row r="33" spans="1:71" ht="75">
      <c r="A33" s="108">
        <f>+'Gastos Generales_2014 mensu '!B33</f>
        <v>1220</v>
      </c>
      <c r="B33" s="108" t="str">
        <f>+'Gastos Generales_2014 mensu '!C33</f>
        <v>TI</v>
      </c>
      <c r="C33" s="108">
        <f>+'Gastos Generales_2014 mensu '!D33</f>
        <v>9060113001</v>
      </c>
      <c r="D33" s="108" t="str">
        <f>+'Gastos Generales_2014 mensu '!E33</f>
        <v>SEGURO COMPLEMENTARIO DE TRABAJO  SCTR PENSION</v>
      </c>
      <c r="E33" s="108" t="str">
        <f>+'Gastos Generales_2014 mensu '!F33</f>
        <v>Remuneraciones</v>
      </c>
      <c r="F33" s="148">
        <f>+'Gastos Generales_2014 mensu '!G33</f>
        <v>81842.713403999995</v>
      </c>
      <c r="G33" s="148">
        <f>+F33+'Gastos Generales_2014 mensu '!H33</f>
        <v>163685.42680799999</v>
      </c>
      <c r="H33" s="148">
        <f>+G33+'Gastos Generales_2014 mensu '!I33</f>
        <v>245528.140212</v>
      </c>
      <c r="I33" s="148">
        <f>+H33+'Gastos Generales_2014 mensu '!J33</f>
        <v>327370.85361599998</v>
      </c>
      <c r="J33" s="148">
        <f>+I33+'Gastos Generales_2014 mensu '!K33</f>
        <v>409213.56701999996</v>
      </c>
      <c r="K33" s="148">
        <f>+J33+'Gastos Generales_2014 mensu '!L33</f>
        <v>491056.28042399994</v>
      </c>
      <c r="L33" s="148">
        <f>+K33+'Gastos Generales_2014 mensu '!M33</f>
        <v>572898.99382799992</v>
      </c>
      <c r="M33" s="148">
        <f>+L33+'Gastos Generales_2014 mensu '!N33</f>
        <v>654741.70723199996</v>
      </c>
      <c r="N33" s="148">
        <f>+M33+'Gastos Generales_2014 mensu '!O33</f>
        <v>736584.420636</v>
      </c>
      <c r="O33" s="148">
        <f>+N33+'Gastos Generales_2014 mensu '!P33</f>
        <v>818427.13404000003</v>
      </c>
      <c r="P33" s="148">
        <f>+O33+'Gastos Generales_2014 mensu '!Q33</f>
        <v>900269.84744400007</v>
      </c>
      <c r="Q33" s="148">
        <f>+P33+'Gastos Generales_2014 mensu '!R33</f>
        <v>982112.56084800011</v>
      </c>
      <c r="S33" s="108">
        <f t="shared" si="8"/>
        <v>1220</v>
      </c>
      <c r="T33" s="108" t="str">
        <f t="shared" si="12"/>
        <v>TI</v>
      </c>
      <c r="U33" s="108">
        <f t="shared" si="13"/>
        <v>9060113001</v>
      </c>
      <c r="V33" s="108" t="str">
        <f t="shared" si="14"/>
        <v>SEGURO COMPLEMENTARIO DE TRABAJO  SCTR PENSION</v>
      </c>
      <c r="W33" s="108" t="str">
        <f t="shared" si="15"/>
        <v>Remuneraciones</v>
      </c>
      <c r="X33" s="148">
        <f>+'Gastos Generales_2014 mensu '!Z33</f>
        <v>0</v>
      </c>
      <c r="Y33" s="148">
        <f>+X33+'Gastos Generales_2014 mensu '!AA33</f>
        <v>0</v>
      </c>
      <c r="Z33" s="148">
        <f>+Y33+'Gastos Generales_2014 mensu '!AB33</f>
        <v>0</v>
      </c>
      <c r="AA33" s="148">
        <f>+Z33+'Gastos Generales_2014 mensu '!AC33</f>
        <v>0</v>
      </c>
      <c r="AB33" s="148">
        <f>+AA33+'Gastos Generales_2014 mensu '!AD33</f>
        <v>0</v>
      </c>
      <c r="AC33" s="148">
        <f>+AB33+'Gastos Generales_2014 mensu '!AE33</f>
        <v>0</v>
      </c>
      <c r="AD33" s="148">
        <f>+AC33+'Gastos Generales_2014 mensu '!AF33</f>
        <v>0</v>
      </c>
      <c r="AE33" s="148">
        <f>+AD33+'Gastos Generales_2014 mensu '!AG33</f>
        <v>0</v>
      </c>
      <c r="AF33" s="148">
        <f>+AE33+'Gastos Generales_2014 mensu '!AH33</f>
        <v>0</v>
      </c>
      <c r="AG33" s="148">
        <f>+AF33+'Gastos Generales_2014 mensu '!AI33</f>
        <v>0</v>
      </c>
      <c r="AH33" s="148">
        <f>+AG33+'Gastos Generales_2014 mensu '!AJ33</f>
        <v>0</v>
      </c>
      <c r="AI33" s="148">
        <f>+AH33+'Gastos Generales_2014 mensu '!AK33</f>
        <v>0</v>
      </c>
      <c r="AK33" s="108">
        <f t="shared" si="1"/>
        <v>1220</v>
      </c>
      <c r="AL33" s="108" t="str">
        <f t="shared" si="2"/>
        <v>TI</v>
      </c>
      <c r="AM33" s="108">
        <f t="shared" si="3"/>
        <v>9060113001</v>
      </c>
      <c r="AN33" s="108" t="str">
        <f t="shared" si="4"/>
        <v>SEGURO COMPLEMENTARIO DE TRABAJO  SCTR PENSION</v>
      </c>
      <c r="AO33" s="108" t="str">
        <f t="shared" si="5"/>
        <v>Remuneraciones</v>
      </c>
      <c r="AP33" s="112">
        <f t="shared" si="9"/>
        <v>-81842.713403999995</v>
      </c>
      <c r="AQ33" s="112">
        <f t="shared" si="16"/>
        <v>-163685.42680799999</v>
      </c>
      <c r="AR33" s="112">
        <f t="shared" si="17"/>
        <v>-245528.140212</v>
      </c>
      <c r="AS33" s="112">
        <f t="shared" si="18"/>
        <v>-327370.85361599998</v>
      </c>
      <c r="AT33" s="112">
        <f t="shared" si="19"/>
        <v>-409213.56701999996</v>
      </c>
      <c r="AU33" s="112">
        <f t="shared" si="20"/>
        <v>-491056.28042399994</v>
      </c>
      <c r="AV33" s="112">
        <f t="shared" si="21"/>
        <v>-572898.99382799992</v>
      </c>
      <c r="AW33" s="112">
        <f t="shared" si="22"/>
        <v>-654741.70723199996</v>
      </c>
      <c r="AX33" s="112">
        <f t="shared" si="23"/>
        <v>-736584.420636</v>
      </c>
      <c r="AY33" s="112">
        <f t="shared" si="24"/>
        <v>-818427.13404000003</v>
      </c>
      <c r="AZ33" s="112">
        <f t="shared" si="25"/>
        <v>-900269.84744400007</v>
      </c>
      <c r="BA33" s="112">
        <f t="shared" si="26"/>
        <v>-982112.56084800011</v>
      </c>
      <c r="BC33" s="108">
        <f t="shared" si="10"/>
        <v>1220</v>
      </c>
      <c r="BD33" s="108" t="str">
        <f t="shared" si="27"/>
        <v>TI</v>
      </c>
      <c r="BE33" s="108">
        <f t="shared" si="28"/>
        <v>9060113001</v>
      </c>
      <c r="BF33" s="108" t="str">
        <f t="shared" si="29"/>
        <v>SEGURO COMPLEMENTARIO DE TRABAJO  SCTR PENSION</v>
      </c>
      <c r="BG33" s="108" t="str">
        <f t="shared" si="29"/>
        <v>Remuneraciones</v>
      </c>
      <c r="BH33" s="112">
        <f t="shared" si="11"/>
        <v>0</v>
      </c>
      <c r="BI33" s="112">
        <f>+BH33+'Gastos Generales_2014 mensu '!BN33</f>
        <v>0</v>
      </c>
      <c r="BJ33" s="112">
        <f>+BI33+'Gastos Generales_2014 mensu '!BO33</f>
        <v>0</v>
      </c>
      <c r="BK33" s="112">
        <f>+BJ33+'Gastos Generales_2014 mensu '!BP33</f>
        <v>0</v>
      </c>
      <c r="BL33" s="112">
        <f>+BK33+'Gastos Generales_2014 mensu '!BQ33</f>
        <v>0</v>
      </c>
      <c r="BM33" s="112">
        <f>+BL33+'Gastos Generales_2014 mensu '!BR33</f>
        <v>0</v>
      </c>
      <c r="BN33" s="112">
        <f>+BM33+'Gastos Generales_2014 mensu '!BS33</f>
        <v>0</v>
      </c>
      <c r="BO33" s="112">
        <f>+BN33+'Gastos Generales_2014 mensu '!BT33</f>
        <v>0</v>
      </c>
      <c r="BP33" s="112">
        <f>+BO33+'Gastos Generales_2014 mensu '!BU33</f>
        <v>0</v>
      </c>
      <c r="BQ33" s="112">
        <f>+BP33+'Gastos Generales_2014 mensu '!BV33</f>
        <v>0</v>
      </c>
      <c r="BR33" s="112">
        <f>+BQ33+'Gastos Generales_2014 mensu '!BW33</f>
        <v>0</v>
      </c>
      <c r="BS33" s="112">
        <f>+BR33+'Gastos Generales_2014 mensu '!BX33</f>
        <v>0</v>
      </c>
    </row>
    <row r="34" spans="1:71" ht="30">
      <c r="A34" s="108">
        <f>+'Gastos Generales_2014 mensu '!B34</f>
        <v>1220</v>
      </c>
      <c r="B34" s="108" t="str">
        <f>+'Gastos Generales_2014 mensu '!C34</f>
        <v>TI</v>
      </c>
      <c r="C34" s="108">
        <f>+'Gastos Generales_2014 mensu '!D34</f>
        <v>9060105004</v>
      </c>
      <c r="D34" s="108" t="str">
        <f>+'Gastos Generales_2014 mensu '!E34</f>
        <v>Ayudas de Estudios</v>
      </c>
      <c r="E34" s="108" t="str">
        <f>+'Gastos Generales_2014 mensu '!F34</f>
        <v>Remuneraciones</v>
      </c>
      <c r="F34" s="148">
        <f>+'Gastos Generales_2014 mensu '!G34</f>
        <v>0</v>
      </c>
      <c r="G34" s="148">
        <f>+F34+'Gastos Generales_2014 mensu '!H34</f>
        <v>0</v>
      </c>
      <c r="H34" s="148">
        <f>+G34+'Gastos Generales_2014 mensu '!I34</f>
        <v>0</v>
      </c>
      <c r="I34" s="148">
        <f>+H34+'Gastos Generales_2014 mensu '!J34</f>
        <v>0</v>
      </c>
      <c r="J34" s="148">
        <f>+I34+'Gastos Generales_2014 mensu '!K34</f>
        <v>0</v>
      </c>
      <c r="K34" s="148">
        <f>+J34+'Gastos Generales_2014 mensu '!L34</f>
        <v>0</v>
      </c>
      <c r="L34" s="148">
        <f>+K34+'Gastos Generales_2014 mensu '!M34</f>
        <v>0</v>
      </c>
      <c r="M34" s="148">
        <f>+L34+'Gastos Generales_2014 mensu '!N34</f>
        <v>0</v>
      </c>
      <c r="N34" s="148">
        <f>+M34+'Gastos Generales_2014 mensu '!O34</f>
        <v>0</v>
      </c>
      <c r="O34" s="148">
        <f>+N34+'Gastos Generales_2014 mensu '!P34</f>
        <v>0</v>
      </c>
      <c r="P34" s="148">
        <f>+O34+'Gastos Generales_2014 mensu '!Q34</f>
        <v>0</v>
      </c>
      <c r="Q34" s="148">
        <f>+P34+'Gastos Generales_2014 mensu '!R34</f>
        <v>0</v>
      </c>
      <c r="S34" s="108">
        <f t="shared" si="8"/>
        <v>1220</v>
      </c>
      <c r="T34" s="108" t="str">
        <f t="shared" si="12"/>
        <v>TI</v>
      </c>
      <c r="U34" s="108">
        <f t="shared" si="13"/>
        <v>9060105004</v>
      </c>
      <c r="V34" s="108" t="str">
        <f t="shared" si="14"/>
        <v>Ayudas de Estudios</v>
      </c>
      <c r="W34" s="108" t="str">
        <f t="shared" si="15"/>
        <v>Remuneraciones</v>
      </c>
      <c r="X34" s="148">
        <f>+'Gastos Generales_2014 mensu '!Z34</f>
        <v>0</v>
      </c>
      <c r="Y34" s="148">
        <f>+X34+'Gastos Generales_2014 mensu '!AA34</f>
        <v>0</v>
      </c>
      <c r="Z34" s="148">
        <f>+Y34+'Gastos Generales_2014 mensu '!AB34</f>
        <v>0</v>
      </c>
      <c r="AA34" s="148">
        <f>+Z34+'Gastos Generales_2014 mensu '!AC34</f>
        <v>0</v>
      </c>
      <c r="AB34" s="148">
        <f>+AA34+'Gastos Generales_2014 mensu '!AD34</f>
        <v>0</v>
      </c>
      <c r="AC34" s="148">
        <f>+AB34+'Gastos Generales_2014 mensu '!AE34</f>
        <v>0</v>
      </c>
      <c r="AD34" s="148">
        <f>+AC34+'Gastos Generales_2014 mensu '!AF34</f>
        <v>0</v>
      </c>
      <c r="AE34" s="148">
        <f>+AD34+'Gastos Generales_2014 mensu '!AG34</f>
        <v>0</v>
      </c>
      <c r="AF34" s="148">
        <f>+AE34+'Gastos Generales_2014 mensu '!AH34</f>
        <v>0</v>
      </c>
      <c r="AG34" s="148">
        <f>+AF34+'Gastos Generales_2014 mensu '!AI34</f>
        <v>0</v>
      </c>
      <c r="AH34" s="148">
        <f>+AG34+'Gastos Generales_2014 mensu '!AJ34</f>
        <v>0</v>
      </c>
      <c r="AI34" s="148">
        <f>+AH34+'Gastos Generales_2014 mensu '!AK34</f>
        <v>0</v>
      </c>
      <c r="AK34" s="108">
        <f t="shared" si="1"/>
        <v>1220</v>
      </c>
      <c r="AL34" s="108" t="str">
        <f t="shared" si="2"/>
        <v>TI</v>
      </c>
      <c r="AM34" s="108">
        <f t="shared" si="3"/>
        <v>9060105004</v>
      </c>
      <c r="AN34" s="108" t="str">
        <f t="shared" si="4"/>
        <v>Ayudas de Estudios</v>
      </c>
      <c r="AO34" s="108" t="str">
        <f t="shared" si="5"/>
        <v>Remuneraciones</v>
      </c>
      <c r="AP34" s="112">
        <f t="shared" si="9"/>
        <v>0</v>
      </c>
      <c r="AQ34" s="112">
        <f t="shared" si="16"/>
        <v>0</v>
      </c>
      <c r="AR34" s="112">
        <f t="shared" si="17"/>
        <v>0</v>
      </c>
      <c r="AS34" s="112">
        <f t="shared" si="18"/>
        <v>0</v>
      </c>
      <c r="AT34" s="112">
        <f t="shared" si="19"/>
        <v>0</v>
      </c>
      <c r="AU34" s="112">
        <f t="shared" si="20"/>
        <v>0</v>
      </c>
      <c r="AV34" s="112">
        <f t="shared" si="21"/>
        <v>0</v>
      </c>
      <c r="AW34" s="112">
        <f t="shared" si="22"/>
        <v>0</v>
      </c>
      <c r="AX34" s="112">
        <f t="shared" si="23"/>
        <v>0</v>
      </c>
      <c r="AY34" s="112">
        <f t="shared" si="24"/>
        <v>0</v>
      </c>
      <c r="AZ34" s="112">
        <f t="shared" si="25"/>
        <v>0</v>
      </c>
      <c r="BA34" s="112">
        <f t="shared" si="26"/>
        <v>0</v>
      </c>
      <c r="BC34" s="108">
        <f t="shared" si="10"/>
        <v>1220</v>
      </c>
      <c r="BD34" s="108" t="str">
        <f t="shared" si="27"/>
        <v>TI</v>
      </c>
      <c r="BE34" s="108">
        <f t="shared" si="28"/>
        <v>9060105004</v>
      </c>
      <c r="BF34" s="108" t="str">
        <f t="shared" si="29"/>
        <v>Ayudas de Estudios</v>
      </c>
      <c r="BG34" s="108" t="str">
        <f t="shared" si="29"/>
        <v>Remuneraciones</v>
      </c>
      <c r="BH34" s="112">
        <f t="shared" si="11"/>
        <v>0</v>
      </c>
      <c r="BI34" s="112">
        <f>+BH34+'Gastos Generales_2014 mensu '!BN34</f>
        <v>0</v>
      </c>
      <c r="BJ34" s="112">
        <f>+BI34+'Gastos Generales_2014 mensu '!BO34</f>
        <v>0</v>
      </c>
      <c r="BK34" s="112">
        <f>+BJ34+'Gastos Generales_2014 mensu '!BP34</f>
        <v>0</v>
      </c>
      <c r="BL34" s="112">
        <f>+BK34+'Gastos Generales_2014 mensu '!BQ34</f>
        <v>0</v>
      </c>
      <c r="BM34" s="112">
        <f>+BL34+'Gastos Generales_2014 mensu '!BR34</f>
        <v>0</v>
      </c>
      <c r="BN34" s="112">
        <f>+BM34+'Gastos Generales_2014 mensu '!BS34</f>
        <v>0</v>
      </c>
      <c r="BO34" s="112">
        <f>+BN34+'Gastos Generales_2014 mensu '!BT34</f>
        <v>0</v>
      </c>
      <c r="BP34" s="112">
        <f>+BO34+'Gastos Generales_2014 mensu '!BU34</f>
        <v>0</v>
      </c>
      <c r="BQ34" s="112">
        <f>+BP34+'Gastos Generales_2014 mensu '!BV34</f>
        <v>0</v>
      </c>
      <c r="BR34" s="112">
        <f>+BQ34+'Gastos Generales_2014 mensu '!BW34</f>
        <v>0</v>
      </c>
      <c r="BS34" s="112">
        <f>+BR34+'Gastos Generales_2014 mensu '!BX34</f>
        <v>0</v>
      </c>
    </row>
    <row r="35" spans="1:71" ht="60">
      <c r="A35" s="108">
        <f>+'Gastos Generales_2014 mensu '!B35</f>
        <v>1220</v>
      </c>
      <c r="B35" s="108" t="str">
        <f>+'Gastos Generales_2014 mensu '!C35</f>
        <v>TI</v>
      </c>
      <c r="C35" s="108">
        <f>+'Gastos Generales_2014 mensu '!D35</f>
        <v>9060114001</v>
      </c>
      <c r="D35" s="108" t="str">
        <f>+'Gastos Generales_2014 mensu '!E35</f>
        <v>EXÁMENES MÉDICOS Y EVALUACIÓN PSICOLÓGICA</v>
      </c>
      <c r="E35" s="108" t="str">
        <f>+'Gastos Generales_2014 mensu '!F35</f>
        <v>Remuneraciones</v>
      </c>
      <c r="F35" s="148">
        <f>+'Gastos Generales_2014 mensu '!G35</f>
        <v>0</v>
      </c>
      <c r="G35" s="148">
        <f>+F35+'Gastos Generales_2014 mensu '!H35</f>
        <v>0</v>
      </c>
      <c r="H35" s="148">
        <f>+G35+'Gastos Generales_2014 mensu '!I35</f>
        <v>9600</v>
      </c>
      <c r="I35" s="148">
        <f>+H35+'Gastos Generales_2014 mensu '!J35</f>
        <v>9600</v>
      </c>
      <c r="J35" s="148">
        <f>+I35+'Gastos Generales_2014 mensu '!K35</f>
        <v>9600</v>
      </c>
      <c r="K35" s="148">
        <f>+J35+'Gastos Generales_2014 mensu '!L35</f>
        <v>9600</v>
      </c>
      <c r="L35" s="148">
        <f>+K35+'Gastos Generales_2014 mensu '!M35</f>
        <v>9600</v>
      </c>
      <c r="M35" s="148">
        <f>+L35+'Gastos Generales_2014 mensu '!N35</f>
        <v>9600</v>
      </c>
      <c r="N35" s="148">
        <f>+M35+'Gastos Generales_2014 mensu '!O35</f>
        <v>9600</v>
      </c>
      <c r="O35" s="148">
        <f>+N35+'Gastos Generales_2014 mensu '!P35</f>
        <v>9600</v>
      </c>
      <c r="P35" s="148">
        <f>+O35+'Gastos Generales_2014 mensu '!Q35</f>
        <v>9600</v>
      </c>
      <c r="Q35" s="148">
        <f>+P35+'Gastos Generales_2014 mensu '!R35</f>
        <v>9600</v>
      </c>
      <c r="S35" s="108">
        <f t="shared" si="8"/>
        <v>1220</v>
      </c>
      <c r="T35" s="108" t="str">
        <f t="shared" si="12"/>
        <v>TI</v>
      </c>
      <c r="U35" s="108">
        <f t="shared" si="13"/>
        <v>9060114001</v>
      </c>
      <c r="V35" s="108" t="str">
        <f t="shared" si="14"/>
        <v>EXÁMENES MÉDICOS Y EVALUACIÓN PSICOLÓGICA</v>
      </c>
      <c r="W35" s="108" t="str">
        <f t="shared" si="15"/>
        <v>Remuneraciones</v>
      </c>
      <c r="X35" s="148">
        <f>+'Gastos Generales_2014 mensu '!Z35</f>
        <v>0</v>
      </c>
      <c r="Y35" s="148">
        <f>+X35+'Gastos Generales_2014 mensu '!AA35</f>
        <v>0</v>
      </c>
      <c r="Z35" s="148">
        <f>+Y35+'Gastos Generales_2014 mensu '!AB35</f>
        <v>0</v>
      </c>
      <c r="AA35" s="148">
        <f>+Z35+'Gastos Generales_2014 mensu '!AC35</f>
        <v>0</v>
      </c>
      <c r="AB35" s="148">
        <f>+AA35+'Gastos Generales_2014 mensu '!AD35</f>
        <v>0</v>
      </c>
      <c r="AC35" s="148">
        <f>+AB35+'Gastos Generales_2014 mensu '!AE35</f>
        <v>0</v>
      </c>
      <c r="AD35" s="148">
        <f>+AC35+'Gastos Generales_2014 mensu '!AF35</f>
        <v>0</v>
      </c>
      <c r="AE35" s="148">
        <f>+AD35+'Gastos Generales_2014 mensu '!AG35</f>
        <v>0</v>
      </c>
      <c r="AF35" s="148">
        <f>+AE35+'Gastos Generales_2014 mensu '!AH35</f>
        <v>0</v>
      </c>
      <c r="AG35" s="148">
        <f>+AF35+'Gastos Generales_2014 mensu '!AI35</f>
        <v>0</v>
      </c>
      <c r="AH35" s="148">
        <f>+AG35+'Gastos Generales_2014 mensu '!AJ35</f>
        <v>0</v>
      </c>
      <c r="AI35" s="148">
        <f>+AH35+'Gastos Generales_2014 mensu '!AK35</f>
        <v>0</v>
      </c>
      <c r="AK35" s="108">
        <f t="shared" si="1"/>
        <v>1220</v>
      </c>
      <c r="AL35" s="108" t="str">
        <f t="shared" si="2"/>
        <v>TI</v>
      </c>
      <c r="AM35" s="108">
        <f t="shared" si="3"/>
        <v>9060114001</v>
      </c>
      <c r="AN35" s="108" t="str">
        <f t="shared" si="4"/>
        <v>EXÁMENES MÉDICOS Y EVALUACIÓN PSICOLÓGICA</v>
      </c>
      <c r="AO35" s="108" t="str">
        <f t="shared" si="5"/>
        <v>Remuneraciones</v>
      </c>
      <c r="AP35" s="112">
        <f t="shared" si="9"/>
        <v>0</v>
      </c>
      <c r="AQ35" s="112">
        <f t="shared" si="16"/>
        <v>0</v>
      </c>
      <c r="AR35" s="112">
        <f t="shared" si="17"/>
        <v>-9600</v>
      </c>
      <c r="AS35" s="112">
        <f t="shared" si="18"/>
        <v>-9600</v>
      </c>
      <c r="AT35" s="112">
        <f t="shared" si="19"/>
        <v>-9600</v>
      </c>
      <c r="AU35" s="112">
        <f t="shared" si="20"/>
        <v>-9600</v>
      </c>
      <c r="AV35" s="112">
        <f t="shared" si="21"/>
        <v>-9600</v>
      </c>
      <c r="AW35" s="112">
        <f t="shared" si="22"/>
        <v>-9600</v>
      </c>
      <c r="AX35" s="112">
        <f t="shared" si="23"/>
        <v>-9600</v>
      </c>
      <c r="AY35" s="112">
        <f t="shared" si="24"/>
        <v>-9600</v>
      </c>
      <c r="AZ35" s="112">
        <f t="shared" si="25"/>
        <v>-9600</v>
      </c>
      <c r="BA35" s="112">
        <f t="shared" si="26"/>
        <v>-9600</v>
      </c>
      <c r="BC35" s="108">
        <f t="shared" si="10"/>
        <v>1220</v>
      </c>
      <c r="BD35" s="108" t="str">
        <f t="shared" si="27"/>
        <v>TI</v>
      </c>
      <c r="BE35" s="108">
        <f t="shared" si="28"/>
        <v>9060114001</v>
      </c>
      <c r="BF35" s="108" t="str">
        <f t="shared" si="29"/>
        <v>EXÁMENES MÉDICOS Y EVALUACIÓN PSICOLÓGICA</v>
      </c>
      <c r="BG35" s="108" t="str">
        <f t="shared" si="29"/>
        <v>Remuneraciones</v>
      </c>
      <c r="BH35" s="112">
        <f t="shared" si="11"/>
        <v>0</v>
      </c>
      <c r="BI35" s="112">
        <f>+BH35+'Gastos Generales_2014 mensu '!BN35</f>
        <v>0</v>
      </c>
      <c r="BJ35" s="112">
        <f>+BI35+'Gastos Generales_2014 mensu '!BO35</f>
        <v>0</v>
      </c>
      <c r="BK35" s="112">
        <f>+BJ35+'Gastos Generales_2014 mensu '!BP35</f>
        <v>0</v>
      </c>
      <c r="BL35" s="112">
        <f>+BK35+'Gastos Generales_2014 mensu '!BQ35</f>
        <v>0</v>
      </c>
      <c r="BM35" s="112">
        <f>+BL35+'Gastos Generales_2014 mensu '!BR35</f>
        <v>0</v>
      </c>
      <c r="BN35" s="112">
        <f>+BM35+'Gastos Generales_2014 mensu '!BS35</f>
        <v>0</v>
      </c>
      <c r="BO35" s="112">
        <f>+BN35+'Gastos Generales_2014 mensu '!BT35</f>
        <v>0</v>
      </c>
      <c r="BP35" s="112">
        <f>+BO35+'Gastos Generales_2014 mensu '!BU35</f>
        <v>0</v>
      </c>
      <c r="BQ35" s="112">
        <f>+BP35+'Gastos Generales_2014 mensu '!BV35</f>
        <v>0</v>
      </c>
      <c r="BR35" s="112">
        <f>+BQ35+'Gastos Generales_2014 mensu '!BW35</f>
        <v>0</v>
      </c>
      <c r="BS35" s="112">
        <f>+BR35+'Gastos Generales_2014 mensu '!BX35</f>
        <v>0</v>
      </c>
    </row>
    <row r="36" spans="1:71" ht="30">
      <c r="A36" s="108">
        <f>+'Gastos Generales_2014 mensu '!B36</f>
        <v>1220</v>
      </c>
      <c r="B36" s="108" t="str">
        <f>+'Gastos Generales_2014 mensu '!C36</f>
        <v>TI</v>
      </c>
      <c r="C36" s="108">
        <f>+'Gastos Generales_2014 mensu '!D36</f>
        <v>9060704001</v>
      </c>
      <c r="D36" s="108" t="str">
        <f>+'Gastos Generales_2014 mensu '!E36</f>
        <v>EVENTOS INTERNOS</v>
      </c>
      <c r="E36" s="108" t="str">
        <f>+'Gastos Generales_2014 mensu '!F36</f>
        <v>Remuneraciones</v>
      </c>
      <c r="F36" s="148">
        <f>+'Gastos Generales_2014 mensu '!G36</f>
        <v>0</v>
      </c>
      <c r="G36" s="148">
        <f>+F36+'Gastos Generales_2014 mensu '!H36</f>
        <v>0</v>
      </c>
      <c r="H36" s="148">
        <f>+G36+'Gastos Generales_2014 mensu '!I36</f>
        <v>0</v>
      </c>
      <c r="I36" s="148">
        <f>+H36+'Gastos Generales_2014 mensu '!J36</f>
        <v>0</v>
      </c>
      <c r="J36" s="148">
        <f>+I36+'Gastos Generales_2014 mensu '!K36</f>
        <v>0</v>
      </c>
      <c r="K36" s="148">
        <f>+J36+'Gastos Generales_2014 mensu '!L36</f>
        <v>10400</v>
      </c>
      <c r="L36" s="148">
        <f>+K36+'Gastos Generales_2014 mensu '!M36</f>
        <v>10400</v>
      </c>
      <c r="M36" s="148">
        <f>+L36+'Gastos Generales_2014 mensu '!N36</f>
        <v>10400</v>
      </c>
      <c r="N36" s="148">
        <f>+M36+'Gastos Generales_2014 mensu '!O36</f>
        <v>10400</v>
      </c>
      <c r="O36" s="148">
        <f>+N36+'Gastos Generales_2014 mensu '!P36</f>
        <v>10400</v>
      </c>
      <c r="P36" s="148">
        <f>+O36+'Gastos Generales_2014 mensu '!Q36</f>
        <v>10400</v>
      </c>
      <c r="Q36" s="148">
        <f>+P36+'Gastos Generales_2014 mensu '!R36</f>
        <v>18400</v>
      </c>
      <c r="S36" s="108">
        <f t="shared" si="8"/>
        <v>1220</v>
      </c>
      <c r="T36" s="108" t="str">
        <f t="shared" si="12"/>
        <v>TI</v>
      </c>
      <c r="U36" s="108">
        <f t="shared" si="13"/>
        <v>9060704001</v>
      </c>
      <c r="V36" s="108" t="str">
        <f t="shared" si="14"/>
        <v>EVENTOS INTERNOS</v>
      </c>
      <c r="W36" s="108" t="str">
        <f t="shared" si="15"/>
        <v>Remuneraciones</v>
      </c>
      <c r="X36" s="148">
        <f>+'Gastos Generales_2014 mensu '!Z36</f>
        <v>0</v>
      </c>
      <c r="Y36" s="148">
        <f>+X36+'Gastos Generales_2014 mensu '!AA36</f>
        <v>0</v>
      </c>
      <c r="Z36" s="148">
        <f>+Y36+'Gastos Generales_2014 mensu '!AB36</f>
        <v>0</v>
      </c>
      <c r="AA36" s="148">
        <f>+Z36+'Gastos Generales_2014 mensu '!AC36</f>
        <v>0</v>
      </c>
      <c r="AB36" s="148">
        <f>+AA36+'Gastos Generales_2014 mensu '!AD36</f>
        <v>0</v>
      </c>
      <c r="AC36" s="148">
        <f>+AB36+'Gastos Generales_2014 mensu '!AE36</f>
        <v>0</v>
      </c>
      <c r="AD36" s="148">
        <f>+AC36+'Gastos Generales_2014 mensu '!AF36</f>
        <v>0</v>
      </c>
      <c r="AE36" s="148">
        <f>+AD36+'Gastos Generales_2014 mensu '!AG36</f>
        <v>0</v>
      </c>
      <c r="AF36" s="148">
        <f>+AE36+'Gastos Generales_2014 mensu '!AH36</f>
        <v>0</v>
      </c>
      <c r="AG36" s="148">
        <f>+AF36+'Gastos Generales_2014 mensu '!AI36</f>
        <v>0</v>
      </c>
      <c r="AH36" s="148">
        <f>+AG36+'Gastos Generales_2014 mensu '!AJ36</f>
        <v>0</v>
      </c>
      <c r="AI36" s="148">
        <f>+AH36+'Gastos Generales_2014 mensu '!AK36</f>
        <v>0</v>
      </c>
      <c r="AK36" s="108">
        <f t="shared" si="1"/>
        <v>1220</v>
      </c>
      <c r="AL36" s="108" t="str">
        <f t="shared" si="2"/>
        <v>TI</v>
      </c>
      <c r="AM36" s="108">
        <f t="shared" si="3"/>
        <v>9060704001</v>
      </c>
      <c r="AN36" s="108" t="str">
        <f t="shared" si="4"/>
        <v>EVENTOS INTERNOS</v>
      </c>
      <c r="AO36" s="108" t="str">
        <f t="shared" si="5"/>
        <v>Remuneraciones</v>
      </c>
      <c r="AP36" s="112">
        <f t="shared" si="9"/>
        <v>0</v>
      </c>
      <c r="AQ36" s="112">
        <f t="shared" si="16"/>
        <v>0</v>
      </c>
      <c r="AR36" s="112">
        <f t="shared" si="17"/>
        <v>0</v>
      </c>
      <c r="AS36" s="112">
        <f t="shared" si="18"/>
        <v>0</v>
      </c>
      <c r="AT36" s="112">
        <f t="shared" si="19"/>
        <v>0</v>
      </c>
      <c r="AU36" s="112">
        <f t="shared" si="20"/>
        <v>-10400</v>
      </c>
      <c r="AV36" s="112">
        <f t="shared" si="21"/>
        <v>-10400</v>
      </c>
      <c r="AW36" s="112">
        <f t="shared" si="22"/>
        <v>-10400</v>
      </c>
      <c r="AX36" s="112">
        <f t="shared" si="23"/>
        <v>-10400</v>
      </c>
      <c r="AY36" s="112">
        <f t="shared" si="24"/>
        <v>-10400</v>
      </c>
      <c r="AZ36" s="112">
        <f t="shared" si="25"/>
        <v>-10400</v>
      </c>
      <c r="BA36" s="112">
        <f t="shared" si="26"/>
        <v>-18400</v>
      </c>
      <c r="BC36" s="108">
        <f t="shared" si="10"/>
        <v>1220</v>
      </c>
      <c r="BD36" s="108" t="str">
        <f t="shared" si="27"/>
        <v>TI</v>
      </c>
      <c r="BE36" s="108">
        <f t="shared" si="28"/>
        <v>9060704001</v>
      </c>
      <c r="BF36" s="108" t="str">
        <f t="shared" si="29"/>
        <v>EVENTOS INTERNOS</v>
      </c>
      <c r="BG36" s="108" t="str">
        <f t="shared" si="29"/>
        <v>Remuneraciones</v>
      </c>
      <c r="BH36" s="112">
        <f t="shared" si="11"/>
        <v>0</v>
      </c>
      <c r="BI36" s="112">
        <f>+BH36+'Gastos Generales_2014 mensu '!BN36</f>
        <v>0</v>
      </c>
      <c r="BJ36" s="112">
        <f>+BI36+'Gastos Generales_2014 mensu '!BO36</f>
        <v>0</v>
      </c>
      <c r="BK36" s="112">
        <f>+BJ36+'Gastos Generales_2014 mensu '!BP36</f>
        <v>0</v>
      </c>
      <c r="BL36" s="112">
        <f>+BK36+'Gastos Generales_2014 mensu '!BQ36</f>
        <v>0</v>
      </c>
      <c r="BM36" s="112">
        <f>+BL36+'Gastos Generales_2014 mensu '!BR36</f>
        <v>0</v>
      </c>
      <c r="BN36" s="112">
        <f>+BM36+'Gastos Generales_2014 mensu '!BS36</f>
        <v>0</v>
      </c>
      <c r="BO36" s="112">
        <f>+BN36+'Gastos Generales_2014 mensu '!BT36</f>
        <v>0</v>
      </c>
      <c r="BP36" s="112">
        <f>+BO36+'Gastos Generales_2014 mensu '!BU36</f>
        <v>0</v>
      </c>
      <c r="BQ36" s="112">
        <f>+BP36+'Gastos Generales_2014 mensu '!BV36</f>
        <v>0</v>
      </c>
      <c r="BR36" s="112">
        <f>+BQ36+'Gastos Generales_2014 mensu '!BW36</f>
        <v>0</v>
      </c>
      <c r="BS36" s="112">
        <f>+BR36+'Gastos Generales_2014 mensu '!BX36</f>
        <v>0</v>
      </c>
    </row>
    <row r="37" spans="1:71" ht="45">
      <c r="A37" s="108">
        <f>+'Gastos Generales_2014 mensu '!B37</f>
        <v>1220</v>
      </c>
      <c r="B37" s="108" t="str">
        <f>+'Gastos Generales_2014 mensu '!C37</f>
        <v>TI</v>
      </c>
      <c r="C37" s="108">
        <f>+'Gastos Generales_2014 mensu '!D37</f>
        <v>9060704002</v>
      </c>
      <c r="D37" s="108" t="str">
        <f>+'Gastos Generales_2014 mensu '!E37</f>
        <v>EVENTOS CORPORATIVOS</v>
      </c>
      <c r="E37" s="108" t="str">
        <f>+'Gastos Generales_2014 mensu '!F37</f>
        <v>Remuneraciones</v>
      </c>
      <c r="F37" s="148">
        <f>+'Gastos Generales_2014 mensu '!G37</f>
        <v>0</v>
      </c>
      <c r="G37" s="148">
        <f>+F37+'Gastos Generales_2014 mensu '!H37</f>
        <v>0</v>
      </c>
      <c r="H37" s="148">
        <f>+G37+'Gastos Generales_2014 mensu '!I37</f>
        <v>0</v>
      </c>
      <c r="I37" s="148">
        <f>+H37+'Gastos Generales_2014 mensu '!J37</f>
        <v>0</v>
      </c>
      <c r="J37" s="148">
        <f>+I37+'Gastos Generales_2014 mensu '!K37</f>
        <v>0</v>
      </c>
      <c r="K37" s="148">
        <f>+J37+'Gastos Generales_2014 mensu '!L37</f>
        <v>0</v>
      </c>
      <c r="L37" s="148">
        <f>+K37+'Gastos Generales_2014 mensu '!M37</f>
        <v>0</v>
      </c>
      <c r="M37" s="148">
        <f>+L37+'Gastos Generales_2014 mensu '!N37</f>
        <v>0</v>
      </c>
      <c r="N37" s="148">
        <f>+M37+'Gastos Generales_2014 mensu '!O37</f>
        <v>8000</v>
      </c>
      <c r="O37" s="148">
        <f>+N37+'Gastos Generales_2014 mensu '!P37</f>
        <v>8000</v>
      </c>
      <c r="P37" s="148">
        <f>+O37+'Gastos Generales_2014 mensu '!Q37</f>
        <v>150858</v>
      </c>
      <c r="Q37" s="148">
        <f>+P37+'Gastos Generales_2014 mensu '!R37</f>
        <v>150858</v>
      </c>
      <c r="S37" s="108">
        <f t="shared" si="8"/>
        <v>1220</v>
      </c>
      <c r="T37" s="108" t="str">
        <f t="shared" si="12"/>
        <v>TI</v>
      </c>
      <c r="U37" s="108">
        <f t="shared" si="13"/>
        <v>9060704002</v>
      </c>
      <c r="V37" s="108" t="str">
        <f t="shared" si="14"/>
        <v>EVENTOS CORPORATIVOS</v>
      </c>
      <c r="W37" s="108" t="str">
        <f t="shared" si="15"/>
        <v>Remuneraciones</v>
      </c>
      <c r="X37" s="148">
        <f>+'Gastos Generales_2014 mensu '!Z37</f>
        <v>0</v>
      </c>
      <c r="Y37" s="148">
        <f>+X37+'Gastos Generales_2014 mensu '!AA37</f>
        <v>0</v>
      </c>
      <c r="Z37" s="148">
        <f>+Y37+'Gastos Generales_2014 mensu '!AB37</f>
        <v>0</v>
      </c>
      <c r="AA37" s="148">
        <f>+Z37+'Gastos Generales_2014 mensu '!AC37</f>
        <v>0</v>
      </c>
      <c r="AB37" s="148">
        <f>+AA37+'Gastos Generales_2014 mensu '!AD37</f>
        <v>0</v>
      </c>
      <c r="AC37" s="148">
        <f>+AB37+'Gastos Generales_2014 mensu '!AE37</f>
        <v>0</v>
      </c>
      <c r="AD37" s="148">
        <f>+AC37+'Gastos Generales_2014 mensu '!AF37</f>
        <v>0</v>
      </c>
      <c r="AE37" s="148">
        <f>+AD37+'Gastos Generales_2014 mensu '!AG37</f>
        <v>0</v>
      </c>
      <c r="AF37" s="148">
        <f>+AE37+'Gastos Generales_2014 mensu '!AH37</f>
        <v>0</v>
      </c>
      <c r="AG37" s="148">
        <f>+AF37+'Gastos Generales_2014 mensu '!AI37</f>
        <v>0</v>
      </c>
      <c r="AH37" s="148">
        <f>+AG37+'Gastos Generales_2014 mensu '!AJ37</f>
        <v>0</v>
      </c>
      <c r="AI37" s="148">
        <f>+AH37+'Gastos Generales_2014 mensu '!AK37</f>
        <v>0</v>
      </c>
      <c r="AK37" s="108">
        <f t="shared" si="1"/>
        <v>1220</v>
      </c>
      <c r="AL37" s="108" t="str">
        <f t="shared" si="2"/>
        <v>TI</v>
      </c>
      <c r="AM37" s="108">
        <f t="shared" si="3"/>
        <v>9060704002</v>
      </c>
      <c r="AN37" s="108" t="str">
        <f t="shared" si="4"/>
        <v>EVENTOS CORPORATIVOS</v>
      </c>
      <c r="AO37" s="108" t="str">
        <f t="shared" si="5"/>
        <v>Remuneraciones</v>
      </c>
      <c r="AP37" s="112">
        <f t="shared" si="9"/>
        <v>0</v>
      </c>
      <c r="AQ37" s="112">
        <f t="shared" si="16"/>
        <v>0</v>
      </c>
      <c r="AR37" s="112">
        <f t="shared" si="17"/>
        <v>0</v>
      </c>
      <c r="AS37" s="112">
        <f t="shared" si="18"/>
        <v>0</v>
      </c>
      <c r="AT37" s="112">
        <f t="shared" si="19"/>
        <v>0</v>
      </c>
      <c r="AU37" s="112">
        <f t="shared" si="20"/>
        <v>0</v>
      </c>
      <c r="AV37" s="112">
        <f t="shared" si="21"/>
        <v>0</v>
      </c>
      <c r="AW37" s="112">
        <f t="shared" si="22"/>
        <v>0</v>
      </c>
      <c r="AX37" s="112">
        <f t="shared" si="23"/>
        <v>-8000</v>
      </c>
      <c r="AY37" s="112">
        <f t="shared" si="24"/>
        <v>-8000</v>
      </c>
      <c r="AZ37" s="112">
        <f t="shared" si="25"/>
        <v>-150858</v>
      </c>
      <c r="BA37" s="112">
        <f t="shared" si="26"/>
        <v>-150858</v>
      </c>
      <c r="BC37" s="108">
        <f t="shared" si="10"/>
        <v>1220</v>
      </c>
      <c r="BD37" s="108" t="str">
        <f t="shared" si="27"/>
        <v>TI</v>
      </c>
      <c r="BE37" s="108">
        <f t="shared" si="28"/>
        <v>9060704002</v>
      </c>
      <c r="BF37" s="108" t="str">
        <f t="shared" si="29"/>
        <v>EVENTOS CORPORATIVOS</v>
      </c>
      <c r="BG37" s="108" t="str">
        <f t="shared" si="29"/>
        <v>Remuneraciones</v>
      </c>
      <c r="BH37" s="112">
        <f t="shared" si="11"/>
        <v>0</v>
      </c>
      <c r="BI37" s="112">
        <f>+BH37+'Gastos Generales_2014 mensu '!BN37</f>
        <v>0</v>
      </c>
      <c r="BJ37" s="112">
        <f>+BI37+'Gastos Generales_2014 mensu '!BO37</f>
        <v>0</v>
      </c>
      <c r="BK37" s="112">
        <f>+BJ37+'Gastos Generales_2014 mensu '!BP37</f>
        <v>0</v>
      </c>
      <c r="BL37" s="112">
        <f>+BK37+'Gastos Generales_2014 mensu '!BQ37</f>
        <v>0</v>
      </c>
      <c r="BM37" s="112">
        <f>+BL37+'Gastos Generales_2014 mensu '!BR37</f>
        <v>0</v>
      </c>
      <c r="BN37" s="112">
        <f>+BM37+'Gastos Generales_2014 mensu '!BS37</f>
        <v>0</v>
      </c>
      <c r="BO37" s="112">
        <f>+BN37+'Gastos Generales_2014 mensu '!BT37</f>
        <v>0</v>
      </c>
      <c r="BP37" s="112">
        <f>+BO37+'Gastos Generales_2014 mensu '!BU37</f>
        <v>0</v>
      </c>
      <c r="BQ37" s="112">
        <f>+BP37+'Gastos Generales_2014 mensu '!BV37</f>
        <v>0</v>
      </c>
      <c r="BR37" s="112">
        <f>+BQ37+'Gastos Generales_2014 mensu '!BW37</f>
        <v>0</v>
      </c>
      <c r="BS37" s="112">
        <f>+BR37+'Gastos Generales_2014 mensu '!BX37</f>
        <v>0</v>
      </c>
    </row>
    <row r="38" spans="1:71" ht="45">
      <c r="A38" s="108">
        <f>+'Gastos Generales_2014 mensu '!B38</f>
        <v>1220</v>
      </c>
      <c r="B38" s="108" t="str">
        <f>+'Gastos Generales_2014 mensu '!C38</f>
        <v>TI</v>
      </c>
      <c r="C38" s="108">
        <f>+'Gastos Generales_2014 mensu '!D38</f>
        <v>4831101008</v>
      </c>
      <c r="D38" s="108" t="str">
        <f>+'Gastos Generales_2014 mensu '!E38</f>
        <v>PROVISION VACACIONES EMPLEADOS</v>
      </c>
      <c r="E38" s="108" t="str">
        <f>+'Gastos Generales_2014 mensu '!F38</f>
        <v>Remuneraciones</v>
      </c>
      <c r="F38" s="148">
        <f>+'Gastos Generales_2014 mensu '!G38</f>
        <v>239501.04772727273</v>
      </c>
      <c r="G38" s="148">
        <f>+F38+'Gastos Generales_2014 mensu '!H38</f>
        <v>479002.09545454546</v>
      </c>
      <c r="H38" s="148">
        <f>+G38+'Gastos Generales_2014 mensu '!I38</f>
        <v>718503.14318181819</v>
      </c>
      <c r="I38" s="148">
        <f>+H38+'Gastos Generales_2014 mensu '!J38</f>
        <v>958004.19090909092</v>
      </c>
      <c r="J38" s="148">
        <f>+I38+'Gastos Generales_2014 mensu '!K38</f>
        <v>1197505.2386363638</v>
      </c>
      <c r="K38" s="148">
        <f>+J38+'Gastos Generales_2014 mensu '!L38</f>
        <v>1437006.2863636366</v>
      </c>
      <c r="L38" s="148">
        <f>+K38+'Gastos Generales_2014 mensu '!M38</f>
        <v>1676507.3340909095</v>
      </c>
      <c r="M38" s="148">
        <f>+L38+'Gastos Generales_2014 mensu '!N38</f>
        <v>1916008.3818181823</v>
      </c>
      <c r="N38" s="148">
        <f>+M38+'Gastos Generales_2014 mensu '!O38</f>
        <v>2155509.4295454551</v>
      </c>
      <c r="O38" s="148">
        <f>+N38+'Gastos Generales_2014 mensu '!P38</f>
        <v>2395010.477272728</v>
      </c>
      <c r="P38" s="148">
        <f>+O38+'Gastos Generales_2014 mensu '!Q38</f>
        <v>2634511.5250000008</v>
      </c>
      <c r="Q38" s="148">
        <f>+P38+'Gastos Generales_2014 mensu '!R38</f>
        <v>2874012.5727272737</v>
      </c>
      <c r="S38" s="108">
        <f t="shared" si="8"/>
        <v>1220</v>
      </c>
      <c r="T38" s="108" t="str">
        <f t="shared" si="12"/>
        <v>TI</v>
      </c>
      <c r="U38" s="108">
        <f t="shared" si="13"/>
        <v>4831101008</v>
      </c>
      <c r="V38" s="108" t="str">
        <f t="shared" si="14"/>
        <v>PROVISION VACACIONES EMPLEADOS</v>
      </c>
      <c r="W38" s="108" t="str">
        <f t="shared" si="15"/>
        <v>Remuneraciones</v>
      </c>
      <c r="X38" s="148">
        <f>+'Gastos Generales_2014 mensu '!Z38</f>
        <v>0</v>
      </c>
      <c r="Y38" s="148">
        <f>+X38+'Gastos Generales_2014 mensu '!AA38</f>
        <v>0</v>
      </c>
      <c r="Z38" s="148">
        <f>+Y38+'Gastos Generales_2014 mensu '!AB38</f>
        <v>0</v>
      </c>
      <c r="AA38" s="148">
        <f>+Z38+'Gastos Generales_2014 mensu '!AC38</f>
        <v>0</v>
      </c>
      <c r="AB38" s="148">
        <f>+AA38+'Gastos Generales_2014 mensu '!AD38</f>
        <v>0</v>
      </c>
      <c r="AC38" s="148">
        <f>+AB38+'Gastos Generales_2014 mensu '!AE38</f>
        <v>0</v>
      </c>
      <c r="AD38" s="148">
        <f>+AC38+'Gastos Generales_2014 mensu '!AF38</f>
        <v>0</v>
      </c>
      <c r="AE38" s="148">
        <f>+AD38+'Gastos Generales_2014 mensu '!AG38</f>
        <v>0</v>
      </c>
      <c r="AF38" s="148">
        <f>+AE38+'Gastos Generales_2014 mensu '!AH38</f>
        <v>0</v>
      </c>
      <c r="AG38" s="148">
        <f>+AF38+'Gastos Generales_2014 mensu '!AI38</f>
        <v>0</v>
      </c>
      <c r="AH38" s="148">
        <f>+AG38+'Gastos Generales_2014 mensu '!AJ38</f>
        <v>0</v>
      </c>
      <c r="AI38" s="148">
        <f>+AH38+'Gastos Generales_2014 mensu '!AK38</f>
        <v>0</v>
      </c>
      <c r="AK38" s="108">
        <f t="shared" si="1"/>
        <v>1220</v>
      </c>
      <c r="AL38" s="108" t="str">
        <f t="shared" si="2"/>
        <v>TI</v>
      </c>
      <c r="AM38" s="108">
        <f t="shared" si="3"/>
        <v>4831101008</v>
      </c>
      <c r="AN38" s="108" t="str">
        <f t="shared" si="4"/>
        <v>PROVISION VACACIONES EMPLEADOS</v>
      </c>
      <c r="AO38" s="108" t="str">
        <f t="shared" si="5"/>
        <v>Remuneraciones</v>
      </c>
      <c r="AP38" s="112">
        <f t="shared" si="9"/>
        <v>-239501.04772727273</v>
      </c>
      <c r="AQ38" s="112">
        <f t="shared" si="16"/>
        <v>-479002.09545454546</v>
      </c>
      <c r="AR38" s="112">
        <f t="shared" si="17"/>
        <v>-718503.14318181819</v>
      </c>
      <c r="AS38" s="112">
        <f t="shared" si="18"/>
        <v>-958004.19090909092</v>
      </c>
      <c r="AT38" s="112">
        <f t="shared" si="19"/>
        <v>-1197505.2386363638</v>
      </c>
      <c r="AU38" s="112">
        <f t="shared" si="20"/>
        <v>-1437006.2863636366</v>
      </c>
      <c r="AV38" s="112">
        <f t="shared" si="21"/>
        <v>-1676507.3340909095</v>
      </c>
      <c r="AW38" s="112">
        <f t="shared" si="22"/>
        <v>-1916008.3818181823</v>
      </c>
      <c r="AX38" s="112">
        <f t="shared" si="23"/>
        <v>-2155509.4295454551</v>
      </c>
      <c r="AY38" s="112">
        <f t="shared" si="24"/>
        <v>-2395010.477272728</v>
      </c>
      <c r="AZ38" s="112">
        <f t="shared" si="25"/>
        <v>-2634511.5250000008</v>
      </c>
      <c r="BA38" s="112">
        <f t="shared" si="26"/>
        <v>-2874012.5727272737</v>
      </c>
      <c r="BC38" s="108">
        <f t="shared" si="10"/>
        <v>1220</v>
      </c>
      <c r="BD38" s="108" t="str">
        <f t="shared" si="27"/>
        <v>TI</v>
      </c>
      <c r="BE38" s="108">
        <f t="shared" si="28"/>
        <v>4831101008</v>
      </c>
      <c r="BF38" s="108" t="str">
        <f t="shared" si="29"/>
        <v>PROVISION VACACIONES EMPLEADOS</v>
      </c>
      <c r="BG38" s="108" t="str">
        <f t="shared" si="29"/>
        <v>Remuneraciones</v>
      </c>
      <c r="BH38" s="112">
        <f t="shared" si="11"/>
        <v>0</v>
      </c>
      <c r="BI38" s="112">
        <f>+BH38+'Gastos Generales_2014 mensu '!BN38</f>
        <v>0</v>
      </c>
      <c r="BJ38" s="112">
        <f>+BI38+'Gastos Generales_2014 mensu '!BO38</f>
        <v>0</v>
      </c>
      <c r="BK38" s="112">
        <f>+BJ38+'Gastos Generales_2014 mensu '!BP38</f>
        <v>0</v>
      </c>
      <c r="BL38" s="112">
        <f>+BK38+'Gastos Generales_2014 mensu '!BQ38</f>
        <v>0</v>
      </c>
      <c r="BM38" s="112">
        <f>+BL38+'Gastos Generales_2014 mensu '!BR38</f>
        <v>0</v>
      </c>
      <c r="BN38" s="112">
        <f>+BM38+'Gastos Generales_2014 mensu '!BS38</f>
        <v>0</v>
      </c>
      <c r="BO38" s="112">
        <f>+BN38+'Gastos Generales_2014 mensu '!BT38</f>
        <v>0</v>
      </c>
      <c r="BP38" s="112">
        <f>+BO38+'Gastos Generales_2014 mensu '!BU38</f>
        <v>0</v>
      </c>
      <c r="BQ38" s="112">
        <f>+BP38+'Gastos Generales_2014 mensu '!BV38</f>
        <v>0</v>
      </c>
      <c r="BR38" s="112">
        <f>+BQ38+'Gastos Generales_2014 mensu '!BW38</f>
        <v>0</v>
      </c>
      <c r="BS38" s="112">
        <f>+BR38+'Gastos Generales_2014 mensu '!BX38</f>
        <v>0</v>
      </c>
    </row>
    <row r="39" spans="1:71" ht="30">
      <c r="A39" s="108">
        <f>+'Gastos Generales_2014 mensu '!B39</f>
        <v>1220</v>
      </c>
      <c r="B39" s="108" t="str">
        <f>+'Gastos Generales_2014 mensu '!C39</f>
        <v>TI</v>
      </c>
      <c r="C39" s="108">
        <f>+'Gastos Generales_2014 mensu '!D39</f>
        <v>9060108002</v>
      </c>
      <c r="D39" s="108" t="str">
        <f>+'Gastos Generales_2014 mensu '!E39</f>
        <v>(-) Consumo de Vacaciones</v>
      </c>
      <c r="E39" s="108" t="str">
        <f>+'Gastos Generales_2014 mensu '!F39</f>
        <v>Remuneraciones</v>
      </c>
      <c r="F39" s="148">
        <f>+'Gastos Generales_2014 mensu '!G39</f>
        <v>-2687662.5909090908</v>
      </c>
      <c r="G39" s="148">
        <f>+F39+'Gastos Generales_2014 mensu '!H39</f>
        <v>-2687662.5909090908</v>
      </c>
      <c r="H39" s="148">
        <f>+G39+'Gastos Generales_2014 mensu '!I39</f>
        <v>-2687662.5909090908</v>
      </c>
      <c r="I39" s="148">
        <f>+H39+'Gastos Generales_2014 mensu '!J39</f>
        <v>-2687662.5909090908</v>
      </c>
      <c r="J39" s="148">
        <f>+I39+'Gastos Generales_2014 mensu '!K39</f>
        <v>-2767941.6393454545</v>
      </c>
      <c r="K39" s="148">
        <f>+J39+'Gastos Generales_2014 mensu '!L39</f>
        <v>-2767941.6393454545</v>
      </c>
      <c r="L39" s="148">
        <f>+K39+'Gastos Generales_2014 mensu '!M39</f>
        <v>-2767941.6393454545</v>
      </c>
      <c r="M39" s="148">
        <f>+L39+'Gastos Generales_2014 mensu '!N39</f>
        <v>-2767941.6393454545</v>
      </c>
      <c r="N39" s="148">
        <f>+M39+'Gastos Generales_2014 mensu '!O39</f>
        <v>-2767941.6393454545</v>
      </c>
      <c r="O39" s="148">
        <f>+N39+'Gastos Generales_2014 mensu '!P39</f>
        <v>-2767941.6393454545</v>
      </c>
      <c r="P39" s="148">
        <f>+O39+'Gastos Generales_2014 mensu '!Q39</f>
        <v>-2767941.6393454545</v>
      </c>
      <c r="Q39" s="148">
        <f>+P39+'Gastos Generales_2014 mensu '!R39</f>
        <v>-2767941.6393454545</v>
      </c>
      <c r="S39" s="108">
        <f t="shared" si="8"/>
        <v>1220</v>
      </c>
      <c r="T39" s="108" t="str">
        <f t="shared" si="12"/>
        <v>TI</v>
      </c>
      <c r="U39" s="108">
        <f t="shared" si="13"/>
        <v>9060108002</v>
      </c>
      <c r="V39" s="108" t="str">
        <f t="shared" si="14"/>
        <v>(-) Consumo de Vacaciones</v>
      </c>
      <c r="W39" s="108" t="str">
        <f t="shared" si="15"/>
        <v>Remuneraciones</v>
      </c>
      <c r="X39" s="148">
        <f>+'Gastos Generales_2014 mensu '!Z39</f>
        <v>-677357</v>
      </c>
      <c r="Y39" s="148">
        <f>+X39+'Gastos Generales_2014 mensu '!AA39</f>
        <v>-1253910</v>
      </c>
      <c r="Z39" s="148">
        <f>+Y39+'Gastos Generales_2014 mensu '!AB39</f>
        <v>-1599842</v>
      </c>
      <c r="AA39" s="148">
        <f>+Z39+'Gastos Generales_2014 mensu '!AC39</f>
        <v>-1830463</v>
      </c>
      <c r="AB39" s="148">
        <f>+AA39+'Gastos Generales_2014 mensu '!AD39</f>
        <v>-1830463</v>
      </c>
      <c r="AC39" s="148">
        <f>+AB39+'Gastos Generales_2014 mensu '!AE39</f>
        <v>-1830463</v>
      </c>
      <c r="AD39" s="148">
        <f>+AC39+'Gastos Generales_2014 mensu '!AF39</f>
        <v>-1830463</v>
      </c>
      <c r="AE39" s="148">
        <f>+AD39+'Gastos Generales_2014 mensu '!AG39</f>
        <v>-1830463</v>
      </c>
      <c r="AF39" s="148">
        <f>+AE39+'Gastos Generales_2014 mensu '!AH39</f>
        <v>-1830463</v>
      </c>
      <c r="AG39" s="148">
        <f>+AF39+'Gastos Generales_2014 mensu '!AI39</f>
        <v>-1830463</v>
      </c>
      <c r="AH39" s="148">
        <f>+AG39+'Gastos Generales_2014 mensu '!AJ39</f>
        <v>-1830463</v>
      </c>
      <c r="AI39" s="148">
        <f>+AH39+'Gastos Generales_2014 mensu '!AK39</f>
        <v>-1830463</v>
      </c>
      <c r="AK39" s="108">
        <f t="shared" si="1"/>
        <v>1220</v>
      </c>
      <c r="AL39" s="108" t="str">
        <f t="shared" si="2"/>
        <v>TI</v>
      </c>
      <c r="AM39" s="108">
        <f t="shared" si="3"/>
        <v>9060108002</v>
      </c>
      <c r="AN39" s="108" t="str">
        <f t="shared" si="4"/>
        <v>(-) Consumo de Vacaciones</v>
      </c>
      <c r="AO39" s="108" t="str">
        <f t="shared" si="5"/>
        <v>Remuneraciones</v>
      </c>
      <c r="AP39" s="112">
        <f t="shared" si="9"/>
        <v>2010305.5909090908</v>
      </c>
      <c r="AQ39" s="112">
        <f t="shared" si="16"/>
        <v>1433752.5909090908</v>
      </c>
      <c r="AR39" s="112">
        <f t="shared" si="17"/>
        <v>1087820.5909090908</v>
      </c>
      <c r="AS39" s="112">
        <f t="shared" si="18"/>
        <v>857199.59090909082</v>
      </c>
      <c r="AT39" s="112">
        <f t="shared" si="19"/>
        <v>937478.63934545452</v>
      </c>
      <c r="AU39" s="112">
        <f t="shared" si="20"/>
        <v>937478.63934545452</v>
      </c>
      <c r="AV39" s="112">
        <f t="shared" si="21"/>
        <v>937478.63934545452</v>
      </c>
      <c r="AW39" s="112">
        <f t="shared" si="22"/>
        <v>937478.63934545452</v>
      </c>
      <c r="AX39" s="112">
        <f t="shared" si="23"/>
        <v>937478.63934545452</v>
      </c>
      <c r="AY39" s="112">
        <f t="shared" si="24"/>
        <v>937478.63934545452</v>
      </c>
      <c r="AZ39" s="112">
        <f t="shared" si="25"/>
        <v>937478.63934545452</v>
      </c>
      <c r="BA39" s="112">
        <f t="shared" si="26"/>
        <v>937478.63934545452</v>
      </c>
      <c r="BC39" s="108">
        <f t="shared" si="10"/>
        <v>1220</v>
      </c>
      <c r="BD39" s="108" t="str">
        <f t="shared" si="27"/>
        <v>TI</v>
      </c>
      <c r="BE39" s="108">
        <f t="shared" si="28"/>
        <v>9060108002</v>
      </c>
      <c r="BF39" s="108" t="str">
        <f t="shared" si="29"/>
        <v>(-) Consumo de Vacaciones</v>
      </c>
      <c r="BG39" s="108" t="str">
        <f t="shared" si="29"/>
        <v>Remuneraciones</v>
      </c>
      <c r="BH39" s="112">
        <f t="shared" si="11"/>
        <v>-677357</v>
      </c>
      <c r="BI39" s="112">
        <f>+BH39+'Gastos Generales_2014 mensu '!BN39</f>
        <v>-1253910</v>
      </c>
      <c r="BJ39" s="112">
        <f>+BI39+'Gastos Generales_2014 mensu '!BO39</f>
        <v>-1599842</v>
      </c>
      <c r="BK39" s="112">
        <f>+BJ39+'Gastos Generales_2014 mensu '!BP39</f>
        <v>-1830463</v>
      </c>
      <c r="BL39" s="112">
        <f>+BK39+'Gastos Generales_2014 mensu '!BQ39</f>
        <v>-1830463</v>
      </c>
      <c r="BM39" s="112">
        <f>+BL39+'Gastos Generales_2014 mensu '!BR39</f>
        <v>-1830463</v>
      </c>
      <c r="BN39" s="112">
        <f>+BM39+'Gastos Generales_2014 mensu '!BS39</f>
        <v>-1830463</v>
      </c>
      <c r="BO39" s="112">
        <f>+BN39+'Gastos Generales_2014 mensu '!BT39</f>
        <v>-1830463</v>
      </c>
      <c r="BP39" s="112">
        <f>+BO39+'Gastos Generales_2014 mensu '!BU39</f>
        <v>-1830463</v>
      </c>
      <c r="BQ39" s="112">
        <f>+BP39+'Gastos Generales_2014 mensu '!BV39</f>
        <v>-1830463</v>
      </c>
      <c r="BR39" s="112">
        <f>+BQ39+'Gastos Generales_2014 mensu '!BW39</f>
        <v>-1830463</v>
      </c>
      <c r="BS39" s="112">
        <f>+BR39+'Gastos Generales_2014 mensu '!BX39</f>
        <v>-1830463</v>
      </c>
    </row>
    <row r="40" spans="1:71" ht="14.1" customHeight="1">
      <c r="A40" s="108">
        <f>+'Gastos Generales_2014 mensu '!B40</f>
        <v>1220</v>
      </c>
      <c r="B40" s="108" t="str">
        <f>+'Gastos Generales_2014 mensu '!C40</f>
        <v>TI</v>
      </c>
      <c r="C40" s="108">
        <f>+'Gastos Generales_2014 mensu '!D40</f>
        <v>9060111002</v>
      </c>
      <c r="D40" s="108" t="str">
        <f>+'Gastos Generales_2014 mensu '!E40</f>
        <v>SEGUROS PARTICULARES DE PRESTACIONES DE SALUD  SCTR SALUD</v>
      </c>
      <c r="E40" s="108" t="str">
        <f>+'Gastos Generales_2014 mensu '!F40</f>
        <v>Remuneraciones</v>
      </c>
      <c r="F40" s="148">
        <v>0</v>
      </c>
      <c r="G40" s="148">
        <v>0</v>
      </c>
      <c r="H40" s="148">
        <v>0</v>
      </c>
      <c r="I40" s="148">
        <v>0</v>
      </c>
      <c r="J40" s="148">
        <v>0</v>
      </c>
      <c r="K40" s="148">
        <v>0</v>
      </c>
      <c r="L40" s="148">
        <v>0</v>
      </c>
      <c r="M40" s="148">
        <v>0</v>
      </c>
      <c r="N40" s="148">
        <v>0</v>
      </c>
      <c r="O40" s="148">
        <v>0</v>
      </c>
      <c r="P40" s="148">
        <v>0</v>
      </c>
      <c r="Q40" s="148">
        <f>+P40+'Gastos Generales_2014 mensu '!R40</f>
        <v>0</v>
      </c>
      <c r="S40" s="108">
        <f t="shared" si="8"/>
        <v>1220</v>
      </c>
      <c r="T40" s="108" t="str">
        <f t="shared" si="12"/>
        <v>TI</v>
      </c>
      <c r="U40" s="108">
        <f t="shared" si="13"/>
        <v>9060111002</v>
      </c>
      <c r="V40" s="108" t="str">
        <f t="shared" si="14"/>
        <v>SEGUROS PARTICULARES DE PRESTACIONES DE SALUD  SCTR SALUD</v>
      </c>
      <c r="W40" s="108" t="str">
        <f t="shared" si="15"/>
        <v>Remuneraciones</v>
      </c>
      <c r="X40" s="148">
        <f>+'Gastos Generales_2014 mensu '!Z40</f>
        <v>64662</v>
      </c>
      <c r="Y40" s="148">
        <f>+X40+'Gastos Generales_2014 mensu '!AA40</f>
        <v>155412</v>
      </c>
      <c r="Z40" s="148">
        <f>+Y40+'Gastos Generales_2014 mensu '!AB40</f>
        <v>239617</v>
      </c>
      <c r="AA40" s="148">
        <f>+Z40+'Gastos Generales_2014 mensu '!AC40</f>
        <v>349844</v>
      </c>
      <c r="AB40" s="148">
        <f>+AA40+'Gastos Generales_2014 mensu '!AD40</f>
        <v>437176</v>
      </c>
      <c r="AC40" s="148">
        <f>+AB40+'Gastos Generales_2014 mensu '!AE40</f>
        <v>447772</v>
      </c>
      <c r="AD40" s="148">
        <f>+AC40+'Gastos Generales_2014 mensu '!AF40</f>
        <v>459769</v>
      </c>
      <c r="AE40" s="148">
        <f>+AD40+'Gastos Generales_2014 mensu '!AG40</f>
        <v>459769</v>
      </c>
      <c r="AF40" s="148">
        <f>+AE40+'Gastos Generales_2014 mensu '!AH40</f>
        <v>459769</v>
      </c>
      <c r="AG40" s="148">
        <f>+AF40+'Gastos Generales_2014 mensu '!AI40</f>
        <v>459769</v>
      </c>
      <c r="AH40" s="148">
        <f>+AG40+'Gastos Generales_2014 mensu '!AJ40</f>
        <v>459769</v>
      </c>
      <c r="AI40" s="148">
        <f>+AH40+'Gastos Generales_2014 mensu '!AK40</f>
        <v>459769</v>
      </c>
      <c r="AK40" s="108">
        <f t="shared" si="1"/>
        <v>1220</v>
      </c>
      <c r="AL40" s="108" t="str">
        <f t="shared" si="2"/>
        <v>TI</v>
      </c>
      <c r="AM40" s="108">
        <f t="shared" si="3"/>
        <v>9060111002</v>
      </c>
      <c r="AN40" s="108" t="str">
        <f t="shared" si="4"/>
        <v>SEGUROS PARTICULARES DE PRESTACIONES DE SALUD  SCTR SALUD</v>
      </c>
      <c r="AO40" s="108" t="str">
        <f t="shared" si="5"/>
        <v>Remuneraciones</v>
      </c>
      <c r="AP40" s="112">
        <f t="shared" si="9"/>
        <v>64662</v>
      </c>
      <c r="AQ40" s="112">
        <f t="shared" si="16"/>
        <v>155412</v>
      </c>
      <c r="AR40" s="112">
        <f t="shared" si="17"/>
        <v>239617</v>
      </c>
      <c r="AS40" s="112">
        <f t="shared" si="18"/>
        <v>349844</v>
      </c>
      <c r="AT40" s="112">
        <f t="shared" si="19"/>
        <v>437176</v>
      </c>
      <c r="AU40" s="112">
        <f t="shared" si="20"/>
        <v>447772</v>
      </c>
      <c r="AV40" s="112">
        <f t="shared" si="21"/>
        <v>459769</v>
      </c>
      <c r="AW40" s="112">
        <f t="shared" si="22"/>
        <v>459769</v>
      </c>
      <c r="AX40" s="112">
        <f t="shared" si="23"/>
        <v>459769</v>
      </c>
      <c r="AY40" s="112">
        <f t="shared" si="24"/>
        <v>459769</v>
      </c>
      <c r="AZ40" s="112">
        <f t="shared" si="25"/>
        <v>459769</v>
      </c>
      <c r="BA40" s="112">
        <f t="shared" si="26"/>
        <v>459769</v>
      </c>
      <c r="BC40" s="108">
        <f t="shared" si="10"/>
        <v>1220</v>
      </c>
      <c r="BD40" s="108" t="str">
        <f t="shared" si="27"/>
        <v>TI</v>
      </c>
      <c r="BE40" s="108">
        <f t="shared" si="28"/>
        <v>9060111002</v>
      </c>
      <c r="BF40" s="108" t="str">
        <f t="shared" si="29"/>
        <v>SEGUROS PARTICULARES DE PRESTACIONES DE SALUD  SCTR SALUD</v>
      </c>
      <c r="BG40" s="108" t="str">
        <f t="shared" si="29"/>
        <v>Remuneraciones</v>
      </c>
      <c r="BH40" s="112">
        <f t="shared" si="11"/>
        <v>64662</v>
      </c>
      <c r="BI40" s="112">
        <f>+BH40+'Gastos Generales_2014 mensu '!BN40</f>
        <v>155412</v>
      </c>
      <c r="BJ40" s="112">
        <f>+BI40+'Gastos Generales_2014 mensu '!BO40</f>
        <v>239617</v>
      </c>
      <c r="BK40" s="112">
        <f>+BJ40+'Gastos Generales_2014 mensu '!BP40</f>
        <v>349844</v>
      </c>
      <c r="BL40" s="112">
        <f>+BK40+'Gastos Generales_2014 mensu '!BQ40</f>
        <v>437176</v>
      </c>
      <c r="BM40" s="112">
        <f>+BL40+'Gastos Generales_2014 mensu '!BR40</f>
        <v>447772</v>
      </c>
      <c r="BN40" s="112">
        <f>+BM40+'Gastos Generales_2014 mensu '!BS40</f>
        <v>459769</v>
      </c>
      <c r="BO40" s="112">
        <f>+BN40+'Gastos Generales_2014 mensu '!BT40</f>
        <v>459769</v>
      </c>
      <c r="BP40" s="112">
        <f>+BO40+'Gastos Generales_2014 mensu '!BU40</f>
        <v>459769</v>
      </c>
      <c r="BQ40" s="112">
        <f>+BP40+'Gastos Generales_2014 mensu '!BV40</f>
        <v>459769</v>
      </c>
      <c r="BR40" s="112">
        <f>+BQ40+'Gastos Generales_2014 mensu '!BW40</f>
        <v>459769</v>
      </c>
      <c r="BS40" s="112">
        <f>+BR40+'Gastos Generales_2014 mensu '!BX40</f>
        <v>459769</v>
      </c>
    </row>
    <row r="41" spans="1:71" ht="14.1" customHeight="1">
      <c r="A41" s="108">
        <f>+'Gastos Generales_2014 mensu '!B41</f>
        <v>1220</v>
      </c>
      <c r="B41" s="108" t="str">
        <f>+'Gastos Generales_2014 mensu '!C41</f>
        <v>TI</v>
      </c>
      <c r="C41" s="108">
        <f>+'Gastos Generales_2014 mensu '!D41</f>
        <v>9060301001</v>
      </c>
      <c r="D41" s="108" t="str">
        <f>+'Gastos Generales_2014 mensu '!E41</f>
        <v>LOCALES</v>
      </c>
      <c r="E41" s="108" t="str">
        <f>+'Gastos Generales_2014 mensu '!F41</f>
        <v>COSTO DE OFICINA</v>
      </c>
      <c r="F41" s="148">
        <f>+'Gastos Generales_2014 mensu '!G41</f>
        <v>0</v>
      </c>
      <c r="G41" s="148">
        <f>+'Gastos Generales_2014 mensu '!H41</f>
        <v>0</v>
      </c>
      <c r="H41" s="148">
        <f>+'Gastos Generales_2014 mensu '!I41</f>
        <v>0</v>
      </c>
      <c r="I41" s="148">
        <f>+'Gastos Generales_2014 mensu '!J41</f>
        <v>0</v>
      </c>
      <c r="J41" s="148">
        <f>+'Gastos Generales_2014 mensu '!K41</f>
        <v>0</v>
      </c>
      <c r="K41" s="148">
        <f>+'Gastos Generales_2014 mensu '!L41</f>
        <v>0</v>
      </c>
      <c r="L41" s="148">
        <f>+'Gastos Generales_2014 mensu '!M41</f>
        <v>0</v>
      </c>
      <c r="M41" s="148">
        <f>+'Gastos Generales_2014 mensu '!N41</f>
        <v>0</v>
      </c>
      <c r="N41" s="148">
        <f>+'Gastos Generales_2014 mensu '!O41</f>
        <v>0</v>
      </c>
      <c r="O41" s="148">
        <f>+'Gastos Generales_2014 mensu '!P41</f>
        <v>0</v>
      </c>
      <c r="P41" s="148">
        <f>+'Gastos Generales_2014 mensu '!Q41</f>
        <v>0</v>
      </c>
      <c r="Q41" s="148">
        <f>+P41+'Gastos Generales_2014 mensu '!R41</f>
        <v>0</v>
      </c>
      <c r="S41" s="108">
        <f t="shared" si="8"/>
        <v>1220</v>
      </c>
      <c r="T41" s="108" t="str">
        <f t="shared" si="12"/>
        <v>TI</v>
      </c>
      <c r="U41" s="108">
        <f t="shared" si="13"/>
        <v>9060301001</v>
      </c>
      <c r="V41" s="108" t="str">
        <f t="shared" si="14"/>
        <v>LOCALES</v>
      </c>
      <c r="W41" s="108" t="str">
        <f t="shared" si="15"/>
        <v>COSTO DE OFICINA</v>
      </c>
      <c r="X41" s="148">
        <f>+'Gastos Generales_2014 mensu '!Z41</f>
        <v>0</v>
      </c>
      <c r="Y41" s="148">
        <f>+X41+'Gastos Generales_2014 mensu '!AA41</f>
        <v>213917</v>
      </c>
      <c r="Z41" s="148">
        <f>+Y41+'Gastos Generales_2014 mensu '!AB41</f>
        <v>102700</v>
      </c>
      <c r="AA41" s="148">
        <f>+Z41+'Gastos Generales_2014 mensu '!AC41</f>
        <v>102700</v>
      </c>
      <c r="AB41" s="148">
        <f>+AA41+'Gastos Generales_2014 mensu '!AD41</f>
        <v>-111217</v>
      </c>
      <c r="AC41" s="148">
        <f>+AB41+'Gastos Generales_2014 mensu '!AE41</f>
        <v>-111217</v>
      </c>
      <c r="AD41" s="148">
        <f>+AC41+'Gastos Generales_2014 mensu '!AF41</f>
        <v>-111217</v>
      </c>
      <c r="AE41" s="148">
        <f>+AD41+'Gastos Generales_2014 mensu '!AG41</f>
        <v>-111217</v>
      </c>
      <c r="AF41" s="148">
        <f>+AE41+'Gastos Generales_2014 mensu '!AH41</f>
        <v>-111217</v>
      </c>
      <c r="AG41" s="148">
        <f>+AF41+'Gastos Generales_2014 mensu '!AI41</f>
        <v>-111217</v>
      </c>
      <c r="AH41" s="148">
        <f>+AG41+'Gastos Generales_2014 mensu '!AJ41</f>
        <v>-111217</v>
      </c>
      <c r="AI41" s="148">
        <f>+AH41+'Gastos Generales_2014 mensu '!AK41</f>
        <v>-111217</v>
      </c>
      <c r="AK41" s="108">
        <f t="shared" ref="AK41:AK46" si="30">+A41</f>
        <v>1220</v>
      </c>
      <c r="AL41" s="108" t="str">
        <f t="shared" ref="AL41:AL46" si="31">+B41</f>
        <v>TI</v>
      </c>
      <c r="AM41" s="108"/>
      <c r="AN41" s="108" t="str">
        <f t="shared" ref="AN41:AN45" si="32">+D41</f>
        <v>LOCALES</v>
      </c>
      <c r="AO41" s="108" t="str">
        <f t="shared" ref="AO41:AO45" si="33">+E41</f>
        <v>COSTO DE OFICINA</v>
      </c>
      <c r="AP41" s="112">
        <f t="shared" si="9"/>
        <v>0</v>
      </c>
      <c r="AQ41" s="112">
        <f t="shared" si="16"/>
        <v>213917</v>
      </c>
      <c r="AR41" s="112">
        <f t="shared" si="17"/>
        <v>102700</v>
      </c>
      <c r="AS41" s="112">
        <f t="shared" si="18"/>
        <v>102700</v>
      </c>
      <c r="AT41" s="112">
        <f t="shared" si="19"/>
        <v>-111217</v>
      </c>
      <c r="AU41" s="112">
        <f t="shared" si="20"/>
        <v>-111217</v>
      </c>
      <c r="AV41" s="112">
        <f t="shared" si="21"/>
        <v>-111217</v>
      </c>
      <c r="AW41" s="112">
        <f t="shared" si="22"/>
        <v>-111217</v>
      </c>
      <c r="AX41" s="112">
        <f t="shared" si="23"/>
        <v>-111217</v>
      </c>
      <c r="AY41" s="112">
        <f t="shared" si="24"/>
        <v>-111217</v>
      </c>
      <c r="AZ41" s="112">
        <f t="shared" si="25"/>
        <v>-111217</v>
      </c>
      <c r="BA41" s="112">
        <f t="shared" si="26"/>
        <v>-111217</v>
      </c>
      <c r="BC41" s="108">
        <f t="shared" si="10"/>
        <v>1220</v>
      </c>
      <c r="BD41" s="108" t="str">
        <f t="shared" si="27"/>
        <v>TI</v>
      </c>
      <c r="BE41" s="108">
        <f t="shared" si="28"/>
        <v>0</v>
      </c>
      <c r="BF41" s="108" t="str">
        <f t="shared" si="29"/>
        <v>LOCALES</v>
      </c>
      <c r="BG41" s="108" t="str">
        <f t="shared" si="29"/>
        <v>COSTO DE OFICINA</v>
      </c>
      <c r="BH41" s="112">
        <f t="shared" si="11"/>
        <v>0</v>
      </c>
      <c r="BI41" s="112">
        <f>+BH41+'Gastos Generales_2014 mensu '!BN41</f>
        <v>213917</v>
      </c>
      <c r="BJ41" s="112">
        <f>+BI41+'Gastos Generales_2014 mensu '!BO41</f>
        <v>102700</v>
      </c>
      <c r="BK41" s="112">
        <f>+BJ41+'Gastos Generales_2014 mensu '!BP41</f>
        <v>102700</v>
      </c>
      <c r="BL41" s="112">
        <f>+BK41+'Gastos Generales_2014 mensu '!BQ41</f>
        <v>-111217</v>
      </c>
      <c r="BM41" s="112">
        <f>+BL41+'Gastos Generales_2014 mensu '!BR41</f>
        <v>-111217</v>
      </c>
      <c r="BN41" s="112">
        <f>+BM41+'Gastos Generales_2014 mensu '!BS41</f>
        <v>-111217</v>
      </c>
      <c r="BO41" s="112">
        <f>+BN41+'Gastos Generales_2014 mensu '!BT41</f>
        <v>-111217</v>
      </c>
      <c r="BP41" s="112">
        <f>+BO41+'Gastos Generales_2014 mensu '!BU41</f>
        <v>-111217</v>
      </c>
      <c r="BQ41" s="112">
        <f>+BP41+'Gastos Generales_2014 mensu '!BV41</f>
        <v>-111217</v>
      </c>
      <c r="BR41" s="112">
        <f>+BQ41+'Gastos Generales_2014 mensu '!BW41</f>
        <v>-111217</v>
      </c>
      <c r="BS41" s="112">
        <f>+BR41+'Gastos Generales_2014 mensu '!BX41</f>
        <v>-111217</v>
      </c>
    </row>
    <row r="42" spans="1:71" ht="14.1" customHeight="1">
      <c r="A42" s="108">
        <f>+'Gastos Generales_2014 mensu '!B42</f>
        <v>1220</v>
      </c>
      <c r="B42" s="108" t="str">
        <f>+'Gastos Generales_2014 mensu '!C42</f>
        <v>TI</v>
      </c>
      <c r="C42" s="108">
        <f>+'Gastos Generales_2014 mensu '!D42</f>
        <v>9060907001</v>
      </c>
      <c r="D42" s="108" t="str">
        <f>+'Gastos Generales_2014 mensu '!E42</f>
        <v>MOVILIDAD</v>
      </c>
      <c r="E42" s="108" t="str">
        <f>+'Gastos Generales_2014 mensu '!F42</f>
        <v>MOVILIDAD</v>
      </c>
      <c r="F42" s="148">
        <f>+'Gastos Generales_2014 mensu '!G42</f>
        <v>0</v>
      </c>
      <c r="G42" s="148">
        <f>+'Gastos Generales_2014 mensu '!H42</f>
        <v>0</v>
      </c>
      <c r="H42" s="148">
        <f>+'Gastos Generales_2014 mensu '!I42</f>
        <v>0</v>
      </c>
      <c r="I42" s="148">
        <f>+'Gastos Generales_2014 mensu '!J42</f>
        <v>0</v>
      </c>
      <c r="J42" s="148">
        <f>+'Gastos Generales_2014 mensu '!K42</f>
        <v>0</v>
      </c>
      <c r="K42" s="148">
        <f>+'Gastos Generales_2014 mensu '!L42</f>
        <v>0</v>
      </c>
      <c r="L42" s="148">
        <f>+'Gastos Generales_2014 mensu '!M42</f>
        <v>0</v>
      </c>
      <c r="M42" s="148">
        <f>+'Gastos Generales_2014 mensu '!N42</f>
        <v>0</v>
      </c>
      <c r="N42" s="148">
        <f>+'Gastos Generales_2014 mensu '!O42</f>
        <v>0</v>
      </c>
      <c r="O42" s="148">
        <f>+'Gastos Generales_2014 mensu '!P42</f>
        <v>0</v>
      </c>
      <c r="P42" s="148">
        <f>+'Gastos Generales_2014 mensu '!Q42</f>
        <v>0</v>
      </c>
      <c r="Q42" s="148">
        <f>+P42+'Gastos Generales_2014 mensu '!R42</f>
        <v>0</v>
      </c>
      <c r="S42" s="108">
        <f t="shared" si="8"/>
        <v>1220</v>
      </c>
      <c r="T42" s="108" t="str">
        <f t="shared" si="12"/>
        <v>TI</v>
      </c>
      <c r="U42" s="108">
        <f t="shared" si="13"/>
        <v>9060907001</v>
      </c>
      <c r="V42" s="108" t="str">
        <f t="shared" si="14"/>
        <v>MOVILIDAD</v>
      </c>
      <c r="W42" s="108" t="str">
        <f t="shared" si="15"/>
        <v>MOVILIDAD</v>
      </c>
      <c r="X42" s="148">
        <f>+'Gastos Generales_2014 mensu '!Z42</f>
        <v>0</v>
      </c>
      <c r="Y42" s="148">
        <f>+X42+'Gastos Generales_2014 mensu '!AA42</f>
        <v>55200</v>
      </c>
      <c r="Z42" s="148">
        <f>+Y42+'Gastos Generales_2014 mensu '!AB42</f>
        <v>55200</v>
      </c>
      <c r="AA42" s="148">
        <f>+Z42+'Gastos Generales_2014 mensu '!AC42</f>
        <v>55200</v>
      </c>
      <c r="AB42" s="148">
        <f>+AA42+'Gastos Generales_2014 mensu '!AD42</f>
        <v>55200</v>
      </c>
      <c r="AC42" s="148">
        <f>+AB42+'Gastos Generales_2014 mensu '!AE42</f>
        <v>146460</v>
      </c>
      <c r="AD42" s="148">
        <f>+AC42+'Gastos Generales_2014 mensu '!AF42</f>
        <v>146460</v>
      </c>
      <c r="AE42" s="148">
        <f>+AD42+'Gastos Generales_2014 mensu '!AG42</f>
        <v>146460</v>
      </c>
      <c r="AF42" s="148">
        <f>+AE42+'Gastos Generales_2014 mensu '!AH42</f>
        <v>146460</v>
      </c>
      <c r="AG42" s="148">
        <f>+AF42+'Gastos Generales_2014 mensu '!AI42</f>
        <v>146460</v>
      </c>
      <c r="AH42" s="148">
        <f>+AG42+'Gastos Generales_2014 mensu '!AJ42</f>
        <v>146460</v>
      </c>
      <c r="AI42" s="148">
        <f>+AH42+'Gastos Generales_2014 mensu '!AK42</f>
        <v>146460</v>
      </c>
      <c r="AK42" s="108">
        <f t="shared" si="30"/>
        <v>1220</v>
      </c>
      <c r="AL42" s="108" t="str">
        <f t="shared" si="31"/>
        <v>TI</v>
      </c>
      <c r="AM42" s="108"/>
      <c r="AN42" s="108" t="str">
        <f t="shared" si="32"/>
        <v>MOVILIDAD</v>
      </c>
      <c r="AO42" s="108" t="str">
        <f t="shared" si="33"/>
        <v>MOVILIDAD</v>
      </c>
      <c r="AP42" s="112">
        <f t="shared" si="9"/>
        <v>0</v>
      </c>
      <c r="AQ42" s="112">
        <f t="shared" si="16"/>
        <v>55200</v>
      </c>
      <c r="AR42" s="112">
        <f t="shared" si="17"/>
        <v>55200</v>
      </c>
      <c r="AS42" s="112">
        <f t="shared" si="18"/>
        <v>55200</v>
      </c>
      <c r="AT42" s="112">
        <f t="shared" si="19"/>
        <v>55200</v>
      </c>
      <c r="AU42" s="112">
        <f t="shared" si="20"/>
        <v>146460</v>
      </c>
      <c r="AV42" s="112">
        <f t="shared" si="21"/>
        <v>146460</v>
      </c>
      <c r="AW42" s="112">
        <f t="shared" si="22"/>
        <v>146460</v>
      </c>
      <c r="AX42" s="112">
        <f t="shared" si="23"/>
        <v>146460</v>
      </c>
      <c r="AY42" s="112">
        <f t="shared" si="24"/>
        <v>146460</v>
      </c>
      <c r="AZ42" s="112">
        <f t="shared" si="25"/>
        <v>146460</v>
      </c>
      <c r="BA42" s="112">
        <f t="shared" si="26"/>
        <v>146460</v>
      </c>
      <c r="BC42" s="108">
        <f t="shared" si="10"/>
        <v>1220</v>
      </c>
      <c r="BD42" s="108" t="str">
        <f t="shared" si="27"/>
        <v>TI</v>
      </c>
      <c r="BE42" s="108">
        <f t="shared" si="28"/>
        <v>0</v>
      </c>
      <c r="BF42" s="108" t="str">
        <f t="shared" si="29"/>
        <v>MOVILIDAD</v>
      </c>
      <c r="BG42" s="108" t="str">
        <f t="shared" si="29"/>
        <v>MOVILIDAD</v>
      </c>
      <c r="BH42" s="112">
        <f t="shared" si="11"/>
        <v>0</v>
      </c>
      <c r="BI42" s="112">
        <f>+BH42+'Gastos Generales_2014 mensu '!BN42</f>
        <v>55200</v>
      </c>
      <c r="BJ42" s="112">
        <f>+BI42+'Gastos Generales_2014 mensu '!BO42</f>
        <v>55200</v>
      </c>
      <c r="BK42" s="112">
        <f>+BJ42+'Gastos Generales_2014 mensu '!BP42</f>
        <v>55200</v>
      </c>
      <c r="BL42" s="112">
        <f>+BK42+'Gastos Generales_2014 mensu '!BQ42</f>
        <v>55200</v>
      </c>
      <c r="BM42" s="112">
        <f>+BL42+'Gastos Generales_2014 mensu '!BR42</f>
        <v>146460</v>
      </c>
      <c r="BN42" s="112">
        <f>+BM42+'Gastos Generales_2014 mensu '!BS42</f>
        <v>146460</v>
      </c>
      <c r="BO42" s="112">
        <f>+BN42+'Gastos Generales_2014 mensu '!BT42</f>
        <v>146460</v>
      </c>
      <c r="BP42" s="112">
        <f>+BO42+'Gastos Generales_2014 mensu '!BU42</f>
        <v>146460</v>
      </c>
      <c r="BQ42" s="112">
        <f>+BP42+'Gastos Generales_2014 mensu '!BV42</f>
        <v>146460</v>
      </c>
      <c r="BR42" s="112">
        <f>+BQ42+'Gastos Generales_2014 mensu '!BW42</f>
        <v>146460</v>
      </c>
      <c r="BS42" s="112">
        <f>+BR42+'Gastos Generales_2014 mensu '!BX42</f>
        <v>146460</v>
      </c>
    </row>
    <row r="43" spans="1:71" ht="14.1" customHeight="1">
      <c r="A43" s="108">
        <f>+'Gastos Generales_2014 mensu '!B43</f>
        <v>1220</v>
      </c>
      <c r="B43" s="108" t="str">
        <f>+'Gastos Generales_2014 mensu '!C43</f>
        <v>TI</v>
      </c>
      <c r="C43" s="108">
        <f>+'Gastos Generales_2014 mensu '!D43</f>
        <v>9060108003</v>
      </c>
      <c r="D43" s="108" t="str">
        <f>+'Gastos Generales_2014 mensu '!E43</f>
        <v>Provisión de Vacaciones</v>
      </c>
      <c r="E43" s="108" t="str">
        <f>+'Gastos Generales_2014 mensu '!F43</f>
        <v>Remuneraciones</v>
      </c>
      <c r="F43" s="148">
        <f>+'Gastos Generales_2014 mensu '!G43</f>
        <v>0</v>
      </c>
      <c r="G43" s="148">
        <f>+'Gastos Generales_2014 mensu '!H43</f>
        <v>0</v>
      </c>
      <c r="H43" s="148">
        <f>+'Gastos Generales_2014 mensu '!I43</f>
        <v>0</v>
      </c>
      <c r="I43" s="148">
        <f>+'Gastos Generales_2014 mensu '!J43</f>
        <v>0</v>
      </c>
      <c r="J43" s="148">
        <f>+'Gastos Generales_2014 mensu '!K43</f>
        <v>0</v>
      </c>
      <c r="K43" s="148">
        <f>+'Gastos Generales_2014 mensu '!L43</f>
        <v>0</v>
      </c>
      <c r="L43" s="148">
        <f>+'Gastos Generales_2014 mensu '!M43</f>
        <v>0</v>
      </c>
      <c r="M43" s="148">
        <f>+'Gastos Generales_2014 mensu '!N43</f>
        <v>0</v>
      </c>
      <c r="N43" s="148">
        <f>+'Gastos Generales_2014 mensu '!O43</f>
        <v>0</v>
      </c>
      <c r="O43" s="148">
        <f>+'Gastos Generales_2014 mensu '!P43</f>
        <v>0</v>
      </c>
      <c r="P43" s="148">
        <f>+'Gastos Generales_2014 mensu '!Q43</f>
        <v>0</v>
      </c>
      <c r="Q43" s="148">
        <f>+P43+'Gastos Generales_2014 mensu '!R43</f>
        <v>0</v>
      </c>
      <c r="S43" s="108">
        <f t="shared" si="8"/>
        <v>1220</v>
      </c>
      <c r="T43" s="108" t="str">
        <f t="shared" si="12"/>
        <v>TI</v>
      </c>
      <c r="U43" s="108">
        <f t="shared" si="13"/>
        <v>9060108003</v>
      </c>
      <c r="V43" s="108" t="str">
        <f t="shared" si="14"/>
        <v>Provisión de Vacaciones</v>
      </c>
      <c r="W43" s="108" t="str">
        <f t="shared" si="15"/>
        <v>Remuneraciones</v>
      </c>
      <c r="X43" s="148">
        <f>+'Gastos Generales_2014 mensu '!Z43</f>
        <v>0</v>
      </c>
      <c r="Y43" s="148">
        <f>+X43+'Gastos Generales_2014 mensu '!AA43</f>
        <v>0</v>
      </c>
      <c r="Z43" s="148">
        <f>+Y43+'Gastos Generales_2014 mensu '!AB43</f>
        <v>885001</v>
      </c>
      <c r="AA43" s="148">
        <f>+Z43+'Gastos Generales_2014 mensu '!AC43</f>
        <v>1126409</v>
      </c>
      <c r="AB43" s="148">
        <f>+AA43+'Gastos Generales_2014 mensu '!AD43</f>
        <v>1367817</v>
      </c>
      <c r="AC43" s="148">
        <f>+AB43+'Gastos Generales_2014 mensu '!AE43</f>
        <v>1609228</v>
      </c>
      <c r="AD43" s="148">
        <f>+AC43+'Gastos Generales_2014 mensu '!AF43</f>
        <v>1905813</v>
      </c>
      <c r="AE43" s="148">
        <f>+AD43+'Gastos Generales_2014 mensu '!AG43</f>
        <v>1905813</v>
      </c>
      <c r="AF43" s="148">
        <f>+AE43+'Gastos Generales_2014 mensu '!AH43</f>
        <v>1905813</v>
      </c>
      <c r="AG43" s="148">
        <f>+AF43+'Gastos Generales_2014 mensu '!AI43</f>
        <v>1905813</v>
      </c>
      <c r="AH43" s="148">
        <f>+AG43+'Gastos Generales_2014 mensu '!AJ43</f>
        <v>1905813</v>
      </c>
      <c r="AI43" s="148">
        <f>+AH43+'Gastos Generales_2014 mensu '!AK43</f>
        <v>1905813</v>
      </c>
      <c r="AK43" s="108">
        <f t="shared" si="30"/>
        <v>1220</v>
      </c>
      <c r="AL43" s="108" t="str">
        <f t="shared" si="31"/>
        <v>TI</v>
      </c>
      <c r="AM43" s="108"/>
      <c r="AN43" s="108" t="str">
        <f t="shared" si="32"/>
        <v>Provisión de Vacaciones</v>
      </c>
      <c r="AO43" s="108" t="str">
        <f t="shared" si="33"/>
        <v>Remuneraciones</v>
      </c>
      <c r="AP43" s="112">
        <f t="shared" si="9"/>
        <v>0</v>
      </c>
      <c r="AQ43" s="112">
        <f t="shared" si="16"/>
        <v>0</v>
      </c>
      <c r="AR43" s="112">
        <f t="shared" si="17"/>
        <v>885001</v>
      </c>
      <c r="AS43" s="112">
        <f t="shared" si="18"/>
        <v>1126409</v>
      </c>
      <c r="AT43" s="112">
        <f t="shared" si="19"/>
        <v>1367817</v>
      </c>
      <c r="AU43" s="112">
        <f t="shared" si="20"/>
        <v>1609228</v>
      </c>
      <c r="AV43" s="112">
        <f t="shared" si="21"/>
        <v>1905813</v>
      </c>
      <c r="AW43" s="112">
        <f t="shared" si="22"/>
        <v>1905813</v>
      </c>
      <c r="AX43" s="112">
        <f t="shared" si="23"/>
        <v>1905813</v>
      </c>
      <c r="AY43" s="112">
        <f t="shared" si="24"/>
        <v>1905813</v>
      </c>
      <c r="AZ43" s="112">
        <f t="shared" si="25"/>
        <v>1905813</v>
      </c>
      <c r="BA43" s="112">
        <f t="shared" si="26"/>
        <v>1905813</v>
      </c>
      <c r="BC43" s="108">
        <f t="shared" si="10"/>
        <v>1220</v>
      </c>
      <c r="BD43" s="108" t="str">
        <f t="shared" si="27"/>
        <v>TI</v>
      </c>
      <c r="BE43" s="108">
        <f t="shared" si="28"/>
        <v>0</v>
      </c>
      <c r="BF43" s="108" t="str">
        <f t="shared" si="29"/>
        <v>Provisión de Vacaciones</v>
      </c>
      <c r="BG43" s="108" t="str">
        <f t="shared" si="29"/>
        <v>Remuneraciones</v>
      </c>
      <c r="BH43" s="112">
        <f t="shared" si="11"/>
        <v>0</v>
      </c>
      <c r="BI43" s="112">
        <f>+BH43+'Gastos Generales_2014 mensu '!BN43</f>
        <v>0</v>
      </c>
      <c r="BJ43" s="112">
        <f>+BI43+'Gastos Generales_2014 mensu '!BO43</f>
        <v>885001</v>
      </c>
      <c r="BK43" s="112">
        <f>+BJ43+'Gastos Generales_2014 mensu '!BP43</f>
        <v>1126409</v>
      </c>
      <c r="BL43" s="112">
        <f>+BK43+'Gastos Generales_2014 mensu '!BQ43</f>
        <v>1367817</v>
      </c>
      <c r="BM43" s="112">
        <f>+BL43+'Gastos Generales_2014 mensu '!BR43</f>
        <v>1609228</v>
      </c>
      <c r="BN43" s="112">
        <f>+BM43+'Gastos Generales_2014 mensu '!BS43</f>
        <v>1905813</v>
      </c>
      <c r="BO43" s="112">
        <f>+BN43+'Gastos Generales_2014 mensu '!BT43</f>
        <v>1905813</v>
      </c>
      <c r="BP43" s="112">
        <f>+BO43+'Gastos Generales_2014 mensu '!BU43</f>
        <v>1905813</v>
      </c>
      <c r="BQ43" s="112">
        <f>+BP43+'Gastos Generales_2014 mensu '!BV43</f>
        <v>1905813</v>
      </c>
      <c r="BR43" s="112">
        <f>+BQ43+'Gastos Generales_2014 mensu '!BW43</f>
        <v>1905813</v>
      </c>
      <c r="BS43" s="112">
        <f>+BR43+'Gastos Generales_2014 mensu '!BX43</f>
        <v>1905813</v>
      </c>
    </row>
    <row r="44" spans="1:71" ht="14.1" customHeight="1">
      <c r="A44" s="108">
        <f>+'Gastos Generales_2014 mensu '!B44</f>
        <v>1220</v>
      </c>
      <c r="B44" s="108" t="str">
        <f>+'Gastos Generales_2014 mensu '!C44</f>
        <v>TI</v>
      </c>
      <c r="C44" s="108">
        <f>+'Gastos Generales_2014 mensu '!D44</f>
        <v>9060117002</v>
      </c>
      <c r="D44" s="108" t="str">
        <f>+'Gastos Generales_2014 mensu '!E44</f>
        <v>Pensión complementaria de personal pasivo</v>
      </c>
      <c r="E44" s="108" t="str">
        <f>+'Gastos Generales_2014 mensu '!F44</f>
        <v>Remuneraciones</v>
      </c>
      <c r="F44" s="148">
        <f>+'Gastos Generales_2014 mensu '!G44</f>
        <v>0</v>
      </c>
      <c r="G44" s="148">
        <f>+'Gastos Generales_2014 mensu '!H44</f>
        <v>0</v>
      </c>
      <c r="H44" s="148">
        <f>+'Gastos Generales_2014 mensu '!I44</f>
        <v>0</v>
      </c>
      <c r="I44" s="148">
        <f>+'Gastos Generales_2014 mensu '!J44</f>
        <v>0</v>
      </c>
      <c r="J44" s="148">
        <f>+'Gastos Generales_2014 mensu '!K44</f>
        <v>0</v>
      </c>
      <c r="K44" s="148">
        <f>+'Gastos Generales_2014 mensu '!L44</f>
        <v>0</v>
      </c>
      <c r="L44" s="148">
        <f>+'Gastos Generales_2014 mensu '!M44</f>
        <v>0</v>
      </c>
      <c r="M44" s="148">
        <f>+'Gastos Generales_2014 mensu '!N44</f>
        <v>0</v>
      </c>
      <c r="N44" s="148">
        <f>+'Gastos Generales_2014 mensu '!O44</f>
        <v>0</v>
      </c>
      <c r="O44" s="148">
        <f>+'Gastos Generales_2014 mensu '!P44</f>
        <v>0</v>
      </c>
      <c r="P44" s="148">
        <f>+'Gastos Generales_2014 mensu '!Q44</f>
        <v>0</v>
      </c>
      <c r="Q44" s="148">
        <f>+P44+'Gastos Generales_2014 mensu '!R44</f>
        <v>0</v>
      </c>
      <c r="S44" s="108">
        <f t="shared" si="8"/>
        <v>1220</v>
      </c>
      <c r="T44" s="108" t="str">
        <f t="shared" si="12"/>
        <v>TI</v>
      </c>
      <c r="U44" s="108">
        <f t="shared" si="13"/>
        <v>9060117002</v>
      </c>
      <c r="V44" s="108" t="str">
        <f t="shared" si="14"/>
        <v>Pensión complementaria de personal pasivo</v>
      </c>
      <c r="W44" s="108" t="str">
        <f t="shared" si="15"/>
        <v>Remuneraciones</v>
      </c>
      <c r="X44" s="148">
        <f>+'Gastos Generales_2014 mensu '!Z44</f>
        <v>0</v>
      </c>
      <c r="Y44" s="148">
        <f>+X44+'Gastos Generales_2014 mensu '!AA44</f>
        <v>0</v>
      </c>
      <c r="Z44" s="148">
        <f>+Y44+'Gastos Generales_2014 mensu '!AB44</f>
        <v>157085</v>
      </c>
      <c r="AA44" s="148">
        <f>+Z44+'Gastos Generales_2014 mensu '!AC44</f>
        <v>183940</v>
      </c>
      <c r="AB44" s="148">
        <f>+AA44+'Gastos Generales_2014 mensu '!AD44</f>
        <v>210795</v>
      </c>
      <c r="AC44" s="148">
        <f>+AB44+'Gastos Generales_2014 mensu '!AE44</f>
        <v>237650</v>
      </c>
      <c r="AD44" s="148">
        <f>+AC44+'Gastos Generales_2014 mensu '!AF44</f>
        <v>264505</v>
      </c>
      <c r="AE44" s="148">
        <f>+AD44+'Gastos Generales_2014 mensu '!AG44</f>
        <v>264505</v>
      </c>
      <c r="AF44" s="148">
        <f>+AE44+'Gastos Generales_2014 mensu '!AH44</f>
        <v>264505</v>
      </c>
      <c r="AG44" s="148">
        <f>+AF44+'Gastos Generales_2014 mensu '!AI44</f>
        <v>264505</v>
      </c>
      <c r="AH44" s="148">
        <f>+AG44+'Gastos Generales_2014 mensu '!AJ44</f>
        <v>264505</v>
      </c>
      <c r="AI44" s="148">
        <f>+AH44+'Gastos Generales_2014 mensu '!AK44</f>
        <v>264505</v>
      </c>
      <c r="AK44" s="108">
        <f t="shared" si="30"/>
        <v>1220</v>
      </c>
      <c r="AL44" s="108" t="str">
        <f t="shared" si="31"/>
        <v>TI</v>
      </c>
      <c r="AM44" s="108"/>
      <c r="AN44" s="108" t="str">
        <f t="shared" si="32"/>
        <v>Pensión complementaria de personal pasivo</v>
      </c>
      <c r="AO44" s="108" t="str">
        <f t="shared" si="33"/>
        <v>Remuneraciones</v>
      </c>
      <c r="AP44" s="112">
        <f t="shared" si="9"/>
        <v>0</v>
      </c>
      <c r="AQ44" s="112">
        <f t="shared" si="16"/>
        <v>0</v>
      </c>
      <c r="AR44" s="112">
        <f t="shared" si="17"/>
        <v>157085</v>
      </c>
      <c r="AS44" s="112">
        <f t="shared" si="18"/>
        <v>183940</v>
      </c>
      <c r="AT44" s="112">
        <f t="shared" si="19"/>
        <v>210795</v>
      </c>
      <c r="AU44" s="112">
        <f t="shared" si="20"/>
        <v>237650</v>
      </c>
      <c r="AV44" s="112">
        <f t="shared" si="21"/>
        <v>264505</v>
      </c>
      <c r="AW44" s="112">
        <f t="shared" si="22"/>
        <v>264505</v>
      </c>
      <c r="AX44" s="112">
        <f t="shared" si="23"/>
        <v>264505</v>
      </c>
      <c r="AY44" s="112">
        <f t="shared" si="24"/>
        <v>264505</v>
      </c>
      <c r="AZ44" s="112">
        <f t="shared" si="25"/>
        <v>264505</v>
      </c>
      <c r="BA44" s="112">
        <f t="shared" si="26"/>
        <v>264505</v>
      </c>
      <c r="BC44" s="108">
        <f t="shared" si="10"/>
        <v>1220</v>
      </c>
      <c r="BD44" s="108" t="str">
        <f t="shared" si="27"/>
        <v>TI</v>
      </c>
      <c r="BE44" s="108">
        <f t="shared" si="28"/>
        <v>0</v>
      </c>
      <c r="BF44" s="108" t="str">
        <f t="shared" si="29"/>
        <v>Pensión complementaria de personal pasivo</v>
      </c>
      <c r="BG44" s="108" t="str">
        <f t="shared" si="29"/>
        <v>Remuneraciones</v>
      </c>
      <c r="BH44" s="112">
        <f t="shared" si="11"/>
        <v>0</v>
      </c>
      <c r="BI44" s="112">
        <f>+BH44+'Gastos Generales_2014 mensu '!BN44</f>
        <v>0</v>
      </c>
      <c r="BJ44" s="112">
        <f>+BI44+'Gastos Generales_2014 mensu '!BO44</f>
        <v>157085</v>
      </c>
      <c r="BK44" s="112">
        <f>+BJ44+'Gastos Generales_2014 mensu '!BP44</f>
        <v>183940</v>
      </c>
      <c r="BL44" s="112">
        <f>+BK44+'Gastos Generales_2014 mensu '!BQ44</f>
        <v>210795</v>
      </c>
      <c r="BM44" s="112">
        <f>+BL44+'Gastos Generales_2014 mensu '!BR44</f>
        <v>237650</v>
      </c>
      <c r="BN44" s="112">
        <f>+BM44+'Gastos Generales_2014 mensu '!BS44</f>
        <v>264505</v>
      </c>
      <c r="BO44" s="112">
        <f>+BN44+'Gastos Generales_2014 mensu '!BT44</f>
        <v>264505</v>
      </c>
      <c r="BP44" s="112">
        <f>+BO44+'Gastos Generales_2014 mensu '!BU44</f>
        <v>264505</v>
      </c>
      <c r="BQ44" s="112">
        <f>+BP44+'Gastos Generales_2014 mensu '!BV44</f>
        <v>264505</v>
      </c>
      <c r="BR44" s="112">
        <f>+BQ44+'Gastos Generales_2014 mensu '!BW44</f>
        <v>264505</v>
      </c>
      <c r="BS44" s="112">
        <f>+BR44+'Gastos Generales_2014 mensu '!BX44</f>
        <v>264505</v>
      </c>
    </row>
    <row r="45" spans="1:71" ht="14.1" customHeight="1">
      <c r="A45" s="108">
        <f>+'Gastos Generales_2014 mensu '!B45</f>
        <v>1220</v>
      </c>
      <c r="B45" s="108" t="str">
        <f>+'Gastos Generales_2014 mensu '!C45</f>
        <v>TI</v>
      </c>
      <c r="C45" s="108">
        <f>+'Gastos Generales_2014 mensu '!D45</f>
        <v>9060302001</v>
      </c>
      <c r="D45" s="108" t="str">
        <f>+'Gastos Generales_2014 mensu '!E45</f>
        <v>ESTACIONAMIENTO</v>
      </c>
      <c r="E45" s="108" t="str">
        <f>+'Gastos Generales_2014 mensu '!F45</f>
        <v>COSTO DE OFICINA</v>
      </c>
      <c r="F45" s="148">
        <f>+'Gastos Generales_2014 mensu '!G45</f>
        <v>0</v>
      </c>
      <c r="G45" s="148">
        <f>+'Gastos Generales_2014 mensu '!H45</f>
        <v>0</v>
      </c>
      <c r="H45" s="148">
        <f>+'Gastos Generales_2014 mensu '!I45</f>
        <v>0</v>
      </c>
      <c r="I45" s="148">
        <f>+'Gastos Generales_2014 mensu '!J45</f>
        <v>0</v>
      </c>
      <c r="J45" s="148">
        <f>+'Gastos Generales_2014 mensu '!K45</f>
        <v>0</v>
      </c>
      <c r="K45" s="148">
        <f>+'Gastos Generales_2014 mensu '!L45</f>
        <v>0</v>
      </c>
      <c r="L45" s="148">
        <f>+'Gastos Generales_2014 mensu '!M45</f>
        <v>0</v>
      </c>
      <c r="M45" s="148">
        <f>+'Gastos Generales_2014 mensu '!N45</f>
        <v>0</v>
      </c>
      <c r="N45" s="148">
        <f>+'Gastos Generales_2014 mensu '!O45</f>
        <v>0</v>
      </c>
      <c r="O45" s="148">
        <f>+'Gastos Generales_2014 mensu '!P45</f>
        <v>0</v>
      </c>
      <c r="P45" s="148">
        <f>+'Gastos Generales_2014 mensu '!Q45</f>
        <v>0</v>
      </c>
      <c r="Q45" s="148">
        <f>+P45+'Gastos Generales_2014 mensu '!R45</f>
        <v>0</v>
      </c>
      <c r="S45" s="108">
        <f t="shared" si="8"/>
        <v>1220</v>
      </c>
      <c r="T45" s="108" t="str">
        <f t="shared" si="12"/>
        <v>TI</v>
      </c>
      <c r="U45" s="108">
        <f t="shared" si="13"/>
        <v>9060302001</v>
      </c>
      <c r="V45" s="108" t="str">
        <f t="shared" si="14"/>
        <v>ESTACIONAMIENTO</v>
      </c>
      <c r="W45" s="108" t="str">
        <f t="shared" si="15"/>
        <v>COSTO DE OFICINA</v>
      </c>
      <c r="X45" s="148">
        <f>+'Gastos Generales_2014 mensu '!Z45</f>
        <v>0</v>
      </c>
      <c r="Y45" s="148">
        <f>+X45+'Gastos Generales_2014 mensu '!AA45</f>
        <v>0</v>
      </c>
      <c r="Z45" s="148">
        <f>+Y45+'Gastos Generales_2014 mensu '!AB45</f>
        <v>95000</v>
      </c>
      <c r="AA45" s="148">
        <f>+Z45+'Gastos Generales_2014 mensu '!AC45</f>
        <v>95000</v>
      </c>
      <c r="AB45" s="148">
        <f>+AA45+'Gastos Generales_2014 mensu '!AD45</f>
        <v>95000</v>
      </c>
      <c r="AC45" s="148">
        <f>+AB45+'Gastos Generales_2014 mensu '!AE45</f>
        <v>380000</v>
      </c>
      <c r="AD45" s="148">
        <f>+AC45+'Gastos Generales_2014 mensu '!AF45</f>
        <v>585418</v>
      </c>
      <c r="AE45" s="148">
        <f>+AD45+'Gastos Generales_2014 mensu '!AG45</f>
        <v>585418</v>
      </c>
      <c r="AF45" s="148">
        <f>+AE45+'Gastos Generales_2014 mensu '!AH45</f>
        <v>585418</v>
      </c>
      <c r="AG45" s="148">
        <f>+AF45+'Gastos Generales_2014 mensu '!AI45</f>
        <v>585418</v>
      </c>
      <c r="AH45" s="148">
        <f>+AG45+'Gastos Generales_2014 mensu '!AJ45</f>
        <v>585418</v>
      </c>
      <c r="AI45" s="148">
        <f>+AH45+'Gastos Generales_2014 mensu '!AK45</f>
        <v>585418</v>
      </c>
      <c r="AK45" s="108">
        <f t="shared" si="30"/>
        <v>1220</v>
      </c>
      <c r="AL45" s="108" t="str">
        <f t="shared" si="31"/>
        <v>TI</v>
      </c>
      <c r="AM45" s="108"/>
      <c r="AN45" s="108" t="str">
        <f t="shared" si="32"/>
        <v>ESTACIONAMIENTO</v>
      </c>
      <c r="AO45" s="108" t="str">
        <f t="shared" si="33"/>
        <v>COSTO DE OFICINA</v>
      </c>
      <c r="AP45" s="112">
        <f t="shared" si="9"/>
        <v>0</v>
      </c>
      <c r="AQ45" s="112">
        <f t="shared" si="16"/>
        <v>0</v>
      </c>
      <c r="AR45" s="112">
        <f t="shared" si="17"/>
        <v>95000</v>
      </c>
      <c r="AS45" s="112">
        <f t="shared" si="18"/>
        <v>95000</v>
      </c>
      <c r="AT45" s="112">
        <f t="shared" si="19"/>
        <v>95000</v>
      </c>
      <c r="AU45" s="112">
        <f t="shared" si="20"/>
        <v>380000</v>
      </c>
      <c r="AV45" s="112">
        <f t="shared" si="21"/>
        <v>585418</v>
      </c>
      <c r="AW45" s="112">
        <f t="shared" si="22"/>
        <v>585418</v>
      </c>
      <c r="AX45" s="112">
        <f t="shared" si="23"/>
        <v>585418</v>
      </c>
      <c r="AY45" s="112">
        <f t="shared" si="24"/>
        <v>585418</v>
      </c>
      <c r="AZ45" s="112">
        <f t="shared" si="25"/>
        <v>585418</v>
      </c>
      <c r="BA45" s="112">
        <f t="shared" si="26"/>
        <v>585418</v>
      </c>
      <c r="BC45" s="108">
        <f t="shared" si="10"/>
        <v>1220</v>
      </c>
      <c r="BD45" s="108" t="str">
        <f t="shared" si="27"/>
        <v>TI</v>
      </c>
      <c r="BE45" s="108">
        <f t="shared" si="28"/>
        <v>0</v>
      </c>
      <c r="BF45" s="108" t="str">
        <f t="shared" si="29"/>
        <v>ESTACIONAMIENTO</v>
      </c>
      <c r="BG45" s="108" t="str">
        <f t="shared" si="29"/>
        <v>COSTO DE OFICINA</v>
      </c>
      <c r="BH45" s="112">
        <f t="shared" si="11"/>
        <v>0</v>
      </c>
      <c r="BI45" s="112">
        <f>+BH45+'Gastos Generales_2014 mensu '!BN45</f>
        <v>0</v>
      </c>
      <c r="BJ45" s="112">
        <f>+BI45+'Gastos Generales_2014 mensu '!BO45</f>
        <v>95000</v>
      </c>
      <c r="BK45" s="112">
        <f>+BJ45+'Gastos Generales_2014 mensu '!BP45</f>
        <v>95000</v>
      </c>
      <c r="BL45" s="112">
        <f>+BK45+'Gastos Generales_2014 mensu '!BQ45</f>
        <v>95000</v>
      </c>
      <c r="BM45" s="112">
        <f>+BL45+'Gastos Generales_2014 mensu '!BR45</f>
        <v>380000</v>
      </c>
      <c r="BN45" s="112">
        <f>+BM45+'Gastos Generales_2014 mensu '!BS45</f>
        <v>585418</v>
      </c>
      <c r="BO45" s="112">
        <f>+BN45+'Gastos Generales_2014 mensu '!BT45</f>
        <v>585418</v>
      </c>
      <c r="BP45" s="112">
        <f>+BO45+'Gastos Generales_2014 mensu '!BU45</f>
        <v>585418</v>
      </c>
      <c r="BQ45" s="112">
        <f>+BP45+'Gastos Generales_2014 mensu '!BV45</f>
        <v>585418</v>
      </c>
      <c r="BR45" s="112">
        <f>+BQ45+'Gastos Generales_2014 mensu '!BW45</f>
        <v>585418</v>
      </c>
      <c r="BS45" s="112">
        <f>+BR45+'Gastos Generales_2014 mensu '!BX45</f>
        <v>585418</v>
      </c>
    </row>
    <row r="46" spans="1:71" ht="14.1" customHeight="1">
      <c r="A46" s="108">
        <f>+'Gastos Generales_2014 mensu '!B46</f>
        <v>1220</v>
      </c>
      <c r="B46" s="108" t="str">
        <f>+'Gastos Generales_2014 mensu '!C46</f>
        <v>TI</v>
      </c>
      <c r="C46" s="108">
        <f>+'Gastos Generales_2014 mensu '!D46</f>
        <v>9069901002</v>
      </c>
      <c r="D46" s="108" t="str">
        <f>+'Gastos Generales_2014 mensu '!E46</f>
        <v>CREDITO FISCAL NO UTILIZADO</v>
      </c>
      <c r="E46" s="108" t="str">
        <f>+'Gastos Generales_2014 mensu '!F46</f>
        <v>GASTOS GENERALES DIVERSOS</v>
      </c>
      <c r="F46" s="148">
        <f>+'Gastos Generales_2014 mensu '!G46</f>
        <v>0</v>
      </c>
      <c r="G46" s="148">
        <f>+'Gastos Generales_2014 mensu '!H46</f>
        <v>0</v>
      </c>
      <c r="H46" s="148">
        <f>+'Gastos Generales_2014 mensu '!I46</f>
        <v>0</v>
      </c>
      <c r="I46" s="148">
        <f>+'Gastos Generales_2014 mensu '!J46</f>
        <v>0</v>
      </c>
      <c r="J46" s="148">
        <f>+'Gastos Generales_2014 mensu '!K46</f>
        <v>0</v>
      </c>
      <c r="K46" s="148">
        <f>+'Gastos Generales_2014 mensu '!L46</f>
        <v>0</v>
      </c>
      <c r="L46" s="148">
        <f>+'Gastos Generales_2014 mensu '!M46</f>
        <v>0</v>
      </c>
      <c r="M46" s="148">
        <f>+'Gastos Generales_2014 mensu '!N46</f>
        <v>0</v>
      </c>
      <c r="N46" s="148">
        <f>+'Gastos Generales_2014 mensu '!O46</f>
        <v>0</v>
      </c>
      <c r="O46" s="148">
        <f>+'Gastos Generales_2014 mensu '!P46</f>
        <v>0</v>
      </c>
      <c r="P46" s="148">
        <f>+'Gastos Generales_2014 mensu '!Q46</f>
        <v>0</v>
      </c>
      <c r="Q46" s="148">
        <f>+P46+'Gastos Generales_2014 mensu '!R46</f>
        <v>0</v>
      </c>
      <c r="S46" s="108">
        <f t="shared" si="8"/>
        <v>1220</v>
      </c>
      <c r="T46" s="108" t="str">
        <f t="shared" si="12"/>
        <v>TI</v>
      </c>
      <c r="U46" s="108">
        <f t="shared" si="13"/>
        <v>9069901002</v>
      </c>
      <c r="V46" s="108" t="str">
        <f t="shared" si="14"/>
        <v>CREDITO FISCAL NO UTILIZADO</v>
      </c>
      <c r="W46" s="108" t="str">
        <f t="shared" si="15"/>
        <v>GASTOS GENERALES DIVERSOS</v>
      </c>
      <c r="X46" s="148">
        <f>+'Gastos Generales_2014 mensu '!Z46</f>
        <v>0</v>
      </c>
      <c r="Y46" s="148">
        <f>+X46+'Gastos Generales_2014 mensu '!AA46</f>
        <v>0</v>
      </c>
      <c r="Z46" s="148">
        <f>+Y46+'Gastos Generales_2014 mensu '!AB46</f>
        <v>17299</v>
      </c>
      <c r="AA46" s="148">
        <f>+Z46+'Gastos Generales_2014 mensu '!AC46</f>
        <v>17299</v>
      </c>
      <c r="AB46" s="148">
        <f>+AA46+'Gastos Generales_2014 mensu '!AD46</f>
        <v>17299</v>
      </c>
      <c r="AC46" s="148">
        <f>+AB46+'Gastos Generales_2014 mensu '!AE46</f>
        <v>17299</v>
      </c>
      <c r="AD46" s="148">
        <f>+AC46+'Gastos Generales_2014 mensu '!AF46</f>
        <v>17299</v>
      </c>
      <c r="AE46" s="148">
        <f>+AD46+'Gastos Generales_2014 mensu '!AG46</f>
        <v>17299</v>
      </c>
      <c r="AF46" s="148">
        <f>+AE46+'Gastos Generales_2014 mensu '!AH46</f>
        <v>17299</v>
      </c>
      <c r="AG46" s="148">
        <f>+AF46+'Gastos Generales_2014 mensu '!AI46</f>
        <v>17299</v>
      </c>
      <c r="AH46" s="148">
        <f>+AG46+'Gastos Generales_2014 mensu '!AJ46</f>
        <v>17299</v>
      </c>
      <c r="AI46" s="148">
        <f>+AH46+'Gastos Generales_2014 mensu '!AK46</f>
        <v>17299</v>
      </c>
      <c r="AK46" s="108">
        <f t="shared" si="30"/>
        <v>1220</v>
      </c>
      <c r="AL46" s="108" t="str">
        <f t="shared" si="31"/>
        <v>TI</v>
      </c>
      <c r="AM46" s="108">
        <f t="shared" ref="AM46" si="34">+C46</f>
        <v>9069901002</v>
      </c>
      <c r="AN46" s="108" t="str">
        <f t="shared" ref="AN46" si="35">+D46</f>
        <v>CREDITO FISCAL NO UTILIZADO</v>
      </c>
      <c r="AO46" s="108" t="str">
        <f t="shared" ref="AO46" si="36">+E46</f>
        <v>GASTOS GENERALES DIVERSOS</v>
      </c>
      <c r="AP46" s="112">
        <f t="shared" si="9"/>
        <v>0</v>
      </c>
      <c r="AQ46" s="112">
        <f t="shared" si="16"/>
        <v>0</v>
      </c>
      <c r="AR46" s="112">
        <f t="shared" si="17"/>
        <v>17299</v>
      </c>
      <c r="AS46" s="112">
        <f t="shared" si="18"/>
        <v>17299</v>
      </c>
      <c r="AT46" s="112">
        <f t="shared" si="19"/>
        <v>17299</v>
      </c>
      <c r="AU46" s="112">
        <f t="shared" si="20"/>
        <v>17299</v>
      </c>
      <c r="AV46" s="112">
        <f t="shared" si="21"/>
        <v>17299</v>
      </c>
      <c r="AW46" s="112">
        <f t="shared" si="22"/>
        <v>17299</v>
      </c>
      <c r="AX46" s="112">
        <f t="shared" si="23"/>
        <v>17299</v>
      </c>
      <c r="AY46" s="112">
        <f t="shared" si="24"/>
        <v>17299</v>
      </c>
      <c r="AZ46" s="112">
        <f t="shared" si="25"/>
        <v>17299</v>
      </c>
      <c r="BA46" s="112">
        <f t="shared" si="26"/>
        <v>17299</v>
      </c>
      <c r="BC46" s="108">
        <f t="shared" si="10"/>
        <v>1220</v>
      </c>
      <c r="BD46" s="108" t="str">
        <f t="shared" si="27"/>
        <v>TI</v>
      </c>
      <c r="BE46" s="108">
        <f t="shared" si="28"/>
        <v>9069901002</v>
      </c>
      <c r="BF46" s="108" t="str">
        <f t="shared" si="29"/>
        <v>CREDITO FISCAL NO UTILIZADO</v>
      </c>
      <c r="BG46" s="108" t="str">
        <f t="shared" si="29"/>
        <v>GASTOS GENERALES DIVERSOS</v>
      </c>
      <c r="BH46" s="112">
        <f t="shared" si="11"/>
        <v>0</v>
      </c>
      <c r="BI46" s="112">
        <f>+BH46+'Gastos Generales_2014 mensu '!BN46</f>
        <v>0</v>
      </c>
      <c r="BJ46" s="112">
        <f>+BI46+'Gastos Generales_2014 mensu '!BO46</f>
        <v>17299</v>
      </c>
      <c r="BK46" s="112">
        <f>+BJ46+'Gastos Generales_2014 mensu '!BP46</f>
        <v>17299</v>
      </c>
      <c r="BL46" s="112">
        <f>+BK46+'Gastos Generales_2014 mensu '!BQ46</f>
        <v>17299</v>
      </c>
      <c r="BM46" s="112">
        <f>+BL46+'Gastos Generales_2014 mensu '!BR46</f>
        <v>17299</v>
      </c>
      <c r="BN46" s="112">
        <f>+BM46+'Gastos Generales_2014 mensu '!BS46</f>
        <v>17299</v>
      </c>
      <c r="BO46" s="112">
        <f>+BN46+'Gastos Generales_2014 mensu '!BT46</f>
        <v>17299</v>
      </c>
      <c r="BP46" s="112">
        <f>+BO46+'Gastos Generales_2014 mensu '!BU46</f>
        <v>17299</v>
      </c>
      <c r="BQ46" s="112">
        <f>+BP46+'Gastos Generales_2014 mensu '!BV46</f>
        <v>17299</v>
      </c>
      <c r="BR46" s="112">
        <f>+BQ46+'Gastos Generales_2014 mensu '!BW46</f>
        <v>17299</v>
      </c>
      <c r="BS46" s="112">
        <f>+BR46+'Gastos Generales_2014 mensu '!BX46</f>
        <v>17299</v>
      </c>
    </row>
    <row r="47" spans="1:71" ht="14.1" customHeight="1">
      <c r="A47" s="108">
        <f>+'Gastos Generales_2014 mensu '!B47</f>
        <v>1220</v>
      </c>
      <c r="B47" s="108" t="str">
        <f>+'Gastos Generales_2014 mensu '!C47</f>
        <v>TI</v>
      </c>
      <c r="C47" s="108">
        <f>+'Gastos Generales_2014 mensu '!D47</f>
        <v>9061003001</v>
      </c>
      <c r="D47" s="108" t="str">
        <f>+'Gastos Generales_2014 mensu '!E47</f>
        <v xml:space="preserve">ALOJAMIENTO </v>
      </c>
      <c r="E47" s="108" t="str">
        <f>+'Gastos Generales_2014 mensu '!F47</f>
        <v>GASTOS DE VIAJES POR NEGOCIO</v>
      </c>
      <c r="F47" s="148">
        <f>+'Gastos Generales_2014 mensu '!G47</f>
        <v>0</v>
      </c>
      <c r="G47" s="148">
        <f>+'Gastos Generales_2014 mensu '!H47</f>
        <v>0</v>
      </c>
      <c r="H47" s="148">
        <f>+'Gastos Generales_2014 mensu '!I47</f>
        <v>0</v>
      </c>
      <c r="I47" s="148">
        <f>+'Gastos Generales_2014 mensu '!J47</f>
        <v>0</v>
      </c>
      <c r="J47" s="148">
        <f>+'Gastos Generales_2014 mensu '!K47</f>
        <v>0</v>
      </c>
      <c r="K47" s="148">
        <f>+'Gastos Generales_2014 mensu '!L47</f>
        <v>0</v>
      </c>
      <c r="L47" s="148">
        <f>+'Gastos Generales_2014 mensu '!M47</f>
        <v>0</v>
      </c>
      <c r="M47" s="148">
        <f>+'Gastos Generales_2014 mensu '!N47</f>
        <v>0</v>
      </c>
      <c r="N47" s="148">
        <f>+'Gastos Generales_2014 mensu '!O47</f>
        <v>0</v>
      </c>
      <c r="O47" s="148">
        <f>+'Gastos Generales_2014 mensu '!P47</f>
        <v>0</v>
      </c>
      <c r="P47" s="148">
        <f>+'Gastos Generales_2014 mensu '!Q47</f>
        <v>0</v>
      </c>
      <c r="Q47" s="148">
        <f>+P47+'Gastos Generales_2014 mensu '!R47</f>
        <v>0</v>
      </c>
      <c r="S47" s="108">
        <f t="shared" ref="S47:S48" si="37">+A47</f>
        <v>1220</v>
      </c>
      <c r="T47" s="108" t="str">
        <f t="shared" ref="T47:T48" si="38">+B47</f>
        <v>TI</v>
      </c>
      <c r="U47" s="108">
        <f t="shared" ref="U47:U48" si="39">+C47</f>
        <v>9061003001</v>
      </c>
      <c r="V47" s="108" t="str">
        <f t="shared" ref="V47:V48" si="40">+D47</f>
        <v xml:space="preserve">ALOJAMIENTO </v>
      </c>
      <c r="W47" s="108" t="str">
        <f t="shared" ref="W47:W48" si="41">+E47</f>
        <v>GASTOS DE VIAJES POR NEGOCIO</v>
      </c>
      <c r="X47" s="148">
        <f>+'Gastos Generales_2014 mensu '!Z47</f>
        <v>0</v>
      </c>
      <c r="Y47" s="148">
        <f>+X47+'Gastos Generales_2014 mensu '!AA47</f>
        <v>0</v>
      </c>
      <c r="Z47" s="148">
        <f>+Y47+'Gastos Generales_2014 mensu '!AB47</f>
        <v>0</v>
      </c>
      <c r="AA47" s="148">
        <f>+Z47+'Gastos Generales_2014 mensu '!AC47</f>
        <v>353184</v>
      </c>
      <c r="AB47" s="148">
        <f>+AA47+'Gastos Generales_2014 mensu '!AD47</f>
        <v>801184</v>
      </c>
      <c r="AC47" s="148">
        <f>+AB47+'Gastos Generales_2014 mensu '!AE47</f>
        <v>2523784</v>
      </c>
      <c r="AD47" s="148">
        <f>+AC47+'Gastos Generales_2014 mensu '!AF47</f>
        <v>2698050</v>
      </c>
      <c r="AE47" s="148">
        <f>+AD47+'Gastos Generales_2014 mensu '!AG47</f>
        <v>2698050</v>
      </c>
      <c r="AF47" s="148">
        <f>+AE47+'Gastos Generales_2014 mensu '!AH47</f>
        <v>2698050</v>
      </c>
      <c r="AG47" s="148">
        <f>+AF47+'Gastos Generales_2014 mensu '!AI47</f>
        <v>2698050</v>
      </c>
      <c r="AH47" s="148">
        <f>+AG47+'Gastos Generales_2014 mensu '!AJ47</f>
        <v>2698050</v>
      </c>
      <c r="AI47" s="148">
        <f>+AH47+'Gastos Generales_2014 mensu '!AK47</f>
        <v>2698050</v>
      </c>
      <c r="AK47" s="108">
        <f t="shared" ref="AK47:AK48" si="42">+A47</f>
        <v>1220</v>
      </c>
      <c r="AL47" s="108" t="str">
        <f t="shared" ref="AL47:AL48" si="43">+B47</f>
        <v>TI</v>
      </c>
      <c r="AM47" s="108">
        <f t="shared" ref="AM47:AM48" si="44">+C47</f>
        <v>9061003001</v>
      </c>
      <c r="AN47" s="108" t="str">
        <f t="shared" ref="AN47:AN48" si="45">+D47</f>
        <v xml:space="preserve">ALOJAMIENTO </v>
      </c>
      <c r="AO47" s="108" t="str">
        <f t="shared" ref="AO47:AO48" si="46">+E47</f>
        <v>GASTOS DE VIAJES POR NEGOCIO</v>
      </c>
      <c r="AP47" s="112">
        <f t="shared" ref="AP47:AP48" si="47">+X47-F47</f>
        <v>0</v>
      </c>
      <c r="AQ47" s="112">
        <f t="shared" ref="AQ47:AQ48" si="48">+Y47-G47</f>
        <v>0</v>
      </c>
      <c r="AR47" s="112">
        <f t="shared" ref="AR47:AR48" si="49">+Z47-H47</f>
        <v>0</v>
      </c>
      <c r="AS47" s="112">
        <f t="shared" ref="AS47:AS48" si="50">+AA47-I47</f>
        <v>353184</v>
      </c>
      <c r="AT47" s="112">
        <f t="shared" ref="AT47:AT48" si="51">+AB47-J47</f>
        <v>801184</v>
      </c>
      <c r="AU47" s="112">
        <f t="shared" ref="AU47:AU48" si="52">+AC47-K47</f>
        <v>2523784</v>
      </c>
      <c r="AV47" s="112">
        <f t="shared" ref="AV47:AV48" si="53">+AD47-L47</f>
        <v>2698050</v>
      </c>
      <c r="AW47" s="112">
        <f t="shared" ref="AW47:AW48" si="54">+AE47-M47</f>
        <v>2698050</v>
      </c>
      <c r="AX47" s="112">
        <f t="shared" ref="AX47:AX48" si="55">+AF47-N47</f>
        <v>2698050</v>
      </c>
      <c r="AY47" s="112">
        <f t="shared" ref="AY47:AY48" si="56">+AG47-O47</f>
        <v>2698050</v>
      </c>
      <c r="AZ47" s="112">
        <f t="shared" ref="AZ47:AZ48" si="57">+AH47-P47</f>
        <v>2698050</v>
      </c>
      <c r="BA47" s="112">
        <f t="shared" ref="BA47:BA48" si="58">+AI47-Q47</f>
        <v>2698050</v>
      </c>
      <c r="BC47" s="108">
        <f t="shared" ref="BC47:BC48" si="59">+AK47</f>
        <v>1220</v>
      </c>
      <c r="BD47" s="108" t="str">
        <f t="shared" ref="BD47:BD48" si="60">+AL47</f>
        <v>TI</v>
      </c>
      <c r="BE47" s="108">
        <f t="shared" ref="BE47:BE48" si="61">+AM47</f>
        <v>9061003001</v>
      </c>
      <c r="BF47" s="108" t="str">
        <f t="shared" ref="BF47:BF48" si="62">+AN47</f>
        <v xml:space="preserve">ALOJAMIENTO </v>
      </c>
      <c r="BG47" s="108" t="str">
        <f t="shared" ref="BG47:BG48" si="63">+AO47</f>
        <v>GASTOS DE VIAJES POR NEGOCIO</v>
      </c>
      <c r="BH47" s="112">
        <f t="shared" ref="BH47:BH48" si="64">+X47</f>
        <v>0</v>
      </c>
      <c r="BI47" s="112">
        <f>+BH47+'Gastos Generales_2014 mensu '!BN47</f>
        <v>0</v>
      </c>
      <c r="BJ47" s="112">
        <f>+BI47+'Gastos Generales_2014 mensu '!BO47</f>
        <v>0</v>
      </c>
      <c r="BK47" s="112">
        <f>+BJ47+'Gastos Generales_2014 mensu '!BP47</f>
        <v>353184</v>
      </c>
      <c r="BL47" s="112">
        <f>+BK47+'Gastos Generales_2014 mensu '!BQ47</f>
        <v>801184</v>
      </c>
      <c r="BM47" s="112">
        <f>+BL47+'Gastos Generales_2014 mensu '!BR47</f>
        <v>2523784</v>
      </c>
      <c r="BN47" s="112">
        <f>+BM47+'Gastos Generales_2014 mensu '!BS47</f>
        <v>2698050</v>
      </c>
      <c r="BO47" s="112">
        <f>+BN47+'Gastos Generales_2014 mensu '!BT47</f>
        <v>2698050</v>
      </c>
      <c r="BP47" s="112">
        <f>+BO47+'Gastos Generales_2014 mensu '!BU47</f>
        <v>2698050</v>
      </c>
      <c r="BQ47" s="112">
        <f>+BP47+'Gastos Generales_2014 mensu '!BV47</f>
        <v>2698050</v>
      </c>
      <c r="BR47" s="112">
        <f>+BQ47+'Gastos Generales_2014 mensu '!BW47</f>
        <v>2698050</v>
      </c>
      <c r="BS47" s="112">
        <f>+BR47+'Gastos Generales_2014 mensu '!BX47</f>
        <v>2698050</v>
      </c>
    </row>
    <row r="48" spans="1:71" ht="14.1" customHeight="1">
      <c r="A48" s="108">
        <f>+'Gastos Generales_2014 mensu '!B48</f>
        <v>1220</v>
      </c>
      <c r="B48" s="108" t="str">
        <f>+'Gastos Generales_2014 mensu '!C48</f>
        <v>TI</v>
      </c>
      <c r="C48" s="108">
        <f>+'Gastos Generales_2014 mensu '!D48</f>
        <v>9060311002</v>
      </c>
      <c r="D48" s="108" t="str">
        <f>+'Gastos Generales_2014 mensu '!E48</f>
        <v>PAPELERIA</v>
      </c>
      <c r="E48" s="108" t="str">
        <f>+'Gastos Generales_2014 mensu '!F48</f>
        <v>COSTO DE OFICINA</v>
      </c>
      <c r="F48" s="148">
        <f>+'Gastos Generales_2014 mensu '!G48</f>
        <v>0</v>
      </c>
      <c r="G48" s="148">
        <f>+'Gastos Generales_2014 mensu '!H48</f>
        <v>0</v>
      </c>
      <c r="H48" s="148">
        <f>+'Gastos Generales_2014 mensu '!I48</f>
        <v>0</v>
      </c>
      <c r="I48" s="148">
        <f>+'Gastos Generales_2014 mensu '!J48</f>
        <v>0</v>
      </c>
      <c r="J48" s="148">
        <f>+'Gastos Generales_2014 mensu '!K48</f>
        <v>0</v>
      </c>
      <c r="K48" s="148">
        <f>+'Gastos Generales_2014 mensu '!L48</f>
        <v>0</v>
      </c>
      <c r="L48" s="148">
        <f>+'Gastos Generales_2014 mensu '!M48</f>
        <v>0</v>
      </c>
      <c r="M48" s="148">
        <f>+'Gastos Generales_2014 mensu '!N48</f>
        <v>0</v>
      </c>
      <c r="N48" s="148">
        <f>+'Gastos Generales_2014 mensu '!O48</f>
        <v>0</v>
      </c>
      <c r="O48" s="148">
        <f>+'Gastos Generales_2014 mensu '!P48</f>
        <v>0</v>
      </c>
      <c r="P48" s="148">
        <f>+'Gastos Generales_2014 mensu '!Q48</f>
        <v>0</v>
      </c>
      <c r="Q48" s="148">
        <f>+P48+'Gastos Generales_2014 mensu '!R48</f>
        <v>0</v>
      </c>
      <c r="S48" s="108">
        <f t="shared" si="37"/>
        <v>1220</v>
      </c>
      <c r="T48" s="108" t="str">
        <f t="shared" si="38"/>
        <v>TI</v>
      </c>
      <c r="U48" s="108">
        <f t="shared" si="39"/>
        <v>9060311002</v>
      </c>
      <c r="V48" s="108" t="str">
        <f t="shared" si="40"/>
        <v>PAPELERIA</v>
      </c>
      <c r="W48" s="108" t="str">
        <f t="shared" si="41"/>
        <v>COSTO DE OFICINA</v>
      </c>
      <c r="X48" s="148">
        <f>+'Gastos Generales_2014 mensu '!Z48</f>
        <v>0</v>
      </c>
      <c r="Y48" s="148">
        <f>+X48+'Gastos Generales_2014 mensu '!AA48</f>
        <v>0</v>
      </c>
      <c r="Z48" s="148">
        <f>+Y48+'Gastos Generales_2014 mensu '!AB48</f>
        <v>0</v>
      </c>
      <c r="AA48" s="148">
        <f>+Z48+'Gastos Generales_2014 mensu '!AC48</f>
        <v>12697</v>
      </c>
      <c r="AB48" s="148">
        <f>+AA48+'Gastos Generales_2014 mensu '!AD48</f>
        <v>12697</v>
      </c>
      <c r="AC48" s="148">
        <f>+AB48+'Gastos Generales_2014 mensu '!AE48</f>
        <v>12697</v>
      </c>
      <c r="AD48" s="148">
        <f>+AC48+'Gastos Generales_2014 mensu '!AF48</f>
        <v>17161</v>
      </c>
      <c r="AE48" s="148">
        <f>+AD48+'Gastos Generales_2014 mensu '!AG48</f>
        <v>17161</v>
      </c>
      <c r="AF48" s="148">
        <f>+AE48+'Gastos Generales_2014 mensu '!AH48</f>
        <v>17161</v>
      </c>
      <c r="AG48" s="148">
        <f>+AF48+'Gastos Generales_2014 mensu '!AI48</f>
        <v>17161</v>
      </c>
      <c r="AH48" s="148">
        <f>+AG48+'Gastos Generales_2014 mensu '!AJ48</f>
        <v>17161</v>
      </c>
      <c r="AI48" s="148">
        <f>+AH48+'Gastos Generales_2014 mensu '!AK48</f>
        <v>17161</v>
      </c>
      <c r="AK48" s="108">
        <f t="shared" si="42"/>
        <v>1220</v>
      </c>
      <c r="AL48" s="108" t="str">
        <f t="shared" si="43"/>
        <v>TI</v>
      </c>
      <c r="AM48" s="108">
        <f t="shared" si="44"/>
        <v>9060311002</v>
      </c>
      <c r="AN48" s="108" t="str">
        <f t="shared" si="45"/>
        <v>PAPELERIA</v>
      </c>
      <c r="AO48" s="108" t="str">
        <f t="shared" si="46"/>
        <v>COSTO DE OFICINA</v>
      </c>
      <c r="AP48" s="112">
        <f t="shared" si="47"/>
        <v>0</v>
      </c>
      <c r="AQ48" s="112">
        <f t="shared" si="48"/>
        <v>0</v>
      </c>
      <c r="AR48" s="112">
        <f t="shared" si="49"/>
        <v>0</v>
      </c>
      <c r="AS48" s="112">
        <f t="shared" si="50"/>
        <v>12697</v>
      </c>
      <c r="AT48" s="112">
        <f t="shared" si="51"/>
        <v>12697</v>
      </c>
      <c r="AU48" s="112">
        <f t="shared" si="52"/>
        <v>12697</v>
      </c>
      <c r="AV48" s="112">
        <f t="shared" si="53"/>
        <v>17161</v>
      </c>
      <c r="AW48" s="112">
        <f t="shared" si="54"/>
        <v>17161</v>
      </c>
      <c r="AX48" s="112">
        <f t="shared" si="55"/>
        <v>17161</v>
      </c>
      <c r="AY48" s="112">
        <f t="shared" si="56"/>
        <v>17161</v>
      </c>
      <c r="AZ48" s="112">
        <f t="shared" si="57"/>
        <v>17161</v>
      </c>
      <c r="BA48" s="112">
        <f t="shared" si="58"/>
        <v>17161</v>
      </c>
      <c r="BC48" s="108">
        <f t="shared" si="59"/>
        <v>1220</v>
      </c>
      <c r="BD48" s="108" t="str">
        <f t="shared" si="60"/>
        <v>TI</v>
      </c>
      <c r="BE48" s="108">
        <f t="shared" si="61"/>
        <v>9060311002</v>
      </c>
      <c r="BF48" s="108" t="str">
        <f t="shared" si="62"/>
        <v>PAPELERIA</v>
      </c>
      <c r="BG48" s="108" t="str">
        <f t="shared" si="63"/>
        <v>COSTO DE OFICINA</v>
      </c>
      <c r="BH48" s="112">
        <f t="shared" si="64"/>
        <v>0</v>
      </c>
      <c r="BI48" s="112">
        <f>+BH48+'Gastos Generales_2014 mensu '!BN48</f>
        <v>0</v>
      </c>
      <c r="BJ48" s="112">
        <f>+BI48+'Gastos Generales_2014 mensu '!BO48</f>
        <v>0</v>
      </c>
      <c r="BK48" s="112">
        <f>+BJ48+'Gastos Generales_2014 mensu '!BP48</f>
        <v>12697</v>
      </c>
      <c r="BL48" s="112">
        <f>+BK48+'Gastos Generales_2014 mensu '!BQ48</f>
        <v>12697</v>
      </c>
      <c r="BM48" s="112">
        <f>+BL48+'Gastos Generales_2014 mensu '!BR48</f>
        <v>12697</v>
      </c>
      <c r="BN48" s="112">
        <f>+BM48+'Gastos Generales_2014 mensu '!BS48</f>
        <v>17161</v>
      </c>
      <c r="BO48" s="112">
        <f>+BN48+'Gastos Generales_2014 mensu '!BT48</f>
        <v>17161</v>
      </c>
      <c r="BP48" s="112">
        <f>+BO48+'Gastos Generales_2014 mensu '!BU48</f>
        <v>17161</v>
      </c>
      <c r="BQ48" s="112">
        <f>+BP48+'Gastos Generales_2014 mensu '!BV48</f>
        <v>17161</v>
      </c>
      <c r="BR48" s="112">
        <f>+BQ48+'Gastos Generales_2014 mensu '!BW48</f>
        <v>17161</v>
      </c>
      <c r="BS48" s="112">
        <f>+BR48+'Gastos Generales_2014 mensu '!BX48</f>
        <v>17161</v>
      </c>
    </row>
    <row r="49" spans="1:71" ht="14.1" customHeight="1">
      <c r="A49" s="108">
        <f>+'Gastos Generales_2014 mensu '!B49</f>
        <v>1220</v>
      </c>
      <c r="B49" s="108" t="str">
        <f>+'Gastos Generales_2014 mensu '!C49</f>
        <v>TI</v>
      </c>
      <c r="C49" s="108">
        <f>+'Gastos Generales_2014 mensu '!D49</f>
        <v>9060312001</v>
      </c>
      <c r="D49" s="108" t="str">
        <f>+'Gastos Generales_2014 mensu '!E49</f>
        <v>IMPRESIONES</v>
      </c>
      <c r="E49" s="108" t="str">
        <f>+'Gastos Generales_2014 mensu '!F49</f>
        <v>COSTO DE OFICINA</v>
      </c>
      <c r="F49" s="148">
        <f>+'Gastos Generales_2014 mensu '!G49</f>
        <v>0</v>
      </c>
      <c r="G49" s="148">
        <f>+'Gastos Generales_2014 mensu '!H49</f>
        <v>0</v>
      </c>
      <c r="H49" s="148">
        <f>+'Gastos Generales_2014 mensu '!I49</f>
        <v>0</v>
      </c>
      <c r="I49" s="148">
        <f>+'Gastos Generales_2014 mensu '!J49</f>
        <v>0</v>
      </c>
      <c r="J49" s="148">
        <f>+'Gastos Generales_2014 mensu '!K49</f>
        <v>0</v>
      </c>
      <c r="K49" s="148">
        <f>+'Gastos Generales_2014 mensu '!L49</f>
        <v>0</v>
      </c>
      <c r="L49" s="148">
        <f>+'Gastos Generales_2014 mensu '!M49</f>
        <v>0</v>
      </c>
      <c r="M49" s="148">
        <f>+'Gastos Generales_2014 mensu '!N49</f>
        <v>0</v>
      </c>
      <c r="N49" s="148">
        <f>+'Gastos Generales_2014 mensu '!O49</f>
        <v>0</v>
      </c>
      <c r="O49" s="148">
        <f>+'Gastos Generales_2014 mensu '!P49</f>
        <v>0</v>
      </c>
      <c r="P49" s="148">
        <f>+'Gastos Generales_2014 mensu '!Q49</f>
        <v>0</v>
      </c>
      <c r="Q49" s="148">
        <f>+P49+'Gastos Generales_2014 mensu '!R49</f>
        <v>0</v>
      </c>
      <c r="S49" s="108">
        <f t="shared" ref="S49:S52" si="65">+A49</f>
        <v>1220</v>
      </c>
      <c r="T49" s="108" t="str">
        <f t="shared" ref="T49:T52" si="66">+B49</f>
        <v>TI</v>
      </c>
      <c r="U49" s="108">
        <f t="shared" ref="U49:U52" si="67">+C49</f>
        <v>9060312001</v>
      </c>
      <c r="V49" s="108" t="str">
        <f t="shared" ref="V49:V52" si="68">+D49</f>
        <v>IMPRESIONES</v>
      </c>
      <c r="W49" s="108" t="str">
        <f t="shared" ref="W49:W52" si="69">+E49</f>
        <v>COSTO DE OFICINA</v>
      </c>
      <c r="X49" s="148">
        <f>+'Gastos Generales_2014 mensu '!Z49</f>
        <v>0</v>
      </c>
      <c r="Y49" s="148">
        <f>+X49+'Gastos Generales_2014 mensu '!AA49</f>
        <v>0</v>
      </c>
      <c r="Z49" s="148">
        <f>+Y49+'Gastos Generales_2014 mensu '!AB49</f>
        <v>0</v>
      </c>
      <c r="AA49" s="148">
        <f>+Z49+'Gastos Generales_2014 mensu '!AC49</f>
        <v>36909</v>
      </c>
      <c r="AB49" s="148">
        <f>+AA49+'Gastos Generales_2014 mensu '!AD49</f>
        <v>49157</v>
      </c>
      <c r="AC49" s="148">
        <f>+AB49+'Gastos Generales_2014 mensu '!AE49</f>
        <v>63667</v>
      </c>
      <c r="AD49" s="148">
        <f>+AC49+'Gastos Generales_2014 mensu '!AF49</f>
        <v>71786</v>
      </c>
      <c r="AE49" s="148">
        <f>+AD49+'Gastos Generales_2014 mensu '!AG49</f>
        <v>71786</v>
      </c>
      <c r="AF49" s="148">
        <f>+AE49+'Gastos Generales_2014 mensu '!AH49</f>
        <v>71786</v>
      </c>
      <c r="AG49" s="148">
        <f>+AF49+'Gastos Generales_2014 mensu '!AI49</f>
        <v>71786</v>
      </c>
      <c r="AH49" s="148">
        <f>+AG49+'Gastos Generales_2014 mensu '!AJ49</f>
        <v>71786</v>
      </c>
      <c r="AI49" s="148">
        <f>+AH49+'Gastos Generales_2014 mensu '!AK49</f>
        <v>71786</v>
      </c>
      <c r="AK49" s="108">
        <f t="shared" ref="AK49:AK52" si="70">+A49</f>
        <v>1220</v>
      </c>
      <c r="AL49" s="108" t="str">
        <f t="shared" ref="AL49:AL52" si="71">+B49</f>
        <v>TI</v>
      </c>
      <c r="AM49" s="108">
        <f t="shared" ref="AM49:AM52" si="72">+C49</f>
        <v>9060312001</v>
      </c>
      <c r="AN49" s="108" t="str">
        <f t="shared" ref="AN49:AN52" si="73">+D49</f>
        <v>IMPRESIONES</v>
      </c>
      <c r="AO49" s="108" t="str">
        <f t="shared" ref="AO49:AO52" si="74">+E49</f>
        <v>COSTO DE OFICINA</v>
      </c>
      <c r="AP49" s="112">
        <f t="shared" ref="AP49:AP52" si="75">+X49-F49</f>
        <v>0</v>
      </c>
      <c r="AQ49" s="112">
        <f t="shared" ref="AQ49:AQ52" si="76">+Y49-G49</f>
        <v>0</v>
      </c>
      <c r="AR49" s="112">
        <f t="shared" ref="AR49:AR52" si="77">+Z49-H49</f>
        <v>0</v>
      </c>
      <c r="AS49" s="112">
        <f t="shared" ref="AS49:AS52" si="78">+AA49-I49</f>
        <v>36909</v>
      </c>
      <c r="AT49" s="112">
        <f t="shared" ref="AT49:AT52" si="79">+AB49-J49</f>
        <v>49157</v>
      </c>
      <c r="AU49" s="112">
        <f t="shared" ref="AU49:AU52" si="80">+AC49-K49</f>
        <v>63667</v>
      </c>
      <c r="AV49" s="112">
        <f t="shared" ref="AV49:AV52" si="81">+AD49-L49</f>
        <v>71786</v>
      </c>
      <c r="AW49" s="112">
        <f t="shared" ref="AW49:AW52" si="82">+AE49-M49</f>
        <v>71786</v>
      </c>
      <c r="AX49" s="112">
        <f t="shared" ref="AX49:AX52" si="83">+AF49-N49</f>
        <v>71786</v>
      </c>
      <c r="AY49" s="112">
        <f t="shared" ref="AY49:AY52" si="84">+AG49-O49</f>
        <v>71786</v>
      </c>
      <c r="AZ49" s="112">
        <f t="shared" ref="AZ49:AZ52" si="85">+AH49-P49</f>
        <v>71786</v>
      </c>
      <c r="BA49" s="112">
        <f t="shared" ref="BA49:BA52" si="86">+AI49-Q49</f>
        <v>71786</v>
      </c>
      <c r="BC49" s="108">
        <f t="shared" ref="BC49:BC52" si="87">+AK49</f>
        <v>1220</v>
      </c>
      <c r="BD49" s="108" t="str">
        <f t="shared" ref="BD49:BD52" si="88">+AL49</f>
        <v>TI</v>
      </c>
      <c r="BE49" s="108">
        <f t="shared" ref="BE49:BE52" si="89">+AM49</f>
        <v>9060312001</v>
      </c>
      <c r="BF49" s="108" t="str">
        <f t="shared" ref="BF49:BF52" si="90">+AN49</f>
        <v>IMPRESIONES</v>
      </c>
      <c r="BG49" s="108" t="str">
        <f t="shared" ref="BG49:BG52" si="91">+AO49</f>
        <v>COSTO DE OFICINA</v>
      </c>
      <c r="BH49" s="112">
        <f t="shared" ref="BH49:BH52" si="92">+X49</f>
        <v>0</v>
      </c>
      <c r="BI49" s="112">
        <f>+BH49+'Gastos Generales_2014 mensu '!BN49</f>
        <v>0</v>
      </c>
      <c r="BJ49" s="112">
        <f>+BI49+'Gastos Generales_2014 mensu '!BO49</f>
        <v>0</v>
      </c>
      <c r="BK49" s="112">
        <f>+BJ49+'Gastos Generales_2014 mensu '!BP49</f>
        <v>36909</v>
      </c>
      <c r="BL49" s="112">
        <f>+BK49+'Gastos Generales_2014 mensu '!BQ49</f>
        <v>49157</v>
      </c>
      <c r="BM49" s="112">
        <f>+BL49+'Gastos Generales_2014 mensu '!BR49</f>
        <v>63667</v>
      </c>
      <c r="BN49" s="112">
        <f>+BM49+'Gastos Generales_2014 mensu '!BS49</f>
        <v>71786</v>
      </c>
      <c r="BO49" s="112">
        <f>+BN49+'Gastos Generales_2014 mensu '!BT49</f>
        <v>71786</v>
      </c>
      <c r="BP49" s="112">
        <f>+BO49+'Gastos Generales_2014 mensu '!BU49</f>
        <v>71786</v>
      </c>
      <c r="BQ49" s="112">
        <f>+BP49+'Gastos Generales_2014 mensu '!BV49</f>
        <v>71786</v>
      </c>
      <c r="BR49" s="112">
        <f>+BQ49+'Gastos Generales_2014 mensu '!BW49</f>
        <v>71786</v>
      </c>
      <c r="BS49" s="112">
        <f>+BR49+'Gastos Generales_2014 mensu '!BX49</f>
        <v>71786</v>
      </c>
    </row>
    <row r="50" spans="1:71" ht="14.1" customHeight="1">
      <c r="A50" s="108">
        <f>+'Gastos Generales_2014 mensu '!B50</f>
        <v>1220</v>
      </c>
      <c r="B50" s="108" t="str">
        <f>+'Gastos Generales_2014 mensu '!C50</f>
        <v>TI</v>
      </c>
      <c r="C50" s="108">
        <f>+'Gastos Generales_2014 mensu '!D50</f>
        <v>9060316001</v>
      </c>
      <c r="D50" s="108" t="str">
        <f>+'Gastos Generales_2014 mensu '!E50</f>
        <v>MENSAJERIA</v>
      </c>
      <c r="E50" s="108" t="str">
        <f>+'Gastos Generales_2014 mensu '!F50</f>
        <v>COSTO DE OFICINA</v>
      </c>
      <c r="F50" s="148">
        <f>+'Gastos Generales_2014 mensu '!G50</f>
        <v>0</v>
      </c>
      <c r="G50" s="148">
        <f>+'Gastos Generales_2014 mensu '!H50</f>
        <v>0</v>
      </c>
      <c r="H50" s="148">
        <f>+'Gastos Generales_2014 mensu '!I50</f>
        <v>0</v>
      </c>
      <c r="I50" s="148">
        <f>+'Gastos Generales_2014 mensu '!J50</f>
        <v>0</v>
      </c>
      <c r="J50" s="148">
        <f>+'Gastos Generales_2014 mensu '!K50</f>
        <v>0</v>
      </c>
      <c r="K50" s="148">
        <f>+'Gastos Generales_2014 mensu '!L50</f>
        <v>0</v>
      </c>
      <c r="L50" s="148">
        <f>+'Gastos Generales_2014 mensu '!M50</f>
        <v>0</v>
      </c>
      <c r="M50" s="148">
        <f>+'Gastos Generales_2014 mensu '!N50</f>
        <v>0</v>
      </c>
      <c r="N50" s="148">
        <f>+'Gastos Generales_2014 mensu '!O50</f>
        <v>0</v>
      </c>
      <c r="O50" s="148">
        <f>+'Gastos Generales_2014 mensu '!P50</f>
        <v>0</v>
      </c>
      <c r="P50" s="148">
        <f>+'Gastos Generales_2014 mensu '!Q50</f>
        <v>0</v>
      </c>
      <c r="Q50" s="148">
        <f>+P50+'Gastos Generales_2014 mensu '!R50</f>
        <v>0</v>
      </c>
      <c r="S50" s="108">
        <f t="shared" si="65"/>
        <v>1220</v>
      </c>
      <c r="T50" s="108" t="str">
        <f t="shared" si="66"/>
        <v>TI</v>
      </c>
      <c r="U50" s="108">
        <f t="shared" si="67"/>
        <v>9060316001</v>
      </c>
      <c r="V50" s="108" t="str">
        <f t="shared" si="68"/>
        <v>MENSAJERIA</v>
      </c>
      <c r="W50" s="108" t="str">
        <f t="shared" si="69"/>
        <v>COSTO DE OFICINA</v>
      </c>
      <c r="X50" s="148">
        <f>+'Gastos Generales_2014 mensu '!Z50</f>
        <v>0</v>
      </c>
      <c r="Y50" s="148">
        <f>+X50+'Gastos Generales_2014 mensu '!AA50</f>
        <v>0</v>
      </c>
      <c r="Z50" s="148">
        <f>+Y50+'Gastos Generales_2014 mensu '!AB50</f>
        <v>0</v>
      </c>
      <c r="AA50" s="148">
        <f>+Z50+'Gastos Generales_2014 mensu '!AC50</f>
        <v>11162</v>
      </c>
      <c r="AB50" s="148">
        <f>+AA50+'Gastos Generales_2014 mensu '!AD50</f>
        <v>0</v>
      </c>
      <c r="AC50" s="148">
        <f>+AB50+'Gastos Generales_2014 mensu '!AE50</f>
        <v>12265</v>
      </c>
      <c r="AD50" s="148">
        <f>+AC50+'Gastos Generales_2014 mensu '!AF50</f>
        <v>23978</v>
      </c>
      <c r="AE50" s="148">
        <f>+AD50+'Gastos Generales_2014 mensu '!AG50</f>
        <v>23978</v>
      </c>
      <c r="AF50" s="148">
        <f>+AE50+'Gastos Generales_2014 mensu '!AH50</f>
        <v>23978</v>
      </c>
      <c r="AG50" s="148">
        <f>+AF50+'Gastos Generales_2014 mensu '!AI50</f>
        <v>23978</v>
      </c>
      <c r="AH50" s="148">
        <f>+AG50+'Gastos Generales_2014 mensu '!AJ50</f>
        <v>23978</v>
      </c>
      <c r="AI50" s="148">
        <f>+AH50+'Gastos Generales_2014 mensu '!AK50</f>
        <v>23978</v>
      </c>
      <c r="AK50" s="108">
        <f t="shared" si="70"/>
        <v>1220</v>
      </c>
      <c r="AL50" s="108" t="str">
        <f t="shared" si="71"/>
        <v>TI</v>
      </c>
      <c r="AM50" s="108">
        <f t="shared" si="72"/>
        <v>9060316001</v>
      </c>
      <c r="AN50" s="108" t="str">
        <f t="shared" si="73"/>
        <v>MENSAJERIA</v>
      </c>
      <c r="AO50" s="108" t="str">
        <f t="shared" si="74"/>
        <v>COSTO DE OFICINA</v>
      </c>
      <c r="AP50" s="112">
        <f t="shared" si="75"/>
        <v>0</v>
      </c>
      <c r="AQ50" s="112">
        <f t="shared" si="76"/>
        <v>0</v>
      </c>
      <c r="AR50" s="112">
        <f t="shared" si="77"/>
        <v>0</v>
      </c>
      <c r="AS50" s="112">
        <f t="shared" si="78"/>
        <v>11162</v>
      </c>
      <c r="AT50" s="112">
        <f t="shared" si="79"/>
        <v>0</v>
      </c>
      <c r="AU50" s="112">
        <f t="shared" si="80"/>
        <v>12265</v>
      </c>
      <c r="AV50" s="112">
        <f t="shared" si="81"/>
        <v>23978</v>
      </c>
      <c r="AW50" s="112">
        <f t="shared" si="82"/>
        <v>23978</v>
      </c>
      <c r="AX50" s="112">
        <f t="shared" si="83"/>
        <v>23978</v>
      </c>
      <c r="AY50" s="112">
        <f t="shared" si="84"/>
        <v>23978</v>
      </c>
      <c r="AZ50" s="112">
        <f t="shared" si="85"/>
        <v>23978</v>
      </c>
      <c r="BA50" s="112">
        <f t="shared" si="86"/>
        <v>23978</v>
      </c>
      <c r="BC50" s="108">
        <f t="shared" si="87"/>
        <v>1220</v>
      </c>
      <c r="BD50" s="108" t="str">
        <f t="shared" si="88"/>
        <v>TI</v>
      </c>
      <c r="BE50" s="108">
        <f t="shared" si="89"/>
        <v>9060316001</v>
      </c>
      <c r="BF50" s="108" t="str">
        <f t="shared" si="90"/>
        <v>MENSAJERIA</v>
      </c>
      <c r="BG50" s="108" t="str">
        <f t="shared" si="91"/>
        <v>COSTO DE OFICINA</v>
      </c>
      <c r="BH50" s="112">
        <f t="shared" si="92"/>
        <v>0</v>
      </c>
      <c r="BI50" s="112">
        <f>+BH50+'Gastos Generales_2014 mensu '!BN50</f>
        <v>0</v>
      </c>
      <c r="BJ50" s="112">
        <f>+BI50+'Gastos Generales_2014 mensu '!BO50</f>
        <v>0</v>
      </c>
      <c r="BK50" s="112">
        <f>+BJ50+'Gastos Generales_2014 mensu '!BP50</f>
        <v>11162</v>
      </c>
      <c r="BL50" s="112">
        <f>+BK50+'Gastos Generales_2014 mensu '!BQ50</f>
        <v>0</v>
      </c>
      <c r="BM50" s="112">
        <f>+BL50+'Gastos Generales_2014 mensu '!BR50</f>
        <v>12265</v>
      </c>
      <c r="BN50" s="112">
        <f>+BM50+'Gastos Generales_2014 mensu '!BS50</f>
        <v>23978</v>
      </c>
      <c r="BO50" s="112">
        <f>+BN50+'Gastos Generales_2014 mensu '!BT50</f>
        <v>23978</v>
      </c>
      <c r="BP50" s="112">
        <f>+BO50+'Gastos Generales_2014 mensu '!BU50</f>
        <v>23978</v>
      </c>
      <c r="BQ50" s="112">
        <f>+BP50+'Gastos Generales_2014 mensu '!BV50</f>
        <v>23978</v>
      </c>
      <c r="BR50" s="112">
        <f>+BQ50+'Gastos Generales_2014 mensu '!BW50</f>
        <v>23978</v>
      </c>
      <c r="BS50" s="112">
        <f>+BR50+'Gastos Generales_2014 mensu '!BX50</f>
        <v>23978</v>
      </c>
    </row>
    <row r="51" spans="1:71" ht="14.1" customHeight="1">
      <c r="A51" s="108">
        <f>+'Gastos Generales_2014 mensu '!B51</f>
        <v>1220</v>
      </c>
      <c r="B51" s="108" t="str">
        <f>+'Gastos Generales_2014 mensu '!C51</f>
        <v>TI</v>
      </c>
      <c r="C51" s="108">
        <f>+'Gastos Generales_2014 mensu '!D51</f>
        <v>9060313003</v>
      </c>
      <c r="D51" s="108" t="str">
        <f>+'Gastos Generales_2014 mensu '!E51</f>
        <v>OTROS SEGUROS</v>
      </c>
      <c r="E51" s="108" t="str">
        <f>+'Gastos Generales_2014 mensu '!F51</f>
        <v>Gasto General</v>
      </c>
      <c r="F51" s="148">
        <f>+'Gastos Generales_2014 mensu '!G51</f>
        <v>0</v>
      </c>
      <c r="G51" s="148">
        <f>+'Gastos Generales_2014 mensu '!H51</f>
        <v>0</v>
      </c>
      <c r="H51" s="148">
        <f>+'Gastos Generales_2014 mensu '!I51</f>
        <v>0</v>
      </c>
      <c r="I51" s="148">
        <f>+'Gastos Generales_2014 mensu '!J51</f>
        <v>0</v>
      </c>
      <c r="J51" s="148">
        <f>+'Gastos Generales_2014 mensu '!K51</f>
        <v>0</v>
      </c>
      <c r="K51" s="148">
        <f>+'Gastos Generales_2014 mensu '!L51</f>
        <v>0</v>
      </c>
      <c r="L51" s="148">
        <f>+'Gastos Generales_2014 mensu '!M51</f>
        <v>0</v>
      </c>
      <c r="M51" s="148">
        <f>+'Gastos Generales_2014 mensu '!N51</f>
        <v>0</v>
      </c>
      <c r="N51" s="148">
        <f>+'Gastos Generales_2014 mensu '!O51</f>
        <v>0</v>
      </c>
      <c r="O51" s="148">
        <f>+'Gastos Generales_2014 mensu '!P51</f>
        <v>0</v>
      </c>
      <c r="P51" s="148">
        <f>+'Gastos Generales_2014 mensu '!Q51</f>
        <v>0</v>
      </c>
      <c r="Q51" s="148">
        <f>+P51+'Gastos Generales_2014 mensu '!R51</f>
        <v>0</v>
      </c>
      <c r="S51" s="108">
        <f t="shared" si="65"/>
        <v>1220</v>
      </c>
      <c r="T51" s="108" t="str">
        <f t="shared" si="66"/>
        <v>TI</v>
      </c>
      <c r="U51" s="108">
        <f t="shared" si="67"/>
        <v>9060313003</v>
      </c>
      <c r="V51" s="108" t="str">
        <f t="shared" si="68"/>
        <v>OTROS SEGUROS</v>
      </c>
      <c r="W51" s="108" t="str">
        <f t="shared" si="69"/>
        <v>Gasto General</v>
      </c>
      <c r="X51" s="148">
        <f>+'Gastos Generales_2014 mensu '!Z51</f>
        <v>0</v>
      </c>
      <c r="Y51" s="148">
        <f>+X51+'Gastos Generales_2014 mensu '!AA51</f>
        <v>0</v>
      </c>
      <c r="Z51" s="148">
        <f>+Y51+'Gastos Generales_2014 mensu '!AB51</f>
        <v>0</v>
      </c>
      <c r="AA51" s="148">
        <f>+Z51+'Gastos Generales_2014 mensu '!AC51</f>
        <v>0</v>
      </c>
      <c r="AB51" s="148">
        <f>+AA51+'Gastos Generales_2014 mensu '!AD51</f>
        <v>0</v>
      </c>
      <c r="AC51" s="148">
        <f>+AB51+'Gastos Generales_2014 mensu '!AE51</f>
        <v>84440</v>
      </c>
      <c r="AD51" s="148">
        <f>+AC51+'Gastos Generales_2014 mensu '!AF51</f>
        <v>84440</v>
      </c>
      <c r="AE51" s="148">
        <f>+AD51+'Gastos Generales_2014 mensu '!AG51</f>
        <v>84440</v>
      </c>
      <c r="AF51" s="148">
        <f>+AE51+'Gastos Generales_2014 mensu '!AH51</f>
        <v>84440</v>
      </c>
      <c r="AG51" s="148">
        <f>+AF51+'Gastos Generales_2014 mensu '!AI51</f>
        <v>84440</v>
      </c>
      <c r="AH51" s="148">
        <f>+AG51+'Gastos Generales_2014 mensu '!AJ51</f>
        <v>84440</v>
      </c>
      <c r="AI51" s="148">
        <f>+AH51+'Gastos Generales_2014 mensu '!AK51</f>
        <v>84440</v>
      </c>
      <c r="AK51" s="108">
        <f t="shared" si="70"/>
        <v>1220</v>
      </c>
      <c r="AL51" s="108" t="str">
        <f t="shared" si="71"/>
        <v>TI</v>
      </c>
      <c r="AM51" s="108">
        <f t="shared" si="72"/>
        <v>9060313003</v>
      </c>
      <c r="AN51" s="108" t="str">
        <f t="shared" si="73"/>
        <v>OTROS SEGUROS</v>
      </c>
      <c r="AO51" s="108" t="str">
        <f t="shared" si="74"/>
        <v>Gasto General</v>
      </c>
      <c r="AP51" s="112">
        <f t="shared" si="75"/>
        <v>0</v>
      </c>
      <c r="AQ51" s="112">
        <f t="shared" si="76"/>
        <v>0</v>
      </c>
      <c r="AR51" s="112">
        <f t="shared" si="77"/>
        <v>0</v>
      </c>
      <c r="AS51" s="112">
        <f t="shared" si="78"/>
        <v>0</v>
      </c>
      <c r="AT51" s="112">
        <f t="shared" si="79"/>
        <v>0</v>
      </c>
      <c r="AU51" s="112">
        <f t="shared" si="80"/>
        <v>84440</v>
      </c>
      <c r="AV51" s="112">
        <f t="shared" si="81"/>
        <v>84440</v>
      </c>
      <c r="AW51" s="112">
        <f t="shared" si="82"/>
        <v>84440</v>
      </c>
      <c r="AX51" s="112">
        <f t="shared" si="83"/>
        <v>84440</v>
      </c>
      <c r="AY51" s="112">
        <f t="shared" si="84"/>
        <v>84440</v>
      </c>
      <c r="AZ51" s="112">
        <f t="shared" si="85"/>
        <v>84440</v>
      </c>
      <c r="BA51" s="112">
        <f t="shared" si="86"/>
        <v>84440</v>
      </c>
      <c r="BC51" s="108">
        <f t="shared" si="87"/>
        <v>1220</v>
      </c>
      <c r="BD51" s="108" t="str">
        <f t="shared" si="88"/>
        <v>TI</v>
      </c>
      <c r="BE51" s="108">
        <f t="shared" si="89"/>
        <v>9060313003</v>
      </c>
      <c r="BF51" s="108" t="str">
        <f t="shared" si="90"/>
        <v>OTROS SEGUROS</v>
      </c>
      <c r="BG51" s="108" t="str">
        <f t="shared" si="91"/>
        <v>Gasto General</v>
      </c>
      <c r="BH51" s="112">
        <f t="shared" si="92"/>
        <v>0</v>
      </c>
      <c r="BI51" s="112">
        <f>+BH51+'Gastos Generales_2014 mensu '!BN51</f>
        <v>0</v>
      </c>
      <c r="BJ51" s="112">
        <f>+BI51+'Gastos Generales_2014 mensu '!BO51</f>
        <v>0</v>
      </c>
      <c r="BK51" s="112">
        <f>+BJ51+'Gastos Generales_2014 mensu '!BP51</f>
        <v>0</v>
      </c>
      <c r="BL51" s="112">
        <f>+BK51+'Gastos Generales_2014 mensu '!BQ51</f>
        <v>0</v>
      </c>
      <c r="BM51" s="112">
        <f>+BL51+'Gastos Generales_2014 mensu '!BR51</f>
        <v>84440</v>
      </c>
      <c r="BN51" s="112">
        <f>+BM51+'Gastos Generales_2014 mensu '!BS51</f>
        <v>84440</v>
      </c>
      <c r="BO51" s="112">
        <f>+BN51+'Gastos Generales_2014 mensu '!BT51</f>
        <v>84440</v>
      </c>
      <c r="BP51" s="112">
        <f>+BO51+'Gastos Generales_2014 mensu '!BU51</f>
        <v>84440</v>
      </c>
      <c r="BQ51" s="112">
        <f>+BP51+'Gastos Generales_2014 mensu '!BV51</f>
        <v>84440</v>
      </c>
      <c r="BR51" s="112">
        <f>+BQ51+'Gastos Generales_2014 mensu '!BW51</f>
        <v>84440</v>
      </c>
      <c r="BS51" s="112">
        <f>+BR51+'Gastos Generales_2014 mensu '!BX51</f>
        <v>84440</v>
      </c>
    </row>
    <row r="52" spans="1:71" ht="14.1" customHeight="1">
      <c r="A52" s="108">
        <f>+'Gastos Generales_2014 mensu '!B52</f>
        <v>1220</v>
      </c>
      <c r="B52" s="108" t="str">
        <f>+'Gastos Generales_2014 mensu '!C52</f>
        <v>TI</v>
      </c>
      <c r="C52" s="108">
        <f>+'Gastos Generales_2014 mensu '!D52</f>
        <v>9061001001</v>
      </c>
      <c r="D52" s="108" t="str">
        <f>+'Gastos Generales_2014 mensu '!E52</f>
        <v>TRANSPORTE  - AEREO</v>
      </c>
      <c r="E52" s="108" t="str">
        <f>+'Gastos Generales_2014 mensu '!F52</f>
        <v>Transporte</v>
      </c>
      <c r="F52" s="148">
        <f>+'Gastos Generales_2014 mensu '!G52</f>
        <v>0</v>
      </c>
      <c r="G52" s="148">
        <f>+'Gastos Generales_2014 mensu '!H52</f>
        <v>0</v>
      </c>
      <c r="H52" s="148">
        <f>+'Gastos Generales_2014 mensu '!I52</f>
        <v>0</v>
      </c>
      <c r="I52" s="148">
        <f>+'Gastos Generales_2014 mensu '!J52</f>
        <v>0</v>
      </c>
      <c r="J52" s="148">
        <f>+'Gastos Generales_2014 mensu '!K52</f>
        <v>0</v>
      </c>
      <c r="K52" s="148">
        <f>+'Gastos Generales_2014 mensu '!L52</f>
        <v>0</v>
      </c>
      <c r="L52" s="148">
        <f>+'Gastos Generales_2014 mensu '!M52</f>
        <v>0</v>
      </c>
      <c r="M52" s="148">
        <f>+'Gastos Generales_2014 mensu '!N52</f>
        <v>0</v>
      </c>
      <c r="N52" s="148">
        <f>+'Gastos Generales_2014 mensu '!O52</f>
        <v>0</v>
      </c>
      <c r="O52" s="148">
        <f>+'Gastos Generales_2014 mensu '!P52</f>
        <v>0</v>
      </c>
      <c r="P52" s="148">
        <f>+'Gastos Generales_2014 mensu '!Q52</f>
        <v>0</v>
      </c>
      <c r="Q52" s="148">
        <f>+P52+'Gastos Generales_2014 mensu '!R52</f>
        <v>0</v>
      </c>
      <c r="S52" s="108">
        <f t="shared" si="65"/>
        <v>1220</v>
      </c>
      <c r="T52" s="108" t="str">
        <f t="shared" si="66"/>
        <v>TI</v>
      </c>
      <c r="U52" s="108">
        <f t="shared" si="67"/>
        <v>9061001001</v>
      </c>
      <c r="V52" s="108" t="str">
        <f t="shared" si="68"/>
        <v>TRANSPORTE  - AEREO</v>
      </c>
      <c r="W52" s="108" t="str">
        <f t="shared" si="69"/>
        <v>Transporte</v>
      </c>
      <c r="X52" s="148">
        <f>+'Gastos Generales_2014 mensu '!Z52</f>
        <v>0</v>
      </c>
      <c r="Y52" s="148">
        <f>+X52+'Gastos Generales_2014 mensu '!AA52</f>
        <v>0</v>
      </c>
      <c r="Z52" s="148">
        <f>+Y52+'Gastos Generales_2014 mensu '!AB52</f>
        <v>0</v>
      </c>
      <c r="AA52" s="148">
        <f>+Z52+'Gastos Generales_2014 mensu '!AC52</f>
        <v>0</v>
      </c>
      <c r="AB52" s="148">
        <f>+AA52+'Gastos Generales_2014 mensu '!AD52</f>
        <v>0</v>
      </c>
      <c r="AC52" s="148">
        <f>+AB52+'Gastos Generales_2014 mensu '!AE52</f>
        <v>340845</v>
      </c>
      <c r="AD52" s="148">
        <f>+AC52+'Gastos Generales_2014 mensu '!AF52</f>
        <v>340845</v>
      </c>
      <c r="AE52" s="148">
        <f>+AD52+'Gastos Generales_2014 mensu '!AG52</f>
        <v>340845</v>
      </c>
      <c r="AF52" s="148">
        <f>+AE52+'Gastos Generales_2014 mensu '!AH52</f>
        <v>340845</v>
      </c>
      <c r="AG52" s="148">
        <f>+AF52+'Gastos Generales_2014 mensu '!AI52</f>
        <v>340845</v>
      </c>
      <c r="AH52" s="148">
        <f>+AG52+'Gastos Generales_2014 mensu '!AJ52</f>
        <v>340845</v>
      </c>
      <c r="AI52" s="148">
        <f>+AH52+'Gastos Generales_2014 mensu '!AK52</f>
        <v>340845</v>
      </c>
      <c r="AK52" s="108">
        <f t="shared" si="70"/>
        <v>1220</v>
      </c>
      <c r="AL52" s="108" t="str">
        <f t="shared" si="71"/>
        <v>TI</v>
      </c>
      <c r="AM52" s="108">
        <f t="shared" si="72"/>
        <v>9061001001</v>
      </c>
      <c r="AN52" s="108" t="str">
        <f t="shared" si="73"/>
        <v>TRANSPORTE  - AEREO</v>
      </c>
      <c r="AO52" s="108" t="str">
        <f t="shared" si="74"/>
        <v>Transporte</v>
      </c>
      <c r="AP52" s="112">
        <f t="shared" si="75"/>
        <v>0</v>
      </c>
      <c r="AQ52" s="112">
        <f t="shared" si="76"/>
        <v>0</v>
      </c>
      <c r="AR52" s="112">
        <f t="shared" si="77"/>
        <v>0</v>
      </c>
      <c r="AS52" s="112">
        <f t="shared" si="78"/>
        <v>0</v>
      </c>
      <c r="AT52" s="112">
        <f t="shared" si="79"/>
        <v>0</v>
      </c>
      <c r="AU52" s="112">
        <f t="shared" si="80"/>
        <v>340845</v>
      </c>
      <c r="AV52" s="112">
        <f t="shared" si="81"/>
        <v>340845</v>
      </c>
      <c r="AW52" s="112">
        <f t="shared" si="82"/>
        <v>340845</v>
      </c>
      <c r="AX52" s="112">
        <f t="shared" si="83"/>
        <v>340845</v>
      </c>
      <c r="AY52" s="112">
        <f t="shared" si="84"/>
        <v>340845</v>
      </c>
      <c r="AZ52" s="112">
        <f t="shared" si="85"/>
        <v>340845</v>
      </c>
      <c r="BA52" s="112">
        <f t="shared" si="86"/>
        <v>340845</v>
      </c>
      <c r="BC52" s="108">
        <f t="shared" si="87"/>
        <v>1220</v>
      </c>
      <c r="BD52" s="108" t="str">
        <f t="shared" si="88"/>
        <v>TI</v>
      </c>
      <c r="BE52" s="108">
        <f t="shared" si="89"/>
        <v>9061001001</v>
      </c>
      <c r="BF52" s="108" t="str">
        <f t="shared" si="90"/>
        <v>TRANSPORTE  - AEREO</v>
      </c>
      <c r="BG52" s="108" t="str">
        <f t="shared" si="91"/>
        <v>Transporte</v>
      </c>
      <c r="BH52" s="112">
        <f t="shared" si="92"/>
        <v>0</v>
      </c>
      <c r="BI52" s="112">
        <f>+BH52+'Gastos Generales_2014 mensu '!BN52</f>
        <v>0</v>
      </c>
      <c r="BJ52" s="112">
        <f>+BI52+'Gastos Generales_2014 mensu '!BO52</f>
        <v>0</v>
      </c>
      <c r="BK52" s="112">
        <f>+BJ52+'Gastos Generales_2014 mensu '!BP52</f>
        <v>0</v>
      </c>
      <c r="BL52" s="112">
        <f>+BK52+'Gastos Generales_2014 mensu '!BQ52</f>
        <v>0</v>
      </c>
      <c r="BM52" s="112">
        <f>+BL52+'Gastos Generales_2014 mensu '!BR52</f>
        <v>340845</v>
      </c>
      <c r="BN52" s="112">
        <f>+BM52+'Gastos Generales_2014 mensu '!BS52</f>
        <v>340845</v>
      </c>
      <c r="BO52" s="112">
        <f>+BN52+'Gastos Generales_2014 mensu '!BT52</f>
        <v>340845</v>
      </c>
      <c r="BP52" s="112">
        <f>+BO52+'Gastos Generales_2014 mensu '!BU52</f>
        <v>340845</v>
      </c>
      <c r="BQ52" s="112">
        <f>+BP52+'Gastos Generales_2014 mensu '!BV52</f>
        <v>340845</v>
      </c>
      <c r="BR52" s="112">
        <f>+BQ52+'Gastos Generales_2014 mensu '!BW52</f>
        <v>340845</v>
      </c>
      <c r="BS52" s="112">
        <f>+BR52+'Gastos Generales_2014 mensu '!BX52</f>
        <v>340845</v>
      </c>
    </row>
    <row r="53" spans="1:71" ht="14.1" customHeight="1">
      <c r="A53" s="108">
        <f>+'Gastos Generales_2014 mensu '!B53</f>
        <v>1220</v>
      </c>
      <c r="B53" s="108" t="str">
        <f>+'Gastos Generales_2014 mensu '!C53</f>
        <v>TI</v>
      </c>
      <c r="C53" s="108">
        <f>+'Gastos Generales_2014 mensu '!D53</f>
        <v>9071110001</v>
      </c>
      <c r="D53" s="108" t="str">
        <f>+'Gastos Generales_2014 mensu '!E53</f>
        <v>Tercerización de Servicios</v>
      </c>
      <c r="E53" s="108" t="str">
        <f>+'Gastos Generales_2014 mensu '!F53</f>
        <v>Gasto General</v>
      </c>
      <c r="F53" s="148">
        <f>+'Gastos Generales_2014 mensu '!G53</f>
        <v>0</v>
      </c>
      <c r="G53" s="148">
        <f>+'Gastos Generales_2014 mensu '!H53</f>
        <v>0</v>
      </c>
      <c r="H53" s="148">
        <f>+'Gastos Generales_2014 mensu '!I53</f>
        <v>0</v>
      </c>
      <c r="I53" s="148">
        <f>+'Gastos Generales_2014 mensu '!J53</f>
        <v>0</v>
      </c>
      <c r="J53" s="148">
        <f>+'Gastos Generales_2014 mensu '!K53</f>
        <v>0</v>
      </c>
      <c r="K53" s="148">
        <f>+'Gastos Generales_2014 mensu '!L53</f>
        <v>0</v>
      </c>
      <c r="L53" s="148">
        <f>+'Gastos Generales_2014 mensu '!M53</f>
        <v>0</v>
      </c>
      <c r="M53" s="148">
        <f>+'Gastos Generales_2014 mensu '!N53</f>
        <v>0</v>
      </c>
      <c r="N53" s="148">
        <f>+'Gastos Generales_2014 mensu '!O53</f>
        <v>0</v>
      </c>
      <c r="O53" s="148">
        <f>+'Gastos Generales_2014 mensu '!P53</f>
        <v>0</v>
      </c>
      <c r="P53" s="148">
        <f>+'Gastos Generales_2014 mensu '!Q53</f>
        <v>0</v>
      </c>
      <c r="Q53" s="148">
        <f>+P53+'Gastos Generales_2014 mensu '!R53</f>
        <v>0</v>
      </c>
      <c r="S53" s="108">
        <f t="shared" ref="S53" si="93">+A53</f>
        <v>1220</v>
      </c>
      <c r="T53" s="108" t="str">
        <f t="shared" ref="T53" si="94">+B53</f>
        <v>TI</v>
      </c>
      <c r="U53" s="108">
        <f t="shared" ref="U53" si="95">+C53</f>
        <v>9071110001</v>
      </c>
      <c r="V53" s="108" t="str">
        <f t="shared" ref="V53" si="96">+D53</f>
        <v>Tercerización de Servicios</v>
      </c>
      <c r="W53" s="108" t="str">
        <f t="shared" ref="W53" si="97">+E53</f>
        <v>Gasto General</v>
      </c>
      <c r="X53" s="148">
        <f>+'Gastos Generales_2014 mensu '!Z53</f>
        <v>0</v>
      </c>
      <c r="Y53" s="148">
        <f>+X53+'Gastos Generales_2014 mensu '!AA53</f>
        <v>0</v>
      </c>
      <c r="Z53" s="148">
        <f>+Y53+'Gastos Generales_2014 mensu '!AB53</f>
        <v>0</v>
      </c>
      <c r="AA53" s="148">
        <f>+Z53+'Gastos Generales_2014 mensu '!AC53</f>
        <v>0</v>
      </c>
      <c r="AB53" s="148">
        <f>+AA53+'Gastos Generales_2014 mensu '!AD53</f>
        <v>0</v>
      </c>
      <c r="AC53" s="148">
        <f>+AB53+'Gastos Generales_2014 mensu '!AE53</f>
        <v>241600</v>
      </c>
      <c r="AD53" s="148">
        <f>+AC53+'Gastos Generales_2014 mensu '!AF53</f>
        <v>241600</v>
      </c>
      <c r="AE53" s="148">
        <f>+AD53+'Gastos Generales_2014 mensu '!AG53</f>
        <v>241600</v>
      </c>
      <c r="AF53" s="148">
        <f>+AE53+'Gastos Generales_2014 mensu '!AH53</f>
        <v>241600</v>
      </c>
      <c r="AG53" s="148">
        <f>+AF53+'Gastos Generales_2014 mensu '!AI53</f>
        <v>241600</v>
      </c>
      <c r="AH53" s="148">
        <f>+AG53+'Gastos Generales_2014 mensu '!AJ53</f>
        <v>241600</v>
      </c>
      <c r="AI53" s="148">
        <f>+AH53+'Gastos Generales_2014 mensu '!AK53</f>
        <v>241600</v>
      </c>
      <c r="AK53" s="108">
        <f t="shared" ref="AK53" si="98">+A53</f>
        <v>1220</v>
      </c>
      <c r="AL53" s="108" t="str">
        <f t="shared" ref="AL53" si="99">+B53</f>
        <v>TI</v>
      </c>
      <c r="AM53" s="108">
        <f t="shared" ref="AM53" si="100">+C53</f>
        <v>9071110001</v>
      </c>
      <c r="AN53" s="108" t="str">
        <f t="shared" ref="AN53" si="101">+D53</f>
        <v>Tercerización de Servicios</v>
      </c>
      <c r="AO53" s="108" t="str">
        <f t="shared" ref="AO53" si="102">+E53</f>
        <v>Gasto General</v>
      </c>
      <c r="AP53" s="112">
        <f t="shared" ref="AP53" si="103">+X53-F53</f>
        <v>0</v>
      </c>
      <c r="AQ53" s="112">
        <f t="shared" ref="AQ53" si="104">+Y53-G53</f>
        <v>0</v>
      </c>
      <c r="AR53" s="112">
        <f t="shared" ref="AR53" si="105">+Z53-H53</f>
        <v>0</v>
      </c>
      <c r="AS53" s="112">
        <f t="shared" ref="AS53" si="106">+AA53-I53</f>
        <v>0</v>
      </c>
      <c r="AT53" s="112">
        <f t="shared" ref="AT53" si="107">+AB53-J53</f>
        <v>0</v>
      </c>
      <c r="AU53" s="112">
        <f t="shared" ref="AU53" si="108">+AC53-K53</f>
        <v>241600</v>
      </c>
      <c r="AV53" s="112">
        <f t="shared" ref="AV53" si="109">+AD53-L53</f>
        <v>241600</v>
      </c>
      <c r="AW53" s="112">
        <f t="shared" ref="AW53" si="110">+AE53-M53</f>
        <v>241600</v>
      </c>
      <c r="AX53" s="112">
        <f t="shared" ref="AX53" si="111">+AF53-N53</f>
        <v>241600</v>
      </c>
      <c r="AY53" s="112">
        <f t="shared" ref="AY53" si="112">+AG53-O53</f>
        <v>241600</v>
      </c>
      <c r="AZ53" s="112">
        <f t="shared" ref="AZ53" si="113">+AH53-P53</f>
        <v>241600</v>
      </c>
      <c r="BA53" s="112">
        <f t="shared" ref="BA53" si="114">+AI53-Q53</f>
        <v>241600</v>
      </c>
      <c r="BC53" s="108">
        <f t="shared" ref="BC53" si="115">+AK53</f>
        <v>1220</v>
      </c>
      <c r="BD53" s="108" t="str">
        <f t="shared" ref="BD53" si="116">+AL53</f>
        <v>TI</v>
      </c>
      <c r="BE53" s="108">
        <f t="shared" ref="BE53" si="117">+AM53</f>
        <v>9071110001</v>
      </c>
      <c r="BF53" s="108" t="str">
        <f t="shared" ref="BF53" si="118">+AN53</f>
        <v>Tercerización de Servicios</v>
      </c>
      <c r="BG53" s="108" t="str">
        <f t="shared" ref="BG53" si="119">+AO53</f>
        <v>Gasto General</v>
      </c>
      <c r="BH53" s="112">
        <f t="shared" ref="BH53" si="120">+X53</f>
        <v>0</v>
      </c>
      <c r="BI53" s="112">
        <f>+BH53+'Gastos Generales_2014 mensu '!BN53</f>
        <v>0</v>
      </c>
      <c r="BJ53" s="112">
        <f>+BI53+'Gastos Generales_2014 mensu '!BO53</f>
        <v>0</v>
      </c>
      <c r="BK53" s="112">
        <f>+BJ53+'Gastos Generales_2014 mensu '!BP53</f>
        <v>0</v>
      </c>
      <c r="BL53" s="112">
        <f>+BK53+'Gastos Generales_2014 mensu '!BQ53</f>
        <v>0</v>
      </c>
      <c r="BM53" s="112">
        <f>+BL53+'Gastos Generales_2014 mensu '!BR53</f>
        <v>241600</v>
      </c>
      <c r="BN53" s="112">
        <f>+BM53+'Gastos Generales_2014 mensu '!BS53</f>
        <v>241600</v>
      </c>
      <c r="BO53" s="112">
        <f>+BN53+'Gastos Generales_2014 mensu '!BT53</f>
        <v>241600</v>
      </c>
      <c r="BP53" s="112">
        <f>+BO53+'Gastos Generales_2014 mensu '!BU53</f>
        <v>241600</v>
      </c>
      <c r="BQ53" s="112">
        <f>+BP53+'Gastos Generales_2014 mensu '!BV53</f>
        <v>241600</v>
      </c>
      <c r="BR53" s="112">
        <f>+BQ53+'Gastos Generales_2014 mensu '!BW53</f>
        <v>241600</v>
      </c>
      <c r="BS53" s="112">
        <f>+BR53+'Gastos Generales_2014 mensu '!BX53</f>
        <v>241600</v>
      </c>
    </row>
    <row r="54" spans="1:71" ht="14.1" customHeight="1">
      <c r="A54" s="108"/>
      <c r="B54" s="108"/>
      <c r="C54" s="108"/>
      <c r="D54" s="108"/>
      <c r="E54" s="108"/>
      <c r="F54" s="148"/>
      <c r="G54" s="148"/>
      <c r="H54" s="148"/>
      <c r="I54" s="148"/>
      <c r="J54" s="148"/>
      <c r="K54" s="148"/>
      <c r="L54" s="148"/>
      <c r="M54" s="148"/>
      <c r="N54" s="148"/>
      <c r="O54" s="148"/>
      <c r="P54" s="148"/>
      <c r="Q54" s="148"/>
      <c r="S54" s="108"/>
      <c r="T54" s="108"/>
      <c r="U54" s="108"/>
      <c r="V54" s="108"/>
      <c r="W54" s="108"/>
      <c r="X54" s="148"/>
      <c r="Y54" s="148"/>
      <c r="Z54" s="148"/>
      <c r="AA54" s="148"/>
      <c r="AB54" s="148"/>
      <c r="AC54" s="148"/>
      <c r="AD54" s="148"/>
      <c r="AE54" s="148"/>
      <c r="AF54" s="148"/>
      <c r="AG54" s="148"/>
      <c r="AH54" s="148"/>
      <c r="AI54" s="148"/>
      <c r="AK54" s="108"/>
      <c r="AL54" s="108"/>
      <c r="AM54" s="108"/>
      <c r="AN54" s="108"/>
      <c r="AO54" s="108"/>
      <c r="AP54" s="112"/>
      <c r="AQ54" s="112"/>
      <c r="AR54" s="112"/>
      <c r="AS54" s="112"/>
      <c r="AT54" s="112"/>
      <c r="AU54" s="112"/>
      <c r="AV54" s="112"/>
      <c r="AW54" s="112"/>
      <c r="AX54" s="112"/>
      <c r="AY54" s="112"/>
      <c r="AZ54" s="112"/>
      <c r="BA54" s="112"/>
      <c r="BC54" s="108"/>
      <c r="BD54" s="108"/>
      <c r="BE54" s="108"/>
      <c r="BF54" s="108"/>
      <c r="BG54" s="108"/>
      <c r="BH54" s="112"/>
      <c r="BI54" s="112"/>
      <c r="BJ54" s="112"/>
      <c r="BK54" s="112"/>
      <c r="BL54" s="112"/>
      <c r="BM54" s="112"/>
      <c r="BN54" s="112"/>
      <c r="BO54" s="112"/>
      <c r="BP54" s="112"/>
      <c r="BQ54" s="112"/>
      <c r="BR54" s="112"/>
      <c r="BS54" s="112"/>
    </row>
    <row r="55" spans="1:71" ht="14.1" customHeight="1">
      <c r="A55" s="108"/>
      <c r="B55" s="108"/>
      <c r="C55" s="108"/>
      <c r="D55" s="108"/>
      <c r="E55" s="108"/>
      <c r="F55" s="148"/>
      <c r="G55" s="148"/>
      <c r="H55" s="148"/>
      <c r="I55" s="148"/>
      <c r="J55" s="148"/>
      <c r="K55" s="148"/>
      <c r="L55" s="148"/>
      <c r="M55" s="148"/>
      <c r="N55" s="148"/>
      <c r="O55" s="148"/>
      <c r="P55" s="148"/>
      <c r="Q55" s="148"/>
      <c r="S55" s="108"/>
      <c r="T55" s="108"/>
      <c r="U55" s="108"/>
      <c r="V55" s="108"/>
      <c r="W55" s="108"/>
      <c r="X55" s="148"/>
      <c r="Y55" s="148"/>
      <c r="Z55" s="148"/>
      <c r="AA55" s="148"/>
      <c r="AB55" s="148"/>
      <c r="AC55" s="148"/>
      <c r="AD55" s="148"/>
      <c r="AE55" s="148"/>
      <c r="AF55" s="148"/>
      <c r="AG55" s="148"/>
      <c r="AH55" s="148"/>
      <c r="AI55" s="148"/>
      <c r="AK55" s="108"/>
      <c r="AL55" s="108"/>
      <c r="AM55" s="108"/>
      <c r="AN55" s="108"/>
      <c r="AO55" s="108"/>
      <c r="AP55" s="112"/>
      <c r="AQ55" s="112"/>
      <c r="AR55" s="112"/>
      <c r="AS55" s="112"/>
      <c r="AT55" s="112"/>
      <c r="AU55" s="112"/>
      <c r="AV55" s="112"/>
      <c r="AW55" s="112"/>
      <c r="AX55" s="112"/>
      <c r="AY55" s="112"/>
      <c r="AZ55" s="112"/>
      <c r="BA55" s="112"/>
      <c r="BC55" s="108"/>
      <c r="BD55" s="108"/>
      <c r="BE55" s="108"/>
      <c r="BF55" s="108"/>
      <c r="BG55" s="108"/>
      <c r="BH55" s="112"/>
      <c r="BI55" s="112"/>
      <c r="BJ55" s="112"/>
      <c r="BK55" s="112"/>
      <c r="BL55" s="112"/>
      <c r="BM55" s="112"/>
      <c r="BN55" s="112"/>
      <c r="BO55" s="112"/>
      <c r="BP55" s="112"/>
      <c r="BQ55" s="112"/>
      <c r="BR55" s="112"/>
      <c r="BS55" s="112"/>
    </row>
    <row r="56" spans="1:71" ht="14.1" customHeight="1">
      <c r="A56" s="108"/>
      <c r="B56" s="108"/>
      <c r="C56" s="108"/>
      <c r="D56" s="108"/>
      <c r="E56" s="108"/>
      <c r="F56" s="148"/>
      <c r="G56" s="148"/>
      <c r="H56" s="148"/>
      <c r="I56" s="148"/>
      <c r="J56" s="148"/>
      <c r="K56" s="148"/>
      <c r="L56" s="148"/>
      <c r="M56" s="148"/>
      <c r="N56" s="148"/>
      <c r="O56" s="148"/>
      <c r="P56" s="148"/>
      <c r="Q56" s="148"/>
      <c r="S56" s="108"/>
      <c r="T56" s="108"/>
      <c r="U56" s="108"/>
      <c r="V56" s="108"/>
      <c r="W56" s="108"/>
      <c r="X56" s="148"/>
      <c r="Y56" s="148"/>
      <c r="Z56" s="148"/>
      <c r="AA56" s="148"/>
      <c r="AB56" s="148"/>
      <c r="AC56" s="148"/>
      <c r="AD56" s="148"/>
      <c r="AE56" s="148"/>
      <c r="AF56" s="148"/>
      <c r="AG56" s="148"/>
      <c r="AH56" s="148"/>
      <c r="AI56" s="148"/>
      <c r="AK56" s="108"/>
      <c r="AL56" s="108"/>
      <c r="AM56" s="108"/>
      <c r="AN56" s="108"/>
      <c r="AO56" s="108"/>
      <c r="AP56" s="112"/>
      <c r="AQ56" s="112"/>
      <c r="AR56" s="112"/>
      <c r="AS56" s="112"/>
      <c r="AT56" s="112"/>
      <c r="AU56" s="112"/>
      <c r="AV56" s="112"/>
      <c r="AW56" s="112"/>
      <c r="AX56" s="112"/>
      <c r="AY56" s="112"/>
      <c r="AZ56" s="112"/>
      <c r="BA56" s="112"/>
      <c r="BC56" s="108"/>
      <c r="BD56" s="108"/>
      <c r="BE56" s="108"/>
      <c r="BF56" s="108"/>
      <c r="BG56" s="108"/>
      <c r="BH56" s="112"/>
      <c r="BI56" s="112"/>
      <c r="BJ56" s="112"/>
      <c r="BK56" s="112"/>
      <c r="BL56" s="112"/>
      <c r="BM56" s="112"/>
      <c r="BN56" s="112"/>
      <c r="BO56" s="112"/>
      <c r="BP56" s="112"/>
      <c r="BQ56" s="112"/>
      <c r="BR56" s="112"/>
      <c r="BS56" s="112"/>
    </row>
    <row r="57" spans="1:71" ht="14.1" customHeight="1">
      <c r="A57" s="108"/>
      <c r="B57" s="108"/>
      <c r="C57" s="108"/>
      <c r="D57" s="108"/>
      <c r="E57" s="108"/>
      <c r="F57" s="148"/>
      <c r="G57" s="148"/>
      <c r="H57" s="148"/>
      <c r="I57" s="148"/>
      <c r="J57" s="148"/>
      <c r="K57" s="148"/>
      <c r="L57" s="148"/>
      <c r="M57" s="148"/>
      <c r="N57" s="148"/>
      <c r="O57" s="148"/>
      <c r="P57" s="148"/>
      <c r="Q57" s="148"/>
      <c r="S57" s="108"/>
      <c r="T57" s="108"/>
      <c r="U57" s="108"/>
      <c r="V57" s="108"/>
      <c r="W57" s="108"/>
      <c r="X57" s="148"/>
      <c r="Y57" s="148"/>
      <c r="Z57" s="148"/>
      <c r="AA57" s="148"/>
      <c r="AB57" s="148"/>
      <c r="AC57" s="148"/>
      <c r="AD57" s="148"/>
      <c r="AE57" s="148"/>
      <c r="AF57" s="148"/>
      <c r="AG57" s="148"/>
      <c r="AH57" s="148"/>
      <c r="AI57" s="148"/>
      <c r="AK57" s="108"/>
      <c r="AL57" s="108"/>
      <c r="AM57" s="108"/>
      <c r="AN57" s="108"/>
      <c r="AO57" s="108"/>
      <c r="AP57" s="112"/>
      <c r="AQ57" s="112"/>
      <c r="AR57" s="112"/>
      <c r="AS57" s="112"/>
      <c r="AT57" s="112"/>
      <c r="AU57" s="112"/>
      <c r="AV57" s="112"/>
      <c r="AW57" s="112"/>
      <c r="AX57" s="112"/>
      <c r="AY57" s="112"/>
      <c r="AZ57" s="112"/>
      <c r="BA57" s="112"/>
      <c r="BC57" s="108"/>
      <c r="BD57" s="108"/>
      <c r="BE57" s="108"/>
      <c r="BF57" s="108"/>
      <c r="BG57" s="108"/>
      <c r="BH57" s="112"/>
      <c r="BI57" s="112"/>
      <c r="BJ57" s="112"/>
      <c r="BK57" s="112"/>
      <c r="BL57" s="112"/>
      <c r="BM57" s="112"/>
      <c r="BN57" s="112"/>
      <c r="BO57" s="112"/>
      <c r="BP57" s="112"/>
      <c r="BQ57" s="112"/>
      <c r="BR57" s="112"/>
      <c r="BS57" s="112"/>
    </row>
    <row r="58" spans="1:71">
      <c r="A58" s="118"/>
      <c r="B58" s="118"/>
      <c r="C58" s="120"/>
      <c r="D58" s="121" t="s">
        <v>155</v>
      </c>
      <c r="E58" s="121"/>
      <c r="F58" s="122">
        <f t="shared" ref="F58:Q58" si="121">SUM(F5:F47)</f>
        <v>22515539.489286818</v>
      </c>
      <c r="G58" s="122">
        <f t="shared" si="121"/>
        <v>46598807.633594476</v>
      </c>
      <c r="H58" s="122">
        <f t="shared" si="121"/>
        <v>70691675.777902156</v>
      </c>
      <c r="I58" s="122">
        <f t="shared" si="121"/>
        <v>94774943.922209814</v>
      </c>
      <c r="J58" s="122">
        <f t="shared" si="121"/>
        <v>118777933.01808111</v>
      </c>
      <c r="K58" s="122">
        <f t="shared" si="121"/>
        <v>142871601.1623888</v>
      </c>
      <c r="L58" s="122">
        <f t="shared" si="121"/>
        <v>168062623.24258471</v>
      </c>
      <c r="M58" s="122">
        <f t="shared" si="121"/>
        <v>192145891.38689235</v>
      </c>
      <c r="N58" s="122">
        <f t="shared" si="121"/>
        <v>216237159.53120008</v>
      </c>
      <c r="O58" s="122">
        <f t="shared" si="121"/>
        <v>240320427.67550766</v>
      </c>
      <c r="P58" s="122">
        <f t="shared" si="121"/>
        <v>264546553.8198154</v>
      </c>
      <c r="Q58" s="122">
        <f t="shared" si="121"/>
        <v>288637821.96412307</v>
      </c>
      <c r="S58" s="145"/>
      <c r="T58" s="145"/>
      <c r="U58" s="146"/>
      <c r="V58" s="147" t="s">
        <v>155</v>
      </c>
      <c r="W58" s="147"/>
      <c r="X58" s="139">
        <f>SUM(X5:X57)</f>
        <v>26538471</v>
      </c>
      <c r="Y58" s="139">
        <f t="shared" ref="Y58:AI58" si="122">SUM(Y5:Y57)</f>
        <v>50765735</v>
      </c>
      <c r="Z58" s="139">
        <f>SUM(Z5:Z57)</f>
        <v>76457529</v>
      </c>
      <c r="AA58" s="139">
        <f>SUM(AA5:AA57)</f>
        <v>88068664</v>
      </c>
      <c r="AB58" s="139">
        <f t="shared" si="122"/>
        <v>103962599</v>
      </c>
      <c r="AC58" s="139">
        <f t="shared" ref="AC58:AH58" si="123">SUM(AC5:AC57)</f>
        <v>135231099</v>
      </c>
      <c r="AD58" s="139">
        <f t="shared" si="123"/>
        <v>177718548</v>
      </c>
      <c r="AE58" s="139">
        <f t="shared" si="123"/>
        <v>177718548</v>
      </c>
      <c r="AF58" s="139">
        <f t="shared" si="123"/>
        <v>177718548</v>
      </c>
      <c r="AG58" s="139">
        <f t="shared" si="123"/>
        <v>177718548</v>
      </c>
      <c r="AH58" s="139">
        <f t="shared" si="123"/>
        <v>177718548</v>
      </c>
      <c r="AI58" s="139">
        <f t="shared" si="122"/>
        <v>177718548</v>
      </c>
      <c r="AK58" s="125"/>
      <c r="AL58" s="125"/>
      <c r="AM58" s="126"/>
      <c r="AN58" s="127" t="s">
        <v>155</v>
      </c>
      <c r="AO58" s="127"/>
      <c r="AP58" s="128">
        <f t="shared" ref="AP58:BA58" si="124">SUM(AP5:AP47)</f>
        <v>4022931.5107131791</v>
      </c>
      <c r="AQ58" s="128">
        <f t="shared" si="124"/>
        <v>4166927.3664055094</v>
      </c>
      <c r="AR58" s="128">
        <f t="shared" si="124"/>
        <v>5765853.2220978383</v>
      </c>
      <c r="AS58" s="128">
        <f t="shared" si="124"/>
        <v>-6767047.9222098328</v>
      </c>
      <c r="AT58" s="128">
        <f t="shared" si="124"/>
        <v>-14877188.018081136</v>
      </c>
      <c r="AU58" s="128">
        <f t="shared" si="124"/>
        <v>-8396016.1623888053</v>
      </c>
      <c r="AV58" s="128">
        <f t="shared" si="124"/>
        <v>8876114.7574152779</v>
      </c>
      <c r="AW58" s="128">
        <f t="shared" si="124"/>
        <v>-15207153.386892393</v>
      </c>
      <c r="AX58" s="128">
        <f t="shared" si="124"/>
        <v>-39298421.531200066</v>
      </c>
      <c r="AY58" s="128">
        <f t="shared" si="124"/>
        <v>-63381689.675507754</v>
      </c>
      <c r="AZ58" s="128">
        <f t="shared" si="124"/>
        <v>-87607815.819815412</v>
      </c>
      <c r="BA58" s="128">
        <f t="shared" si="124"/>
        <v>-111699083.96412307</v>
      </c>
      <c r="BC58" s="132"/>
      <c r="BD58" s="132"/>
      <c r="BE58" s="133"/>
      <c r="BF58" s="134" t="s">
        <v>155</v>
      </c>
      <c r="BG58" s="134"/>
      <c r="BH58" s="135">
        <f>SUM(BH5:BH57)</f>
        <v>26538471</v>
      </c>
      <c r="BI58" s="135">
        <f t="shared" ref="BI58:BS58" si="125">SUM(BI5:BI57)</f>
        <v>50765735</v>
      </c>
      <c r="BJ58" s="135">
        <f t="shared" si="125"/>
        <v>76457529</v>
      </c>
      <c r="BK58" s="135">
        <f t="shared" si="125"/>
        <v>88068664</v>
      </c>
      <c r="BL58" s="135">
        <f t="shared" si="125"/>
        <v>103962599</v>
      </c>
      <c r="BM58" s="135">
        <f t="shared" si="125"/>
        <v>135231099</v>
      </c>
      <c r="BN58" s="135">
        <f t="shared" si="125"/>
        <v>177718548</v>
      </c>
      <c r="BO58" s="135">
        <f t="shared" si="125"/>
        <v>177718548</v>
      </c>
      <c r="BP58" s="135">
        <f t="shared" si="125"/>
        <v>177718548</v>
      </c>
      <c r="BQ58" s="135">
        <f t="shared" si="125"/>
        <v>177718548</v>
      </c>
      <c r="BR58" s="135">
        <f t="shared" si="125"/>
        <v>177718548</v>
      </c>
      <c r="BS58" s="135">
        <f t="shared" si="125"/>
        <v>177718548</v>
      </c>
    </row>
    <row r="61" spans="1:71">
      <c r="Q61" s="38">
        <f>+Q58-AI58</f>
        <v>110919273.96412307</v>
      </c>
    </row>
    <row r="62" spans="1:71">
      <c r="C62" s="65" t="s">
        <v>179</v>
      </c>
      <c r="D62">
        <v>0</v>
      </c>
    </row>
    <row r="63" spans="1:71">
      <c r="C63" s="66">
        <v>41640</v>
      </c>
      <c r="D63" s="66">
        <v>41671</v>
      </c>
      <c r="E63" s="66">
        <v>41699</v>
      </c>
      <c r="F63" s="66">
        <v>41730</v>
      </c>
      <c r="G63" s="66">
        <v>41760</v>
      </c>
      <c r="H63" s="66">
        <v>41791</v>
      </c>
      <c r="I63" s="66">
        <v>41821</v>
      </c>
      <c r="J63" s="66">
        <v>41852</v>
      </c>
      <c r="K63" s="66">
        <v>41883</v>
      </c>
      <c r="L63" s="66">
        <v>41913</v>
      </c>
      <c r="M63" s="66">
        <v>41944</v>
      </c>
      <c r="N63" s="66">
        <v>41974</v>
      </c>
      <c r="AH63" s="38"/>
    </row>
    <row r="64" spans="1:71">
      <c r="B64" s="65" t="s">
        <v>180</v>
      </c>
      <c r="C64" s="111">
        <f>+'Gastos Generales_2014 mensu '!E72</f>
        <v>4970241</v>
      </c>
      <c r="D64" s="112">
        <f>+C64+'Gastos Generales_2014 mensu '!E102</f>
        <v>9427916</v>
      </c>
      <c r="E64" s="112">
        <f>+D64+'Gastos Generales_2014 mensu '!F102</f>
        <v>13221400</v>
      </c>
      <c r="F64" s="112">
        <f>+E64+'Gastos Generales_2014 mensu '!G102</f>
        <v>18555111</v>
      </c>
      <c r="G64" s="112">
        <f>+F64+'Gastos Generales_2014 mensu '!H102</f>
        <v>24332898</v>
      </c>
      <c r="H64" s="112">
        <f>+G64+'Gastos Generales_2014 mensu '!I102</f>
        <v>29550289</v>
      </c>
      <c r="I64" s="112">
        <f>+H64+'Gastos Generales_2014 mensu '!J102</f>
        <v>36312363</v>
      </c>
      <c r="J64" s="112">
        <f>+I64+'Gastos Generales_2014 mensu '!K102</f>
        <v>36312363</v>
      </c>
      <c r="K64" s="112">
        <f>+J64+'Gastos Generales_2014 mensu '!L102</f>
        <v>36312363</v>
      </c>
      <c r="L64" s="112">
        <f>+K64+'Gastos Generales_2014 mensu '!M102</f>
        <v>36312363</v>
      </c>
      <c r="M64" s="112">
        <f>+L64+'Gastos Generales_2014 mensu '!N102</f>
        <v>36312363</v>
      </c>
      <c r="N64" s="112">
        <f>+M64+'Gastos Generales_2014 mensu '!O102</f>
        <v>36312363</v>
      </c>
    </row>
    <row r="65" spans="2:15">
      <c r="B65" s="65" t="s">
        <v>181</v>
      </c>
      <c r="C65" s="112">
        <f>+'Gastos Generales_2014 mensu '!D103</f>
        <v>2788822.7672295296</v>
      </c>
      <c r="D65" s="112">
        <f>+C65+'Gastos Generales_2014 mensu '!E103</f>
        <v>8265308.12536815</v>
      </c>
      <c r="E65" s="112">
        <f>(+D65+'Gastos Generales_2014 mensu '!F103)</f>
        <v>13751393.483506769</v>
      </c>
      <c r="F65" s="112">
        <f>(+E65+'Gastos Generales_2014 mensu '!G103)</f>
        <v>19227878.84164539</v>
      </c>
      <c r="G65" s="112">
        <f>(+F65+'Gastos Generales_2014 mensu '!H103)</f>
        <v>24624085.151347645</v>
      </c>
      <c r="H65" s="112">
        <f>(+G65+'Gastos Generales_2014 mensu '!I103)</f>
        <v>30110970.509486265</v>
      </c>
      <c r="I65" s="112">
        <f>(+H65+'Gastos Generales_2014 mensu '!J103)</f>
        <v>35587455.867624886</v>
      </c>
      <c r="J65" s="112">
        <f>(+I65+'Gastos Generales_2014 mensu '!K103)*0</f>
        <v>0</v>
      </c>
      <c r="K65" s="112">
        <f>(+J65+'Gastos Generales_2014 mensu '!L103)*0</f>
        <v>0</v>
      </c>
      <c r="L65" s="112">
        <f>(+K65+'Gastos Generales_2014 mensu '!M103)*0</f>
        <v>0</v>
      </c>
      <c r="M65" s="112">
        <f>(+L65+'Gastos Generales_2014 mensu '!N103)*0</f>
        <v>0</v>
      </c>
      <c r="N65" s="112">
        <f>(+M65+'Gastos Generales_2014 mensu '!O103)*0</f>
        <v>0</v>
      </c>
    </row>
    <row r="66" spans="2:15">
      <c r="C66" s="46"/>
    </row>
    <row r="69" spans="2:15">
      <c r="C69" s="76" t="s">
        <v>148</v>
      </c>
      <c r="D69">
        <v>1000</v>
      </c>
    </row>
    <row r="70" spans="2:15" ht="18.75">
      <c r="C70" s="77" t="s">
        <v>359</v>
      </c>
      <c r="D70" s="77"/>
      <c r="E70" s="77"/>
      <c r="F70" s="77"/>
      <c r="G70" s="77"/>
      <c r="H70" s="77"/>
      <c r="I70" s="77"/>
      <c r="J70" s="77"/>
      <c r="K70" s="77"/>
      <c r="L70" s="77"/>
      <c r="M70" s="77"/>
      <c r="N70" s="77"/>
      <c r="O70" s="77"/>
    </row>
    <row r="71" spans="2:15">
      <c r="C71" s="78" t="s">
        <v>0</v>
      </c>
      <c r="D71" s="79" t="s">
        <v>360</v>
      </c>
      <c r="E71" s="79" t="s">
        <v>361</v>
      </c>
      <c r="F71" s="79" t="s">
        <v>362</v>
      </c>
      <c r="G71" s="79" t="s">
        <v>363</v>
      </c>
      <c r="H71" s="79" t="s">
        <v>364</v>
      </c>
      <c r="I71" s="79" t="s">
        <v>365</v>
      </c>
      <c r="J71" s="79" t="s">
        <v>366</v>
      </c>
      <c r="K71" s="79" t="s">
        <v>367</v>
      </c>
      <c r="L71" s="79" t="s">
        <v>368</v>
      </c>
      <c r="M71" s="79" t="s">
        <v>369</v>
      </c>
      <c r="N71" s="79" t="s">
        <v>370</v>
      </c>
      <c r="O71" s="79" t="s">
        <v>371</v>
      </c>
    </row>
    <row r="72" spans="2:15">
      <c r="C72" s="149" t="s">
        <v>372</v>
      </c>
      <c r="D72" s="150">
        <f>+F58/1000</f>
        <v>22515.539489286817</v>
      </c>
      <c r="E72" s="150">
        <f t="shared" ref="E72:O72" si="126">+G58/1000</f>
        <v>46598.807633594479</v>
      </c>
      <c r="F72" s="150">
        <f t="shared" si="126"/>
        <v>70691.675777902157</v>
      </c>
      <c r="G72" s="150">
        <f t="shared" si="126"/>
        <v>94774.943922209815</v>
      </c>
      <c r="H72" s="150">
        <f t="shared" si="126"/>
        <v>118777.93301808111</v>
      </c>
      <c r="I72" s="150">
        <f t="shared" si="126"/>
        <v>142871.6011623888</v>
      </c>
      <c r="J72" s="150">
        <f t="shared" si="126"/>
        <v>168062.6232425847</v>
      </c>
      <c r="K72" s="150">
        <f t="shared" si="126"/>
        <v>192145.89138689236</v>
      </c>
      <c r="L72" s="150">
        <f t="shared" si="126"/>
        <v>216237.15953120007</v>
      </c>
      <c r="M72" s="150">
        <f t="shared" si="126"/>
        <v>240320.42767550767</v>
      </c>
      <c r="N72" s="150">
        <f t="shared" si="126"/>
        <v>264546.5538198154</v>
      </c>
      <c r="O72" s="150">
        <f t="shared" si="126"/>
        <v>288637.82196412305</v>
      </c>
    </row>
    <row r="73" spans="2:15">
      <c r="C73" s="151" t="s">
        <v>373</v>
      </c>
      <c r="D73" s="152">
        <f>+X58/1000</f>
        <v>26538.471000000001</v>
      </c>
      <c r="E73" s="152">
        <f>+E74</f>
        <v>50765.735000000001</v>
      </c>
      <c r="F73" s="152">
        <f t="shared" ref="F73:O73" si="127">+F74</f>
        <v>76457.528999999995</v>
      </c>
      <c r="G73" s="152">
        <f t="shared" si="127"/>
        <v>88068.664000000004</v>
      </c>
      <c r="H73" s="152">
        <f t="shared" si="127"/>
        <v>103962.599</v>
      </c>
      <c r="I73" s="152">
        <f t="shared" si="127"/>
        <v>135231.09899999999</v>
      </c>
      <c r="J73" s="152">
        <f t="shared" si="127"/>
        <v>177718.54800000001</v>
      </c>
      <c r="K73" s="152">
        <f t="shared" si="127"/>
        <v>177718.54800000001</v>
      </c>
      <c r="L73" s="152">
        <f t="shared" si="127"/>
        <v>177718.54800000001</v>
      </c>
      <c r="M73" s="152">
        <f t="shared" si="127"/>
        <v>177718.54800000001</v>
      </c>
      <c r="N73" s="152">
        <f t="shared" si="127"/>
        <v>177718.54800000001</v>
      </c>
      <c r="O73" s="152">
        <f t="shared" si="127"/>
        <v>177718.54800000001</v>
      </c>
    </row>
    <row r="74" spans="2:15">
      <c r="C74" s="151" t="s">
        <v>374</v>
      </c>
      <c r="D74" s="152">
        <f>+BH58/1000</f>
        <v>26538.471000000001</v>
      </c>
      <c r="E74" s="152">
        <f>+BI58/1000</f>
        <v>50765.735000000001</v>
      </c>
      <c r="F74" s="152">
        <f t="shared" ref="F74:O74" si="128">+BJ58/1000</f>
        <v>76457.528999999995</v>
      </c>
      <c r="G74" s="152">
        <f>+BK58/1000</f>
        <v>88068.664000000004</v>
      </c>
      <c r="H74" s="152">
        <f t="shared" si="128"/>
        <v>103962.599</v>
      </c>
      <c r="I74" s="152">
        <f t="shared" si="128"/>
        <v>135231.09899999999</v>
      </c>
      <c r="J74" s="152">
        <f>+BN58/1000</f>
        <v>177718.54800000001</v>
      </c>
      <c r="K74" s="152">
        <f t="shared" si="128"/>
        <v>177718.54800000001</v>
      </c>
      <c r="L74" s="152">
        <f t="shared" si="128"/>
        <v>177718.54800000001</v>
      </c>
      <c r="M74" s="152">
        <f t="shared" si="128"/>
        <v>177718.54800000001</v>
      </c>
      <c r="N74" s="152">
        <f t="shared" si="128"/>
        <v>177718.54800000001</v>
      </c>
      <c r="O74" s="152">
        <f t="shared" si="128"/>
        <v>177718.54800000001</v>
      </c>
    </row>
  </sheetData>
  <mergeCells count="4">
    <mergeCell ref="A2:Q2"/>
    <mergeCell ref="S2:AI2"/>
    <mergeCell ref="AK2:BA2"/>
    <mergeCell ref="BC2:BS2"/>
  </mergeCells>
  <pageMargins left="0.23622047244094491" right="0.23622047244094491" top="0.39370078740157483" bottom="0.27559055118110237" header="0.31496062992125984" footer="0.31496062992125984"/>
  <pageSetup orientation="portrait" r:id="rId1"/>
  <ignoredErrors>
    <ignoredError sqref="D51:E52" evalError="1"/>
  </ignoredErrors>
</worksheet>
</file>

<file path=xl/worksheets/sheet5.xml><?xml version="1.0" encoding="utf-8"?>
<worksheet xmlns="http://schemas.openxmlformats.org/spreadsheetml/2006/main" xmlns:r="http://schemas.openxmlformats.org/officeDocument/2006/relationships">
  <dimension ref="A2:S48"/>
  <sheetViews>
    <sheetView showGridLines="0" topLeftCell="A22" zoomScale="90" zoomScaleNormal="90" workbookViewId="0">
      <selection activeCell="C27" sqref="C27"/>
    </sheetView>
  </sheetViews>
  <sheetFormatPr baseColWidth="10" defaultRowHeight="15"/>
  <cols>
    <col min="1" max="1" width="23.140625" customWidth="1"/>
    <col min="2" max="2" width="23.28515625" bestFit="1" customWidth="1"/>
  </cols>
  <sheetData>
    <row r="2" spans="1:19">
      <c r="B2" t="s">
        <v>16</v>
      </c>
      <c r="C2" t="s">
        <v>148</v>
      </c>
      <c r="D2" s="22" t="s">
        <v>19</v>
      </c>
    </row>
    <row r="3" spans="1:19">
      <c r="B3" t="s">
        <v>21</v>
      </c>
      <c r="C3">
        <v>1220</v>
      </c>
      <c r="D3" s="22"/>
    </row>
    <row r="5" spans="1:19" s="6" customFormat="1" ht="18.75">
      <c r="A5" s="1"/>
      <c r="B5" s="2" t="s">
        <v>18</v>
      </c>
      <c r="C5" s="2"/>
      <c r="D5" s="2"/>
      <c r="E5" s="2"/>
      <c r="F5" s="2"/>
      <c r="G5" s="2"/>
      <c r="H5" s="2"/>
      <c r="I5" s="2"/>
      <c r="J5" s="2"/>
      <c r="K5" s="2"/>
      <c r="L5" s="2"/>
      <c r="M5" s="2"/>
      <c r="N5" s="2"/>
      <c r="O5" s="3"/>
      <c r="P5" s="3"/>
      <c r="Q5" s="4"/>
      <c r="R5" s="5"/>
      <c r="S5" s="5"/>
    </row>
    <row r="6" spans="1:19" s="6" customFormat="1" ht="15.75" customHeight="1">
      <c r="A6" s="1"/>
      <c r="B6" s="7" t="s">
        <v>0</v>
      </c>
      <c r="C6" s="8" t="s">
        <v>1</v>
      </c>
      <c r="D6" s="8" t="s">
        <v>2</v>
      </c>
      <c r="E6" s="8" t="s">
        <v>3</v>
      </c>
      <c r="F6" s="8" t="s">
        <v>4</v>
      </c>
      <c r="G6" s="8" t="s">
        <v>5</v>
      </c>
      <c r="H6" s="8" t="s">
        <v>6</v>
      </c>
      <c r="I6" s="8" t="s">
        <v>7</v>
      </c>
      <c r="J6" s="8" t="s">
        <v>8</v>
      </c>
      <c r="K6" s="8" t="s">
        <v>9</v>
      </c>
      <c r="L6" s="8" t="s">
        <v>10</v>
      </c>
      <c r="M6" s="8" t="s">
        <v>11</v>
      </c>
      <c r="N6" s="8" t="s">
        <v>12</v>
      </c>
      <c r="O6" s="3"/>
      <c r="P6" s="3"/>
      <c r="Q6" s="4"/>
      <c r="R6" s="5"/>
      <c r="S6" s="5"/>
    </row>
    <row r="7" spans="1:19" s="6" customFormat="1" ht="15.75">
      <c r="A7" s="1">
        <v>1</v>
      </c>
      <c r="B7" s="10" t="s">
        <v>13</v>
      </c>
      <c r="C7" s="11"/>
      <c r="D7" s="11"/>
      <c r="E7" s="11"/>
      <c r="F7" s="11"/>
      <c r="G7" s="11"/>
      <c r="H7" s="11"/>
      <c r="I7" s="11"/>
      <c r="J7" s="11"/>
      <c r="K7" s="11"/>
      <c r="L7" s="11"/>
      <c r="M7" s="11"/>
      <c r="N7" s="11"/>
      <c r="O7" s="9"/>
      <c r="P7" s="12"/>
      <c r="Q7" s="13"/>
      <c r="R7" s="13"/>
      <c r="S7" s="5"/>
    </row>
    <row r="8" spans="1:19" s="6" customFormat="1" ht="15.75">
      <c r="A8" s="1">
        <f t="shared" ref="A8:A20" si="0">A7+1</f>
        <v>2</v>
      </c>
      <c r="B8" s="10" t="s">
        <v>106</v>
      </c>
      <c r="C8" s="14">
        <f>+C40</f>
        <v>1737.570769614812</v>
      </c>
      <c r="D8" s="14">
        <f t="shared" ref="D8:N8" si="1">+D40</f>
        <v>629.81683372657074</v>
      </c>
      <c r="E8" s="14">
        <f t="shared" si="1"/>
        <v>629.81683372657074</v>
      </c>
      <c r="F8" s="14">
        <f t="shared" si="1"/>
        <v>629.81683372657074</v>
      </c>
      <c r="G8" s="14">
        <f t="shared" si="1"/>
        <v>629.81683372657074</v>
      </c>
      <c r="H8" s="14">
        <f t="shared" si="1"/>
        <v>629.81683372657074</v>
      </c>
      <c r="I8" s="14">
        <f t="shared" si="1"/>
        <v>1737.570769614812</v>
      </c>
      <c r="J8" s="14">
        <f t="shared" si="1"/>
        <v>629.81683372657074</v>
      </c>
      <c r="K8" s="14">
        <f t="shared" si="1"/>
        <v>629.81683372657074</v>
      </c>
      <c r="L8" s="14">
        <f t="shared" si="1"/>
        <v>629.81683372657074</v>
      </c>
      <c r="M8" s="14">
        <f t="shared" si="1"/>
        <v>629.81683372657074</v>
      </c>
      <c r="N8" s="14">
        <f t="shared" si="1"/>
        <v>629.81683372657074</v>
      </c>
      <c r="O8" s="9"/>
      <c r="P8" s="15"/>
      <c r="Q8" s="16"/>
      <c r="R8" s="16"/>
      <c r="S8" s="5"/>
    </row>
    <row r="9" spans="1:19" s="6" customFormat="1">
      <c r="A9" s="1">
        <f t="shared" si="0"/>
        <v>3</v>
      </c>
      <c r="B9" s="10" t="s">
        <v>107</v>
      </c>
      <c r="C9" s="14"/>
      <c r="D9" s="14"/>
      <c r="E9" s="14"/>
      <c r="F9" s="14"/>
      <c r="G9" s="14"/>
      <c r="H9" s="14"/>
      <c r="I9" s="14"/>
      <c r="J9" s="14"/>
      <c r="K9" s="14"/>
      <c r="L9" s="14"/>
      <c r="M9" s="14"/>
      <c r="N9" s="14"/>
      <c r="O9" s="9"/>
      <c r="P9" s="15"/>
      <c r="Q9" s="4"/>
      <c r="R9" s="5"/>
      <c r="S9" s="5"/>
    </row>
    <row r="10" spans="1:19" s="6" customFormat="1">
      <c r="A10" s="1">
        <f t="shared" si="0"/>
        <v>4</v>
      </c>
      <c r="B10" s="10" t="s">
        <v>108</v>
      </c>
      <c r="C10" s="11">
        <f>+(Detalle!F20+Detalle!F21+Detalle!F24+Detalle!F26+Detalle!F27+Detalle!F29+Detalle!F30+Detalle!F32)/1000</f>
        <v>13471.5</v>
      </c>
      <c r="D10" s="11">
        <f>+C10</f>
        <v>13471.5</v>
      </c>
      <c r="E10" s="11">
        <f t="shared" ref="E10:N10" si="2">+D10</f>
        <v>13471.5</v>
      </c>
      <c r="F10" s="11">
        <f t="shared" si="2"/>
        <v>13471.5</v>
      </c>
      <c r="G10" s="11">
        <f t="shared" si="2"/>
        <v>13471.5</v>
      </c>
      <c r="H10" s="11">
        <f t="shared" si="2"/>
        <v>13471.5</v>
      </c>
      <c r="I10" s="11">
        <f t="shared" si="2"/>
        <v>13471.5</v>
      </c>
      <c r="J10" s="11">
        <f t="shared" si="2"/>
        <v>13471.5</v>
      </c>
      <c r="K10" s="11">
        <f t="shared" si="2"/>
        <v>13471.5</v>
      </c>
      <c r="L10" s="11">
        <f t="shared" si="2"/>
        <v>13471.5</v>
      </c>
      <c r="M10" s="11">
        <f t="shared" si="2"/>
        <v>13471.5</v>
      </c>
      <c r="N10" s="11">
        <f t="shared" si="2"/>
        <v>13471.5</v>
      </c>
      <c r="O10" s="9"/>
      <c r="P10" s="15"/>
      <c r="Q10" s="17"/>
    </row>
    <row r="11" spans="1:19" s="6" customFormat="1">
      <c r="A11" s="1">
        <f t="shared" si="0"/>
        <v>5</v>
      </c>
      <c r="B11" s="10" t="s">
        <v>109</v>
      </c>
      <c r="C11" s="11">
        <f>+(Detalle!I11*2+Detalle!I12*2+Detalle!I13*2+Detalle!F14+Detalle!F15+Detalle!F16+Detalle!F17)/1000</f>
        <v>4425.68</v>
      </c>
      <c r="D11" s="11">
        <f>+C11</f>
        <v>4425.68</v>
      </c>
      <c r="E11" s="11">
        <f t="shared" ref="E11:N11" si="3">+D11</f>
        <v>4425.68</v>
      </c>
      <c r="F11" s="11">
        <f t="shared" si="3"/>
        <v>4425.68</v>
      </c>
      <c r="G11" s="11">
        <f t="shared" si="3"/>
        <v>4425.68</v>
      </c>
      <c r="H11" s="11">
        <f t="shared" si="3"/>
        <v>4425.68</v>
      </c>
      <c r="I11" s="11">
        <f t="shared" si="3"/>
        <v>4425.68</v>
      </c>
      <c r="J11" s="11">
        <f t="shared" si="3"/>
        <v>4425.68</v>
      </c>
      <c r="K11" s="11">
        <f t="shared" si="3"/>
        <v>4425.68</v>
      </c>
      <c r="L11" s="11">
        <f t="shared" si="3"/>
        <v>4425.68</v>
      </c>
      <c r="M11" s="11">
        <f t="shared" si="3"/>
        <v>4425.68</v>
      </c>
      <c r="N11" s="11">
        <f t="shared" si="3"/>
        <v>4425.68</v>
      </c>
      <c r="O11" s="9"/>
      <c r="P11" s="15"/>
      <c r="Q11" s="17"/>
    </row>
    <row r="12" spans="1:19" s="6" customFormat="1">
      <c r="A12" s="1">
        <f t="shared" si="0"/>
        <v>6</v>
      </c>
      <c r="B12" s="10" t="s">
        <v>110</v>
      </c>
      <c r="C12" s="45"/>
      <c r="D12" s="11"/>
      <c r="E12" s="11"/>
      <c r="F12" s="11"/>
      <c r="G12" s="11"/>
      <c r="H12" s="11"/>
      <c r="I12" s="11"/>
      <c r="J12" s="11"/>
      <c r="K12" s="11"/>
      <c r="L12" s="11"/>
      <c r="M12" s="11"/>
      <c r="N12" s="11"/>
      <c r="O12" s="9"/>
      <c r="P12" s="15"/>
      <c r="Q12" s="17"/>
    </row>
    <row r="13" spans="1:19" s="6" customFormat="1">
      <c r="A13" s="1">
        <f t="shared" si="0"/>
        <v>7</v>
      </c>
      <c r="B13" s="10" t="s">
        <v>111</v>
      </c>
      <c r="C13" s="11"/>
      <c r="D13" s="11"/>
      <c r="E13" s="11"/>
      <c r="F13" s="11"/>
      <c r="G13" s="11"/>
      <c r="H13" s="11"/>
      <c r="I13" s="11"/>
      <c r="J13" s="11"/>
      <c r="K13" s="11"/>
      <c r="L13" s="11"/>
      <c r="M13" s="11"/>
      <c r="N13" s="11"/>
      <c r="O13" s="9"/>
      <c r="P13" s="12"/>
      <c r="Q13" s="17"/>
    </row>
    <row r="14" spans="1:19" s="6" customFormat="1">
      <c r="A14" s="1">
        <f t="shared" si="0"/>
        <v>8</v>
      </c>
      <c r="B14" s="10" t="s">
        <v>112</v>
      </c>
      <c r="C14" s="11"/>
      <c r="D14" s="11"/>
      <c r="E14" s="11"/>
      <c r="F14" s="11"/>
      <c r="G14" s="11"/>
      <c r="H14" s="11"/>
      <c r="I14" s="11"/>
      <c r="J14" s="11"/>
      <c r="K14" s="11"/>
      <c r="L14" s="11"/>
      <c r="M14" s="11"/>
      <c r="N14" s="11"/>
      <c r="O14" s="9"/>
      <c r="P14" s="12"/>
      <c r="Q14" s="17"/>
    </row>
    <row r="15" spans="1:19" s="6" customFormat="1">
      <c r="A15" s="1">
        <f t="shared" si="0"/>
        <v>9</v>
      </c>
      <c r="B15" s="10" t="s">
        <v>113</v>
      </c>
      <c r="C15" s="11"/>
      <c r="D15" s="11"/>
      <c r="E15" s="11"/>
      <c r="F15" s="11"/>
      <c r="G15" s="11"/>
      <c r="H15" s="11"/>
      <c r="I15" s="11"/>
      <c r="J15" s="11"/>
      <c r="K15" s="11"/>
      <c r="L15" s="11"/>
      <c r="M15" s="11"/>
      <c r="N15" s="11"/>
      <c r="O15" s="9"/>
      <c r="P15" s="12"/>
      <c r="Q15" s="17"/>
    </row>
    <row r="16" spans="1:19" s="6" customFormat="1">
      <c r="A16" s="1">
        <f t="shared" si="0"/>
        <v>10</v>
      </c>
      <c r="B16" s="10" t="s">
        <v>114</v>
      </c>
      <c r="C16" s="11"/>
      <c r="D16" s="11"/>
      <c r="E16" s="11"/>
      <c r="F16" s="11"/>
      <c r="G16" s="11"/>
      <c r="H16" s="11"/>
      <c r="I16" s="11"/>
      <c r="J16" s="11"/>
      <c r="K16" s="11"/>
      <c r="L16" s="11"/>
      <c r="M16" s="11"/>
      <c r="N16" s="11"/>
      <c r="O16" s="9"/>
      <c r="P16" s="12"/>
      <c r="Q16" s="17"/>
    </row>
    <row r="17" spans="1:19" s="6" customFormat="1">
      <c r="A17" s="1">
        <f t="shared" si="0"/>
        <v>11</v>
      </c>
      <c r="B17" s="10" t="s">
        <v>115</v>
      </c>
      <c r="C17" s="11"/>
      <c r="D17" s="11"/>
      <c r="E17" s="11"/>
      <c r="F17" s="11"/>
      <c r="G17" s="11"/>
      <c r="H17" s="11"/>
      <c r="I17" s="11"/>
      <c r="J17" s="11"/>
      <c r="K17" s="11"/>
      <c r="L17" s="11"/>
      <c r="M17" s="11"/>
      <c r="N17" s="11"/>
      <c r="O17" s="9"/>
      <c r="P17" s="12"/>
      <c r="Q17" s="17"/>
    </row>
    <row r="18" spans="1:19" s="6" customFormat="1">
      <c r="A18" s="1">
        <f t="shared" si="0"/>
        <v>12</v>
      </c>
      <c r="B18" s="10" t="s">
        <v>15</v>
      </c>
      <c r="C18" s="11">
        <f>+C41</f>
        <v>79.785952442480308</v>
      </c>
      <c r="D18" s="11">
        <f t="shared" ref="D18:N18" si="4">+D41</f>
        <v>79.785952442480308</v>
      </c>
      <c r="E18" s="11">
        <f t="shared" si="4"/>
        <v>79.785952442480308</v>
      </c>
      <c r="F18" s="11">
        <f t="shared" si="4"/>
        <v>79.785952442480308</v>
      </c>
      <c r="G18" s="11">
        <f t="shared" si="4"/>
        <v>79.785952442480308</v>
      </c>
      <c r="H18" s="11">
        <f t="shared" si="4"/>
        <v>79.785952442480308</v>
      </c>
      <c r="I18" s="11">
        <f t="shared" si="4"/>
        <v>79.785952442480308</v>
      </c>
      <c r="J18" s="11">
        <f t="shared" si="4"/>
        <v>79.785952442480308</v>
      </c>
      <c r="K18" s="11">
        <f t="shared" si="4"/>
        <v>79.785952442480308</v>
      </c>
      <c r="L18" s="11">
        <f t="shared" si="4"/>
        <v>79.785952442480308</v>
      </c>
      <c r="M18" s="11">
        <f t="shared" si="4"/>
        <v>79.785952442480308</v>
      </c>
      <c r="N18" s="11">
        <f t="shared" si="4"/>
        <v>79.785952442480308</v>
      </c>
      <c r="O18" s="9"/>
      <c r="P18" s="12"/>
      <c r="Q18" s="17"/>
    </row>
    <row r="19" spans="1:19" s="6" customFormat="1">
      <c r="A19" s="1">
        <f t="shared" si="0"/>
        <v>13</v>
      </c>
      <c r="B19" s="10" t="s">
        <v>14</v>
      </c>
      <c r="C19" s="11"/>
      <c r="D19" s="11"/>
      <c r="E19" s="11"/>
      <c r="F19" s="11"/>
      <c r="G19" s="11"/>
      <c r="H19" s="11"/>
      <c r="I19" s="11"/>
      <c r="J19" s="11"/>
      <c r="K19" s="11"/>
      <c r="L19" s="11"/>
      <c r="M19" s="11"/>
      <c r="N19" s="11"/>
      <c r="O19" s="9"/>
      <c r="P19" s="12"/>
      <c r="Q19" s="17"/>
    </row>
    <row r="20" spans="1:19" s="6" customFormat="1">
      <c r="A20" s="1">
        <f t="shared" si="0"/>
        <v>14</v>
      </c>
      <c r="B20" s="18" t="s">
        <v>17</v>
      </c>
      <c r="C20" s="19">
        <f>SUM(C7:C19)</f>
        <v>19714.536722057295</v>
      </c>
      <c r="D20" s="19">
        <f t="shared" ref="D20:N20" si="5">SUM(D7:D19)</f>
        <v>18606.782786169053</v>
      </c>
      <c r="E20" s="19">
        <f t="shared" si="5"/>
        <v>18606.782786169053</v>
      </c>
      <c r="F20" s="19">
        <f t="shared" si="5"/>
        <v>18606.782786169053</v>
      </c>
      <c r="G20" s="19">
        <f t="shared" si="5"/>
        <v>18606.782786169053</v>
      </c>
      <c r="H20" s="19">
        <f t="shared" si="5"/>
        <v>18606.782786169053</v>
      </c>
      <c r="I20" s="19">
        <f t="shared" si="5"/>
        <v>19714.536722057295</v>
      </c>
      <c r="J20" s="19">
        <f t="shared" si="5"/>
        <v>18606.782786169053</v>
      </c>
      <c r="K20" s="19">
        <f t="shared" si="5"/>
        <v>18606.782786169053</v>
      </c>
      <c r="L20" s="19">
        <f t="shared" si="5"/>
        <v>18606.782786169053</v>
      </c>
      <c r="M20" s="19">
        <f t="shared" si="5"/>
        <v>18606.782786169053</v>
      </c>
      <c r="N20" s="19">
        <f t="shared" si="5"/>
        <v>18606.782786169053</v>
      </c>
      <c r="O20" s="9"/>
      <c r="P20" s="20"/>
      <c r="Q20" s="17"/>
    </row>
    <row r="22" spans="1:19" s="6" customFormat="1" ht="18.75">
      <c r="A22" s="1"/>
      <c r="B22" s="2" t="s">
        <v>20</v>
      </c>
      <c r="C22" s="2"/>
      <c r="D22" s="2"/>
      <c r="E22" s="2"/>
      <c r="F22" s="2"/>
      <c r="G22" s="2"/>
      <c r="H22" s="2"/>
      <c r="I22" s="2"/>
      <c r="J22" s="2"/>
      <c r="K22" s="2"/>
      <c r="L22" s="2"/>
      <c r="M22" s="2"/>
      <c r="N22" s="2"/>
      <c r="O22" s="3"/>
      <c r="P22" s="3"/>
      <c r="Q22" s="4"/>
      <c r="R22" s="5"/>
      <c r="S22" s="5"/>
    </row>
    <row r="23" spans="1:19" s="6" customFormat="1" ht="15.75" customHeight="1">
      <c r="A23" s="1"/>
      <c r="B23" s="7" t="s">
        <v>0</v>
      </c>
      <c r="C23" s="8" t="s">
        <v>1</v>
      </c>
      <c r="D23" s="8" t="s">
        <v>2</v>
      </c>
      <c r="E23" s="8" t="s">
        <v>3</v>
      </c>
      <c r="F23" s="8" t="s">
        <v>4</v>
      </c>
      <c r="G23" s="8" t="s">
        <v>5</v>
      </c>
      <c r="H23" s="8" t="s">
        <v>6</v>
      </c>
      <c r="I23" s="8" t="s">
        <v>7</v>
      </c>
      <c r="J23" s="8" t="s">
        <v>8</v>
      </c>
      <c r="K23" s="8" t="s">
        <v>9</v>
      </c>
      <c r="L23" s="8" t="s">
        <v>10</v>
      </c>
      <c r="M23" s="8" t="s">
        <v>11</v>
      </c>
      <c r="N23" s="8" t="s">
        <v>12</v>
      </c>
      <c r="O23" s="3"/>
      <c r="P23" s="3"/>
      <c r="Q23" s="4"/>
      <c r="R23" s="5"/>
      <c r="S23" s="5"/>
    </row>
    <row r="24" spans="1:19" s="6" customFormat="1" ht="15.75">
      <c r="A24" s="1">
        <v>1</v>
      </c>
      <c r="B24" s="10" t="s">
        <v>13</v>
      </c>
      <c r="C24" s="21">
        <f t="shared" ref="C24:C36" si="6">+C7</f>
        <v>0</v>
      </c>
      <c r="D24" s="21">
        <f t="shared" ref="D24:N24" si="7">+C24+D7</f>
        <v>0</v>
      </c>
      <c r="E24" s="21">
        <f t="shared" si="7"/>
        <v>0</v>
      </c>
      <c r="F24" s="21">
        <f t="shared" si="7"/>
        <v>0</v>
      </c>
      <c r="G24" s="21">
        <f t="shared" si="7"/>
        <v>0</v>
      </c>
      <c r="H24" s="21">
        <f t="shared" si="7"/>
        <v>0</v>
      </c>
      <c r="I24" s="21">
        <f t="shared" si="7"/>
        <v>0</v>
      </c>
      <c r="J24" s="21">
        <f t="shared" si="7"/>
        <v>0</v>
      </c>
      <c r="K24" s="21">
        <f t="shared" si="7"/>
        <v>0</v>
      </c>
      <c r="L24" s="21">
        <f t="shared" si="7"/>
        <v>0</v>
      </c>
      <c r="M24" s="21">
        <f t="shared" si="7"/>
        <v>0</v>
      </c>
      <c r="N24" s="21">
        <f t="shared" si="7"/>
        <v>0</v>
      </c>
      <c r="O24" s="9"/>
      <c r="P24" s="12"/>
      <c r="Q24" s="13"/>
      <c r="R24" s="13"/>
      <c r="S24" s="5"/>
    </row>
    <row r="25" spans="1:19" s="6" customFormat="1" ht="15.75">
      <c r="A25" s="1">
        <f t="shared" ref="A25:A37" si="8">A24+1</f>
        <v>2</v>
      </c>
      <c r="B25" s="10" t="s">
        <v>106</v>
      </c>
      <c r="C25" s="21">
        <f t="shared" si="6"/>
        <v>1737.570769614812</v>
      </c>
      <c r="D25" s="21">
        <f t="shared" ref="D25:D36" si="9">+C25+D8</f>
        <v>2367.3876033413826</v>
      </c>
      <c r="E25" s="21">
        <f t="shared" ref="E25:E36" si="10">+D25+E8</f>
        <v>2997.2044370679532</v>
      </c>
      <c r="F25" s="21">
        <f t="shared" ref="F25:F36" si="11">+E25+F8</f>
        <v>3627.0212707945238</v>
      </c>
      <c r="G25" s="21">
        <f t="shared" ref="G25:G36" si="12">+F25+G8</f>
        <v>4256.8381045210945</v>
      </c>
      <c r="H25" s="21">
        <f t="shared" ref="H25:H36" si="13">+G25+H8</f>
        <v>4886.6549382476651</v>
      </c>
      <c r="I25" s="21">
        <f t="shared" ref="I25:I36" si="14">+H25+I8</f>
        <v>6624.2257078624771</v>
      </c>
      <c r="J25" s="21">
        <f t="shared" ref="J25:J36" si="15">+I25+J8</f>
        <v>7254.0425415890477</v>
      </c>
      <c r="K25" s="21">
        <f t="shared" ref="K25:K36" si="16">+J25+K8</f>
        <v>7883.8593753156183</v>
      </c>
      <c r="L25" s="21">
        <f t="shared" ref="L25:L36" si="17">+K25+L8</f>
        <v>8513.6762090421889</v>
      </c>
      <c r="M25" s="21">
        <f t="shared" ref="M25:M36" si="18">+L25+M8</f>
        <v>9143.4930427687596</v>
      </c>
      <c r="N25" s="21">
        <f t="shared" ref="N25:N36" si="19">+M25+N8</f>
        <v>9773.3098764953302</v>
      </c>
      <c r="O25" s="9"/>
      <c r="P25" s="15"/>
      <c r="Q25" s="16"/>
      <c r="R25" s="16"/>
      <c r="S25" s="5"/>
    </row>
    <row r="26" spans="1:19" s="6" customFormat="1">
      <c r="A26" s="1">
        <f t="shared" si="8"/>
        <v>3</v>
      </c>
      <c r="B26" s="10" t="s">
        <v>107</v>
      </c>
      <c r="C26" s="21">
        <f t="shared" si="6"/>
        <v>0</v>
      </c>
      <c r="D26" s="21">
        <f t="shared" si="9"/>
        <v>0</v>
      </c>
      <c r="E26" s="21">
        <f t="shared" si="10"/>
        <v>0</v>
      </c>
      <c r="F26" s="21">
        <f t="shared" si="11"/>
        <v>0</v>
      </c>
      <c r="G26" s="21">
        <f t="shared" si="12"/>
        <v>0</v>
      </c>
      <c r="H26" s="21">
        <f t="shared" si="13"/>
        <v>0</v>
      </c>
      <c r="I26" s="21">
        <f t="shared" si="14"/>
        <v>0</v>
      </c>
      <c r="J26" s="21">
        <f t="shared" si="15"/>
        <v>0</v>
      </c>
      <c r="K26" s="21">
        <f t="shared" si="16"/>
        <v>0</v>
      </c>
      <c r="L26" s="21">
        <f t="shared" si="17"/>
        <v>0</v>
      </c>
      <c r="M26" s="21">
        <f t="shared" si="18"/>
        <v>0</v>
      </c>
      <c r="N26" s="21">
        <f t="shared" si="19"/>
        <v>0</v>
      </c>
      <c r="O26" s="9"/>
      <c r="P26" s="15"/>
      <c r="Q26" s="4"/>
      <c r="R26" s="5"/>
      <c r="S26" s="5"/>
    </row>
    <row r="27" spans="1:19" s="6" customFormat="1">
      <c r="A27" s="1">
        <f t="shared" si="8"/>
        <v>4</v>
      </c>
      <c r="B27" s="10" t="s">
        <v>108</v>
      </c>
      <c r="C27" s="21">
        <f t="shared" si="6"/>
        <v>13471.5</v>
      </c>
      <c r="D27" s="21">
        <f t="shared" si="9"/>
        <v>26943</v>
      </c>
      <c r="E27" s="21">
        <f t="shared" si="10"/>
        <v>40414.5</v>
      </c>
      <c r="F27" s="21">
        <f t="shared" si="11"/>
        <v>53886</v>
      </c>
      <c r="G27" s="21">
        <f t="shared" si="12"/>
        <v>67357.5</v>
      </c>
      <c r="H27" s="21">
        <f t="shared" si="13"/>
        <v>80829</v>
      </c>
      <c r="I27" s="21">
        <f t="shared" si="14"/>
        <v>94300.5</v>
      </c>
      <c r="J27" s="21">
        <f t="shared" si="15"/>
        <v>107772</v>
      </c>
      <c r="K27" s="21">
        <f t="shared" si="16"/>
        <v>121243.5</v>
      </c>
      <c r="L27" s="21">
        <f t="shared" si="17"/>
        <v>134715</v>
      </c>
      <c r="M27" s="21">
        <f t="shared" si="18"/>
        <v>148186.5</v>
      </c>
      <c r="N27" s="21">
        <f t="shared" si="19"/>
        <v>161658</v>
      </c>
      <c r="O27" s="9"/>
      <c r="P27" s="15"/>
      <c r="Q27" s="17"/>
    </row>
    <row r="28" spans="1:19" s="6" customFormat="1">
      <c r="A28" s="1">
        <f t="shared" si="8"/>
        <v>5</v>
      </c>
      <c r="B28" s="10" t="s">
        <v>109</v>
      </c>
      <c r="C28" s="21">
        <f t="shared" si="6"/>
        <v>4425.68</v>
      </c>
      <c r="D28" s="21">
        <f t="shared" si="9"/>
        <v>8851.36</v>
      </c>
      <c r="E28" s="21">
        <f t="shared" si="10"/>
        <v>13277.04</v>
      </c>
      <c r="F28" s="21">
        <f t="shared" si="11"/>
        <v>17702.72</v>
      </c>
      <c r="G28" s="21">
        <f t="shared" si="12"/>
        <v>22128.400000000001</v>
      </c>
      <c r="H28" s="21">
        <f t="shared" si="13"/>
        <v>26554.080000000002</v>
      </c>
      <c r="I28" s="21">
        <f t="shared" si="14"/>
        <v>30979.760000000002</v>
      </c>
      <c r="J28" s="21">
        <f t="shared" si="15"/>
        <v>35405.440000000002</v>
      </c>
      <c r="K28" s="21">
        <f t="shared" si="16"/>
        <v>39831.120000000003</v>
      </c>
      <c r="L28" s="21">
        <f t="shared" si="17"/>
        <v>44256.800000000003</v>
      </c>
      <c r="M28" s="21">
        <f t="shared" si="18"/>
        <v>48682.48</v>
      </c>
      <c r="N28" s="21">
        <f t="shared" si="19"/>
        <v>53108.160000000003</v>
      </c>
      <c r="O28" s="9"/>
      <c r="P28" s="15"/>
      <c r="Q28" s="17"/>
    </row>
    <row r="29" spans="1:19" s="6" customFormat="1">
      <c r="A29" s="1">
        <f t="shared" si="8"/>
        <v>6</v>
      </c>
      <c r="B29" s="10" t="s">
        <v>110</v>
      </c>
      <c r="C29" s="21">
        <f t="shared" si="6"/>
        <v>0</v>
      </c>
      <c r="D29" s="21">
        <f t="shared" si="9"/>
        <v>0</v>
      </c>
      <c r="E29" s="21">
        <f t="shared" si="10"/>
        <v>0</v>
      </c>
      <c r="F29" s="21">
        <f t="shared" si="11"/>
        <v>0</v>
      </c>
      <c r="G29" s="21">
        <f t="shared" si="12"/>
        <v>0</v>
      </c>
      <c r="H29" s="21">
        <f t="shared" si="13"/>
        <v>0</v>
      </c>
      <c r="I29" s="21">
        <f t="shared" si="14"/>
        <v>0</v>
      </c>
      <c r="J29" s="21">
        <f t="shared" si="15"/>
        <v>0</v>
      </c>
      <c r="K29" s="21">
        <f t="shared" si="16"/>
        <v>0</v>
      </c>
      <c r="L29" s="21">
        <f t="shared" si="17"/>
        <v>0</v>
      </c>
      <c r="M29" s="21">
        <f t="shared" si="18"/>
        <v>0</v>
      </c>
      <c r="N29" s="21">
        <f t="shared" si="19"/>
        <v>0</v>
      </c>
      <c r="O29" s="9"/>
      <c r="P29" s="15"/>
      <c r="Q29" s="17"/>
    </row>
    <row r="30" spans="1:19" s="6" customFormat="1">
      <c r="A30" s="1">
        <f t="shared" si="8"/>
        <v>7</v>
      </c>
      <c r="B30" s="10" t="s">
        <v>111</v>
      </c>
      <c r="C30" s="21">
        <f t="shared" si="6"/>
        <v>0</v>
      </c>
      <c r="D30" s="21">
        <f t="shared" si="9"/>
        <v>0</v>
      </c>
      <c r="E30" s="21">
        <f t="shared" si="10"/>
        <v>0</v>
      </c>
      <c r="F30" s="21">
        <f t="shared" si="11"/>
        <v>0</v>
      </c>
      <c r="G30" s="21">
        <f t="shared" si="12"/>
        <v>0</v>
      </c>
      <c r="H30" s="21">
        <f t="shared" si="13"/>
        <v>0</v>
      </c>
      <c r="I30" s="21">
        <f t="shared" si="14"/>
        <v>0</v>
      </c>
      <c r="J30" s="21">
        <f t="shared" si="15"/>
        <v>0</v>
      </c>
      <c r="K30" s="21">
        <f t="shared" si="16"/>
        <v>0</v>
      </c>
      <c r="L30" s="21">
        <f t="shared" si="17"/>
        <v>0</v>
      </c>
      <c r="M30" s="21">
        <f t="shared" si="18"/>
        <v>0</v>
      </c>
      <c r="N30" s="21">
        <f t="shared" si="19"/>
        <v>0</v>
      </c>
      <c r="O30" s="9"/>
      <c r="P30" s="15"/>
      <c r="Q30" s="17"/>
    </row>
    <row r="31" spans="1:19" s="6" customFormat="1">
      <c r="A31" s="1">
        <f t="shared" si="8"/>
        <v>8</v>
      </c>
      <c r="B31" s="10" t="s">
        <v>112</v>
      </c>
      <c r="C31" s="21">
        <f t="shared" si="6"/>
        <v>0</v>
      </c>
      <c r="D31" s="21">
        <f t="shared" si="9"/>
        <v>0</v>
      </c>
      <c r="E31" s="21">
        <f t="shared" si="10"/>
        <v>0</v>
      </c>
      <c r="F31" s="21">
        <f t="shared" si="11"/>
        <v>0</v>
      </c>
      <c r="G31" s="21">
        <f t="shared" si="12"/>
        <v>0</v>
      </c>
      <c r="H31" s="21">
        <f t="shared" si="13"/>
        <v>0</v>
      </c>
      <c r="I31" s="21">
        <f t="shared" si="14"/>
        <v>0</v>
      </c>
      <c r="J31" s="21">
        <f t="shared" si="15"/>
        <v>0</v>
      </c>
      <c r="K31" s="21">
        <f t="shared" si="16"/>
        <v>0</v>
      </c>
      <c r="L31" s="21">
        <f t="shared" si="17"/>
        <v>0</v>
      </c>
      <c r="M31" s="21">
        <f t="shared" si="18"/>
        <v>0</v>
      </c>
      <c r="N31" s="21">
        <f t="shared" si="19"/>
        <v>0</v>
      </c>
      <c r="O31" s="9"/>
      <c r="P31" s="15"/>
      <c r="Q31" s="17"/>
    </row>
    <row r="32" spans="1:19" s="6" customFormat="1">
      <c r="A32" s="1">
        <f t="shared" si="8"/>
        <v>9</v>
      </c>
      <c r="B32" s="10" t="s">
        <v>113</v>
      </c>
      <c r="C32" s="21">
        <f t="shared" si="6"/>
        <v>0</v>
      </c>
      <c r="D32" s="21">
        <f t="shared" si="9"/>
        <v>0</v>
      </c>
      <c r="E32" s="21">
        <f t="shared" si="10"/>
        <v>0</v>
      </c>
      <c r="F32" s="21">
        <f t="shared" si="11"/>
        <v>0</v>
      </c>
      <c r="G32" s="21">
        <f t="shared" si="12"/>
        <v>0</v>
      </c>
      <c r="H32" s="21">
        <f t="shared" si="13"/>
        <v>0</v>
      </c>
      <c r="I32" s="21">
        <f t="shared" si="14"/>
        <v>0</v>
      </c>
      <c r="J32" s="21">
        <f t="shared" si="15"/>
        <v>0</v>
      </c>
      <c r="K32" s="21">
        <f t="shared" si="16"/>
        <v>0</v>
      </c>
      <c r="L32" s="21">
        <f t="shared" si="17"/>
        <v>0</v>
      </c>
      <c r="M32" s="21">
        <f t="shared" si="18"/>
        <v>0</v>
      </c>
      <c r="N32" s="21">
        <f t="shared" si="19"/>
        <v>0</v>
      </c>
      <c r="O32" s="9"/>
      <c r="P32" s="15"/>
      <c r="Q32" s="17"/>
    </row>
    <row r="33" spans="1:17" s="6" customFormat="1">
      <c r="A33" s="1">
        <f t="shared" si="8"/>
        <v>10</v>
      </c>
      <c r="B33" s="10" t="s">
        <v>114</v>
      </c>
      <c r="C33" s="21">
        <f t="shared" si="6"/>
        <v>0</v>
      </c>
      <c r="D33" s="21">
        <f t="shared" si="9"/>
        <v>0</v>
      </c>
      <c r="E33" s="21">
        <f t="shared" si="10"/>
        <v>0</v>
      </c>
      <c r="F33" s="21">
        <f t="shared" si="11"/>
        <v>0</v>
      </c>
      <c r="G33" s="21">
        <f t="shared" si="12"/>
        <v>0</v>
      </c>
      <c r="H33" s="21">
        <f t="shared" si="13"/>
        <v>0</v>
      </c>
      <c r="I33" s="21">
        <f t="shared" si="14"/>
        <v>0</v>
      </c>
      <c r="J33" s="21">
        <f t="shared" si="15"/>
        <v>0</v>
      </c>
      <c r="K33" s="21">
        <f t="shared" si="16"/>
        <v>0</v>
      </c>
      <c r="L33" s="21">
        <f t="shared" si="17"/>
        <v>0</v>
      </c>
      <c r="M33" s="21">
        <f t="shared" si="18"/>
        <v>0</v>
      </c>
      <c r="N33" s="21">
        <f t="shared" si="19"/>
        <v>0</v>
      </c>
      <c r="O33" s="9"/>
      <c r="P33" s="15"/>
      <c r="Q33" s="17"/>
    </row>
    <row r="34" spans="1:17" s="6" customFormat="1">
      <c r="A34" s="1">
        <f t="shared" si="8"/>
        <v>11</v>
      </c>
      <c r="B34" s="10" t="s">
        <v>115</v>
      </c>
      <c r="C34" s="21">
        <f t="shared" si="6"/>
        <v>0</v>
      </c>
      <c r="D34" s="21">
        <f t="shared" si="9"/>
        <v>0</v>
      </c>
      <c r="E34" s="21">
        <f t="shared" si="10"/>
        <v>0</v>
      </c>
      <c r="F34" s="21">
        <f t="shared" si="11"/>
        <v>0</v>
      </c>
      <c r="G34" s="21">
        <f t="shared" si="12"/>
        <v>0</v>
      </c>
      <c r="H34" s="21">
        <f t="shared" si="13"/>
        <v>0</v>
      </c>
      <c r="I34" s="21">
        <f t="shared" si="14"/>
        <v>0</v>
      </c>
      <c r="J34" s="21">
        <f t="shared" si="15"/>
        <v>0</v>
      </c>
      <c r="K34" s="21">
        <f t="shared" si="16"/>
        <v>0</v>
      </c>
      <c r="L34" s="21">
        <f t="shared" si="17"/>
        <v>0</v>
      </c>
      <c r="M34" s="21">
        <f t="shared" si="18"/>
        <v>0</v>
      </c>
      <c r="N34" s="21">
        <f t="shared" si="19"/>
        <v>0</v>
      </c>
      <c r="O34" s="9"/>
      <c r="P34" s="15"/>
      <c r="Q34" s="17"/>
    </row>
    <row r="35" spans="1:17" s="6" customFormat="1">
      <c r="A35" s="1">
        <f t="shared" si="8"/>
        <v>12</v>
      </c>
      <c r="B35" s="10" t="s">
        <v>15</v>
      </c>
      <c r="C35" s="21">
        <f t="shared" si="6"/>
        <v>79.785952442480308</v>
      </c>
      <c r="D35" s="21">
        <f t="shared" si="9"/>
        <v>159.57190488496062</v>
      </c>
      <c r="E35" s="21">
        <f t="shared" si="10"/>
        <v>239.35785732744091</v>
      </c>
      <c r="F35" s="21">
        <f t="shared" si="11"/>
        <v>319.14380976992123</v>
      </c>
      <c r="G35" s="21">
        <f t="shared" si="12"/>
        <v>398.92976221240156</v>
      </c>
      <c r="H35" s="21">
        <f t="shared" si="13"/>
        <v>478.71571465488188</v>
      </c>
      <c r="I35" s="21">
        <f t="shared" si="14"/>
        <v>558.5016670973622</v>
      </c>
      <c r="J35" s="21">
        <f t="shared" si="15"/>
        <v>638.28761953984247</v>
      </c>
      <c r="K35" s="21">
        <f t="shared" si="16"/>
        <v>718.07357198232273</v>
      </c>
      <c r="L35" s="21">
        <f t="shared" si="17"/>
        <v>797.859524424803</v>
      </c>
      <c r="M35" s="21">
        <f t="shared" si="18"/>
        <v>877.64547686728326</v>
      </c>
      <c r="N35" s="21">
        <f t="shared" si="19"/>
        <v>957.43142930976353</v>
      </c>
      <c r="O35" s="9"/>
      <c r="P35" s="12"/>
      <c r="Q35" s="17"/>
    </row>
    <row r="36" spans="1:17" s="6" customFormat="1">
      <c r="A36" s="1">
        <f t="shared" si="8"/>
        <v>13</v>
      </c>
      <c r="B36" s="10" t="s">
        <v>14</v>
      </c>
      <c r="C36" s="21">
        <f t="shared" si="6"/>
        <v>0</v>
      </c>
      <c r="D36" s="21">
        <f t="shared" si="9"/>
        <v>0</v>
      </c>
      <c r="E36" s="21">
        <f t="shared" si="10"/>
        <v>0</v>
      </c>
      <c r="F36" s="21">
        <f t="shared" si="11"/>
        <v>0</v>
      </c>
      <c r="G36" s="21">
        <f t="shared" si="12"/>
        <v>0</v>
      </c>
      <c r="H36" s="21">
        <f t="shared" si="13"/>
        <v>0</v>
      </c>
      <c r="I36" s="21">
        <f t="shared" si="14"/>
        <v>0</v>
      </c>
      <c r="J36" s="21">
        <f t="shared" si="15"/>
        <v>0</v>
      </c>
      <c r="K36" s="21">
        <f t="shared" si="16"/>
        <v>0</v>
      </c>
      <c r="L36" s="21">
        <f t="shared" si="17"/>
        <v>0</v>
      </c>
      <c r="M36" s="21">
        <f t="shared" si="18"/>
        <v>0</v>
      </c>
      <c r="N36" s="21">
        <f t="shared" si="19"/>
        <v>0</v>
      </c>
      <c r="O36" s="9"/>
      <c r="P36" s="12"/>
      <c r="Q36" s="17"/>
    </row>
    <row r="37" spans="1:17" s="6" customFormat="1">
      <c r="A37" s="1">
        <f t="shared" si="8"/>
        <v>14</v>
      </c>
      <c r="B37" s="18" t="s">
        <v>17</v>
      </c>
      <c r="C37" s="19">
        <f>SUM(C24:C36)</f>
        <v>19714.536722057295</v>
      </c>
      <c r="D37" s="19">
        <f t="shared" ref="D37:N37" si="20">SUM(D24:D36)</f>
        <v>38321.319508226348</v>
      </c>
      <c r="E37" s="19">
        <f t="shared" si="20"/>
        <v>56928.102294395394</v>
      </c>
      <c r="F37" s="19">
        <f t="shared" si="20"/>
        <v>75534.885080564462</v>
      </c>
      <c r="G37" s="19">
        <f t="shared" si="20"/>
        <v>94141.667866733493</v>
      </c>
      <c r="H37" s="19">
        <f t="shared" si="20"/>
        <v>112748.45065290255</v>
      </c>
      <c r="I37" s="19">
        <f t="shared" si="20"/>
        <v>132462.98737495983</v>
      </c>
      <c r="J37" s="19">
        <f t="shared" si="20"/>
        <v>151069.77016112892</v>
      </c>
      <c r="K37" s="19">
        <f t="shared" si="20"/>
        <v>169676.55294729795</v>
      </c>
      <c r="L37" s="19">
        <f t="shared" si="20"/>
        <v>188283.33573346699</v>
      </c>
      <c r="M37" s="19">
        <f t="shared" si="20"/>
        <v>206890.11851963605</v>
      </c>
      <c r="N37" s="19">
        <f t="shared" si="20"/>
        <v>225496.90130580511</v>
      </c>
      <c r="O37" s="9">
        <f>214766+O42-N37</f>
        <v>-0.16000000000349246</v>
      </c>
      <c r="P37" s="20"/>
      <c r="Q37" s="17"/>
    </row>
    <row r="39" spans="1:17">
      <c r="C39" s="8" t="s">
        <v>1</v>
      </c>
      <c r="D39" s="8" t="s">
        <v>2</v>
      </c>
      <c r="E39" s="8" t="s">
        <v>3</v>
      </c>
      <c r="F39" s="8" t="s">
        <v>4</v>
      </c>
      <c r="G39" s="8" t="s">
        <v>5</v>
      </c>
      <c r="H39" s="8" t="s">
        <v>6</v>
      </c>
      <c r="I39" s="8" t="s">
        <v>7</v>
      </c>
      <c r="J39" s="8" t="s">
        <v>8</v>
      </c>
      <c r="K39" s="8" t="s">
        <v>9</v>
      </c>
      <c r="L39" s="8" t="s">
        <v>10</v>
      </c>
      <c r="M39" s="8" t="s">
        <v>11</v>
      </c>
      <c r="N39" s="8" t="s">
        <v>12</v>
      </c>
    </row>
    <row r="40" spans="1:17">
      <c r="B40" t="s">
        <v>149</v>
      </c>
      <c r="C40" s="38">
        <f>+('[21]Mensualización Estructura País'!G125-'[21]Mensualización Estructura País'!G123)/1000</f>
        <v>1737.570769614812</v>
      </c>
      <c r="D40" s="38">
        <f>+('[21]Mensualización Estructura País'!H125-'[21]Mensualización Estructura País'!H123)/1000</f>
        <v>629.81683372657074</v>
      </c>
      <c r="E40" s="38">
        <f>+('[21]Mensualización Estructura País'!I125-'[21]Mensualización Estructura País'!I123)/1000</f>
        <v>629.81683372657074</v>
      </c>
      <c r="F40" s="38">
        <f>+('[21]Mensualización Estructura País'!J125-'[21]Mensualización Estructura País'!J123)/1000</f>
        <v>629.81683372657074</v>
      </c>
      <c r="G40" s="38">
        <f>+('[21]Mensualización Estructura País'!K125-'[21]Mensualización Estructura País'!K123)/1000</f>
        <v>629.81683372657074</v>
      </c>
      <c r="H40" s="38">
        <f>+('[21]Mensualización Estructura País'!L125-'[21]Mensualización Estructura País'!L123)/1000</f>
        <v>629.81683372657074</v>
      </c>
      <c r="I40" s="38">
        <f>+('[21]Mensualización Estructura País'!M125-'[21]Mensualización Estructura País'!M123)/1000</f>
        <v>1737.570769614812</v>
      </c>
      <c r="J40" s="38">
        <f>+('[21]Mensualización Estructura País'!N125-'[21]Mensualización Estructura País'!N123)/1000</f>
        <v>629.81683372657074</v>
      </c>
      <c r="K40" s="38">
        <f>+('[21]Mensualización Estructura País'!O125-'[21]Mensualización Estructura País'!O123)/1000</f>
        <v>629.81683372657074</v>
      </c>
      <c r="L40" s="38">
        <f>+('[21]Mensualización Estructura País'!P125-'[21]Mensualización Estructura País'!P123)/1000</f>
        <v>629.81683372657074</v>
      </c>
      <c r="M40" s="38">
        <f>+('[21]Mensualización Estructura País'!Q125-'[21]Mensualización Estructura País'!Q123)/1000</f>
        <v>629.81683372657074</v>
      </c>
      <c r="N40" s="38">
        <f>+('[21]Mensualización Estructura País'!R125-'[21]Mensualización Estructura País'!R123)/1000</f>
        <v>629.81683372657074</v>
      </c>
      <c r="O40" s="38">
        <f>SUM(C40:N40)</f>
        <v>9773.3098764953302</v>
      </c>
    </row>
    <row r="41" spans="1:17">
      <c r="B41" t="s">
        <v>15</v>
      </c>
      <c r="C41" s="38">
        <f>+'[21]Mensualización Estructura País'!G$123/1000</f>
        <v>79.785952442480308</v>
      </c>
      <c r="D41" s="38">
        <f>+'[21]Mensualización Estructura País'!H$123/1000</f>
        <v>79.785952442480308</v>
      </c>
      <c r="E41" s="38">
        <f>+'[21]Mensualización Estructura País'!I$123/1000</f>
        <v>79.785952442480308</v>
      </c>
      <c r="F41" s="38">
        <f>+'[21]Mensualización Estructura País'!J$123/1000</f>
        <v>79.785952442480308</v>
      </c>
      <c r="G41" s="38">
        <f>+'[21]Mensualización Estructura País'!K$123/1000</f>
        <v>79.785952442480308</v>
      </c>
      <c r="H41" s="38">
        <f>+'[21]Mensualización Estructura País'!L$123/1000</f>
        <v>79.785952442480308</v>
      </c>
      <c r="I41" s="38">
        <f>+'[21]Mensualización Estructura País'!M$123/1000</f>
        <v>79.785952442480308</v>
      </c>
      <c r="J41" s="38">
        <f>+'[21]Mensualización Estructura País'!N$123/1000</f>
        <v>79.785952442480308</v>
      </c>
      <c r="K41" s="38">
        <f>+'[21]Mensualización Estructura País'!O$123/1000</f>
        <v>79.785952442480308</v>
      </c>
      <c r="L41" s="38">
        <f>+'[21]Mensualización Estructura País'!P$123/1000</f>
        <v>79.785952442480308</v>
      </c>
      <c r="M41" s="38">
        <f>+'[21]Mensualización Estructura País'!Q$123/1000</f>
        <v>79.785952442480308</v>
      </c>
      <c r="N41" s="38">
        <f>+'[21]Mensualización Estructura País'!R$123/1000</f>
        <v>79.785952442480308</v>
      </c>
      <c r="O41" s="38">
        <f>SUM(C41:N41)</f>
        <v>957.43142930976353</v>
      </c>
    </row>
    <row r="42" spans="1:17">
      <c r="C42" s="39">
        <f>SUM(C40:C41)</f>
        <v>1817.3567220572922</v>
      </c>
      <c r="D42" s="39">
        <f t="shared" ref="D42:N42" si="21">SUM(D40:D41)</f>
        <v>709.602786169051</v>
      </c>
      <c r="E42" s="39">
        <f t="shared" si="21"/>
        <v>709.602786169051</v>
      </c>
      <c r="F42" s="39">
        <f t="shared" si="21"/>
        <v>709.602786169051</v>
      </c>
      <c r="G42" s="39">
        <f t="shared" si="21"/>
        <v>709.602786169051</v>
      </c>
      <c r="H42" s="39">
        <f t="shared" si="21"/>
        <v>709.602786169051</v>
      </c>
      <c r="I42" s="39">
        <f t="shared" si="21"/>
        <v>1817.3567220572922</v>
      </c>
      <c r="J42" s="39">
        <f t="shared" si="21"/>
        <v>709.602786169051</v>
      </c>
      <c r="K42" s="39">
        <f t="shared" si="21"/>
        <v>709.602786169051</v>
      </c>
      <c r="L42" s="39">
        <f t="shared" si="21"/>
        <v>709.602786169051</v>
      </c>
      <c r="M42" s="39">
        <f t="shared" si="21"/>
        <v>709.602786169051</v>
      </c>
      <c r="N42" s="39">
        <f t="shared" si="21"/>
        <v>709.602786169051</v>
      </c>
      <c r="O42" s="39">
        <f>SUM(C42:N42)</f>
        <v>10730.741305805093</v>
      </c>
      <c r="Q42">
        <f>+O42/1000</f>
        <v>10.730741305805093</v>
      </c>
    </row>
    <row r="43" spans="1:17">
      <c r="O43" s="38">
        <f>+SUM('[21]Mensualización Estructura País'!$G$125:$R$125)/1000-O42</f>
        <v>0</v>
      </c>
    </row>
    <row r="45" spans="1:17">
      <c r="C45" s="8" t="s">
        <v>1</v>
      </c>
      <c r="D45" s="8" t="s">
        <v>2</v>
      </c>
      <c r="E45" s="8" t="s">
        <v>3</v>
      </c>
      <c r="F45" s="8" t="s">
        <v>4</v>
      </c>
      <c r="G45" s="8" t="s">
        <v>5</v>
      </c>
      <c r="H45" s="8" t="s">
        <v>6</v>
      </c>
      <c r="I45" s="8" t="s">
        <v>7</v>
      </c>
      <c r="J45" s="8" t="s">
        <v>8</v>
      </c>
      <c r="K45" s="8" t="s">
        <v>9</v>
      </c>
      <c r="L45" s="8" t="s">
        <v>10</v>
      </c>
      <c r="M45" s="8" t="s">
        <v>11</v>
      </c>
      <c r="N45" s="8" t="s">
        <v>12</v>
      </c>
    </row>
    <row r="46" spans="1:17">
      <c r="B46" s="65" t="s">
        <v>179</v>
      </c>
      <c r="C46" s="38">
        <f>+'[22]Ceco Mes_plano'!C9</f>
        <v>2788822.7672295296</v>
      </c>
      <c r="D46" s="38">
        <f>+'[22]Ceco Mes_plano'!D9</f>
        <v>5476485.3581386199</v>
      </c>
      <c r="E46" s="38">
        <f>+'[22]Ceco Mes_plano'!E9</f>
        <v>5486085.3581386199</v>
      </c>
      <c r="F46" s="38">
        <f>+'[22]Ceco Mes_plano'!F9</f>
        <v>5476485.3581386199</v>
      </c>
      <c r="G46" s="38">
        <f>+'[22]Ceco Mes_plano'!G9</f>
        <v>5396206.3097022567</v>
      </c>
      <c r="H46" s="38">
        <f>+'[22]Ceco Mes_plano'!H9</f>
        <v>5486885.3581386199</v>
      </c>
      <c r="I46" s="38">
        <f>+'[22]Ceco Mes_plano'!I9</f>
        <v>5476485.3581386199</v>
      </c>
      <c r="J46" s="38">
        <f>+'[22]Ceco Mes_plano'!J9</f>
        <v>5476485.3581386199</v>
      </c>
      <c r="K46" s="38">
        <f>+'[22]Ceco Mes_plano'!K9</f>
        <v>5484485.3581386199</v>
      </c>
      <c r="L46" s="38">
        <f>+'[22]Ceco Mes_plano'!L9</f>
        <v>5476485.3581386199</v>
      </c>
      <c r="M46" s="38">
        <f>+'[22]Ceco Mes_plano'!M9</f>
        <v>5619343.3581386199</v>
      </c>
      <c r="N46" s="38">
        <f>+'[22]Ceco Mes_plano'!N9</f>
        <v>5484485.3581386199</v>
      </c>
      <c r="O46" s="38">
        <f>SUM(C46:N46)</f>
        <v>63128740.658317991</v>
      </c>
    </row>
    <row r="48" spans="1:17">
      <c r="O48">
        <f>+O46/1000</f>
        <v>63128.740658317991</v>
      </c>
      <c r="Q48" s="38">
        <f>+O48+Q42+N37</f>
        <v>288636.37270542892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2:H16"/>
  <sheetViews>
    <sheetView showGridLines="0" workbookViewId="0">
      <selection activeCell="E19" sqref="E19"/>
    </sheetView>
  </sheetViews>
  <sheetFormatPr baseColWidth="10" defaultRowHeight="15"/>
  <cols>
    <col min="2" max="2" width="41.7109375" customWidth="1"/>
    <col min="3" max="3" width="19.5703125" customWidth="1"/>
  </cols>
  <sheetData>
    <row r="2" spans="1:8">
      <c r="B2" t="s">
        <v>16</v>
      </c>
    </row>
    <row r="4" spans="1:8" s="6" customFormat="1" ht="18.75">
      <c r="A4" s="1"/>
      <c r="B4" s="2" t="s">
        <v>93</v>
      </c>
      <c r="C4" s="2"/>
      <c r="D4" s="3"/>
      <c r="E4" s="3"/>
      <c r="F4" s="4"/>
      <c r="G4" s="5"/>
      <c r="H4" s="5"/>
    </row>
    <row r="5" spans="1:8" s="6" customFormat="1" ht="15.75" customHeight="1">
      <c r="A5" s="1"/>
      <c r="B5" s="7" t="s">
        <v>94</v>
      </c>
      <c r="C5" s="7" t="s">
        <v>95</v>
      </c>
      <c r="D5" s="3"/>
      <c r="E5" s="3"/>
      <c r="F5" s="4"/>
      <c r="G5" s="5"/>
      <c r="H5" s="5"/>
    </row>
    <row r="6" spans="1:8" s="6" customFormat="1" ht="15.75">
      <c r="A6" s="1"/>
      <c r="B6" s="10" t="s">
        <v>96</v>
      </c>
      <c r="C6" s="10"/>
      <c r="D6" s="9"/>
      <c r="E6" s="12"/>
      <c r="F6" s="13"/>
      <c r="G6" s="13"/>
      <c r="H6" s="5"/>
    </row>
    <row r="7" spans="1:8" s="6" customFormat="1" ht="15.75">
      <c r="A7" s="1"/>
      <c r="B7" s="10" t="s">
        <v>97</v>
      </c>
      <c r="C7" s="10"/>
      <c r="D7" s="9"/>
      <c r="E7" s="15"/>
      <c r="F7" s="16"/>
      <c r="G7" s="16"/>
      <c r="H7" s="5"/>
    </row>
    <row r="8" spans="1:8" s="6" customFormat="1">
      <c r="A8" s="1"/>
      <c r="B8" s="10" t="s">
        <v>98</v>
      </c>
      <c r="C8" s="10"/>
      <c r="D8" s="9"/>
      <c r="E8" s="15"/>
      <c r="F8" s="4"/>
      <c r="G8" s="5"/>
      <c r="H8" s="5"/>
    </row>
    <row r="9" spans="1:8" s="6" customFormat="1">
      <c r="A9" s="1"/>
      <c r="B9" s="10" t="s">
        <v>99</v>
      </c>
      <c r="C9" s="10"/>
      <c r="D9" s="9"/>
      <c r="E9" s="15"/>
      <c r="F9" s="17"/>
    </row>
    <row r="10" spans="1:8" s="6" customFormat="1">
      <c r="A10" s="1"/>
      <c r="B10" s="10" t="s">
        <v>100</v>
      </c>
      <c r="C10" s="10"/>
      <c r="D10" s="9"/>
      <c r="E10" s="15"/>
      <c r="F10" s="17"/>
    </row>
    <row r="11" spans="1:8" s="6" customFormat="1">
      <c r="A11" s="1"/>
      <c r="B11" s="10" t="s">
        <v>101</v>
      </c>
      <c r="C11" s="10"/>
      <c r="D11" s="9"/>
      <c r="E11" s="15"/>
      <c r="F11" s="17"/>
    </row>
    <row r="12" spans="1:8" s="6" customFormat="1">
      <c r="A12" s="1"/>
      <c r="B12" s="10" t="s">
        <v>102</v>
      </c>
      <c r="C12" s="10"/>
      <c r="D12" s="9"/>
      <c r="E12" s="12"/>
      <c r="F12" s="17"/>
    </row>
    <row r="13" spans="1:8" s="6" customFormat="1">
      <c r="A13" s="1"/>
      <c r="B13" s="10" t="s">
        <v>103</v>
      </c>
      <c r="C13" s="10"/>
      <c r="D13" s="9"/>
      <c r="E13" s="12"/>
      <c r="F13" s="17"/>
    </row>
    <row r="14" spans="1:8">
      <c r="B14" s="10" t="s">
        <v>104</v>
      </c>
      <c r="C14" s="10"/>
    </row>
    <row r="15" spans="1:8">
      <c r="B15" s="10" t="s">
        <v>105</v>
      </c>
      <c r="C15" s="10"/>
    </row>
    <row r="16" spans="1:8">
      <c r="B16" s="10"/>
      <c r="C16"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D63"/>
  <sheetViews>
    <sheetView showGridLines="0" workbookViewId="0">
      <selection activeCell="F22" sqref="F22"/>
    </sheetView>
  </sheetViews>
  <sheetFormatPr baseColWidth="10" defaultRowHeight="15"/>
  <cols>
    <col min="2" max="2" width="30.7109375" customWidth="1"/>
    <col min="4" max="4" width="72.42578125" bestFit="1" customWidth="1"/>
  </cols>
  <sheetData>
    <row r="3" spans="2:4">
      <c r="B3" s="23" t="s">
        <v>83</v>
      </c>
      <c r="C3" s="24">
        <v>9060202001</v>
      </c>
      <c r="D3" s="25" t="s">
        <v>22</v>
      </c>
    </row>
    <row r="4" spans="2:4">
      <c r="B4" s="29"/>
      <c r="C4" s="30">
        <v>9060203001</v>
      </c>
      <c r="D4" s="31" t="s">
        <v>23</v>
      </c>
    </row>
    <row r="5" spans="2:4">
      <c r="B5" s="23" t="s">
        <v>84</v>
      </c>
      <c r="C5" s="24">
        <v>9060302001</v>
      </c>
      <c r="D5" s="25" t="s">
        <v>24</v>
      </c>
    </row>
    <row r="6" spans="2:4">
      <c r="B6" s="26"/>
      <c r="C6" s="27">
        <v>9060304001</v>
      </c>
      <c r="D6" s="28" t="s">
        <v>25</v>
      </c>
    </row>
    <row r="7" spans="2:4">
      <c r="B7" s="26"/>
      <c r="C7" s="27">
        <v>9060304002</v>
      </c>
      <c r="D7" s="28" t="s">
        <v>26</v>
      </c>
    </row>
    <row r="8" spans="2:4">
      <c r="B8" s="26"/>
      <c r="C8" s="27">
        <v>9060305001</v>
      </c>
      <c r="D8" s="28" t="s">
        <v>27</v>
      </c>
    </row>
    <row r="9" spans="2:4">
      <c r="B9" s="26"/>
      <c r="C9" s="27">
        <v>9060305002</v>
      </c>
      <c r="D9" s="28" t="s">
        <v>28</v>
      </c>
    </row>
    <row r="10" spans="2:4">
      <c r="B10" s="26"/>
      <c r="C10" s="27">
        <v>9060308001</v>
      </c>
      <c r="D10" s="28" t="s">
        <v>29</v>
      </c>
    </row>
    <row r="11" spans="2:4">
      <c r="B11" s="26"/>
      <c r="C11" s="27">
        <v>9060309001</v>
      </c>
      <c r="D11" s="28" t="s">
        <v>30</v>
      </c>
    </row>
    <row r="12" spans="2:4">
      <c r="B12" s="26"/>
      <c r="C12" s="27">
        <v>9060310004</v>
      </c>
      <c r="D12" s="28" t="s">
        <v>31</v>
      </c>
    </row>
    <row r="13" spans="2:4">
      <c r="B13" s="26"/>
      <c r="C13" s="27">
        <v>9060310005</v>
      </c>
      <c r="D13" s="28" t="s">
        <v>32</v>
      </c>
    </row>
    <row r="14" spans="2:4">
      <c r="B14" s="26"/>
      <c r="C14" s="27">
        <v>9060310006</v>
      </c>
      <c r="D14" s="28" t="s">
        <v>33</v>
      </c>
    </row>
    <row r="15" spans="2:4">
      <c r="B15" s="26"/>
      <c r="C15" s="27">
        <v>9060310007</v>
      </c>
      <c r="D15" s="28" t="s">
        <v>34</v>
      </c>
    </row>
    <row r="16" spans="2:4">
      <c r="B16" s="26"/>
      <c r="C16" s="27">
        <v>9060311001</v>
      </c>
      <c r="D16" s="28" t="s">
        <v>35</v>
      </c>
    </row>
    <row r="17" spans="2:4">
      <c r="B17" s="26"/>
      <c r="C17" s="27">
        <v>9060311002</v>
      </c>
      <c r="D17" s="28" t="s">
        <v>36</v>
      </c>
    </row>
    <row r="18" spans="2:4">
      <c r="B18" s="26"/>
      <c r="C18" s="27">
        <v>9060312001</v>
      </c>
      <c r="D18" s="28" t="s">
        <v>37</v>
      </c>
    </row>
    <row r="19" spans="2:4">
      <c r="B19" s="26"/>
      <c r="C19" s="27">
        <v>9060312002</v>
      </c>
      <c r="D19" s="28" t="s">
        <v>38</v>
      </c>
    </row>
    <row r="20" spans="2:4">
      <c r="B20" s="26"/>
      <c r="C20" s="27">
        <v>9060313001</v>
      </c>
      <c r="D20" s="28" t="s">
        <v>39</v>
      </c>
    </row>
    <row r="21" spans="2:4">
      <c r="B21" s="26"/>
      <c r="C21" s="27">
        <v>9060313003</v>
      </c>
      <c r="D21" s="28" t="s">
        <v>40</v>
      </c>
    </row>
    <row r="22" spans="2:4">
      <c r="B22" s="26"/>
      <c r="C22" s="27">
        <v>9060314001</v>
      </c>
      <c r="D22" s="28" t="s">
        <v>41</v>
      </c>
    </row>
    <row r="23" spans="2:4">
      <c r="B23" s="26"/>
      <c r="C23" s="27">
        <v>9060315001</v>
      </c>
      <c r="D23" s="28" t="s">
        <v>42</v>
      </c>
    </row>
    <row r="24" spans="2:4">
      <c r="B24" s="26"/>
      <c r="C24" s="27">
        <v>9060315002</v>
      </c>
      <c r="D24" s="28" t="s">
        <v>43</v>
      </c>
    </row>
    <row r="25" spans="2:4">
      <c r="B25" s="29"/>
      <c r="C25" s="30">
        <v>9060316001</v>
      </c>
      <c r="D25" s="31" t="s">
        <v>44</v>
      </c>
    </row>
    <row r="26" spans="2:4">
      <c r="B26" s="23" t="s">
        <v>85</v>
      </c>
      <c r="C26" s="24">
        <v>9060401001</v>
      </c>
      <c r="D26" s="25" t="s">
        <v>45</v>
      </c>
    </row>
    <row r="27" spans="2:4">
      <c r="B27" s="26"/>
      <c r="C27" s="27">
        <v>9060402001</v>
      </c>
      <c r="D27" s="28" t="s">
        <v>46</v>
      </c>
    </row>
    <row r="28" spans="2:4">
      <c r="B28" s="26"/>
      <c r="C28" s="27">
        <v>9060403001</v>
      </c>
      <c r="D28" s="28" t="s">
        <v>47</v>
      </c>
    </row>
    <row r="29" spans="2:4">
      <c r="B29" s="26"/>
      <c r="C29" s="27">
        <v>9060404001</v>
      </c>
      <c r="D29" s="28" t="s">
        <v>48</v>
      </c>
    </row>
    <row r="30" spans="2:4">
      <c r="B30" s="26"/>
      <c r="C30" s="27">
        <v>9060405001</v>
      </c>
      <c r="D30" s="28" t="s">
        <v>49</v>
      </c>
    </row>
    <row r="31" spans="2:4">
      <c r="B31" s="26"/>
      <c r="C31" s="27">
        <v>9060405003</v>
      </c>
      <c r="D31" s="28" t="s">
        <v>50</v>
      </c>
    </row>
    <row r="32" spans="2:4">
      <c r="B32" s="26"/>
      <c r="C32" s="27">
        <v>9060406001</v>
      </c>
      <c r="D32" s="28" t="s">
        <v>51</v>
      </c>
    </row>
    <row r="33" spans="2:4">
      <c r="B33" s="26"/>
      <c r="C33" s="27">
        <v>9060407001</v>
      </c>
      <c r="D33" s="28" t="s">
        <v>52</v>
      </c>
    </row>
    <row r="34" spans="2:4">
      <c r="B34" s="29"/>
      <c r="C34" s="30">
        <v>9060501001</v>
      </c>
      <c r="D34" s="31" t="s">
        <v>53</v>
      </c>
    </row>
    <row r="35" spans="2:4">
      <c r="B35" s="32" t="s">
        <v>86</v>
      </c>
      <c r="C35" s="33">
        <v>9060505001</v>
      </c>
      <c r="D35" s="34" t="s">
        <v>54</v>
      </c>
    </row>
    <row r="36" spans="2:4">
      <c r="B36" s="23" t="s">
        <v>87</v>
      </c>
      <c r="C36" s="24">
        <v>9060601001</v>
      </c>
      <c r="D36" s="25" t="s">
        <v>55</v>
      </c>
    </row>
    <row r="37" spans="2:4">
      <c r="B37" s="26"/>
      <c r="C37" s="27">
        <v>9060602001</v>
      </c>
      <c r="D37" s="28" t="s">
        <v>56</v>
      </c>
    </row>
    <row r="38" spans="2:4">
      <c r="B38" s="26"/>
      <c r="C38" s="27">
        <v>9060603001</v>
      </c>
      <c r="D38" s="28" t="s">
        <v>57</v>
      </c>
    </row>
    <row r="39" spans="2:4">
      <c r="B39" s="29"/>
      <c r="C39" s="30">
        <v>9060607001</v>
      </c>
      <c r="D39" s="31" t="s">
        <v>58</v>
      </c>
    </row>
    <row r="40" spans="2:4">
      <c r="B40" s="23" t="s">
        <v>88</v>
      </c>
      <c r="C40" s="24">
        <v>9060704001</v>
      </c>
      <c r="D40" s="25" t="s">
        <v>59</v>
      </c>
    </row>
    <row r="41" spans="2:4">
      <c r="B41" s="26"/>
      <c r="C41" s="27">
        <v>9060704003</v>
      </c>
      <c r="D41" s="28" t="s">
        <v>60</v>
      </c>
    </row>
    <row r="42" spans="2:4">
      <c r="B42" s="26"/>
      <c r="C42" s="27">
        <v>9060706001</v>
      </c>
      <c r="D42" s="28" t="s">
        <v>61</v>
      </c>
    </row>
    <row r="43" spans="2:4">
      <c r="B43" s="26"/>
      <c r="C43" s="27">
        <v>9060707001</v>
      </c>
      <c r="D43" s="28" t="s">
        <v>62</v>
      </c>
    </row>
    <row r="44" spans="2:4">
      <c r="B44" s="29"/>
      <c r="C44" s="30">
        <v>9060708001</v>
      </c>
      <c r="D44" s="31" t="s">
        <v>63</v>
      </c>
    </row>
    <row r="45" spans="2:4">
      <c r="B45" s="23" t="s">
        <v>67</v>
      </c>
      <c r="C45" s="24">
        <v>9060901001</v>
      </c>
      <c r="D45" s="25" t="s">
        <v>64</v>
      </c>
    </row>
    <row r="46" spans="2:4">
      <c r="B46" s="26"/>
      <c r="C46" s="27">
        <v>9060902001</v>
      </c>
      <c r="D46" s="28" t="s">
        <v>65</v>
      </c>
    </row>
    <row r="47" spans="2:4">
      <c r="B47" s="26"/>
      <c r="C47" s="27">
        <v>9060906001</v>
      </c>
      <c r="D47" s="28" t="s">
        <v>66</v>
      </c>
    </row>
    <row r="48" spans="2:4">
      <c r="B48" s="29"/>
      <c r="C48" s="30">
        <v>9060907001</v>
      </c>
      <c r="D48" s="31" t="s">
        <v>67</v>
      </c>
    </row>
    <row r="49" spans="2:4">
      <c r="B49" s="23" t="s">
        <v>89</v>
      </c>
      <c r="C49" s="24">
        <v>9061001001</v>
      </c>
      <c r="D49" s="25" t="s">
        <v>68</v>
      </c>
    </row>
    <row r="50" spans="2:4">
      <c r="B50" s="26"/>
      <c r="C50" s="27">
        <v>9061002001</v>
      </c>
      <c r="D50" s="28" t="s">
        <v>69</v>
      </c>
    </row>
    <row r="51" spans="2:4">
      <c r="B51" s="26"/>
      <c r="C51" s="27">
        <v>9061003001</v>
      </c>
      <c r="D51" s="28" t="s">
        <v>70</v>
      </c>
    </row>
    <row r="52" spans="2:4">
      <c r="B52" s="26"/>
      <c r="C52" s="27">
        <v>9061004001</v>
      </c>
      <c r="D52" s="28" t="s">
        <v>71</v>
      </c>
    </row>
    <row r="53" spans="2:4">
      <c r="B53" s="29"/>
      <c r="C53" s="30">
        <v>9061005001</v>
      </c>
      <c r="D53" s="31" t="s">
        <v>72</v>
      </c>
    </row>
    <row r="54" spans="2:4">
      <c r="B54" s="32" t="s">
        <v>90</v>
      </c>
      <c r="C54" s="33">
        <v>9061102001</v>
      </c>
      <c r="D54" s="34" t="s">
        <v>73</v>
      </c>
    </row>
    <row r="55" spans="2:4">
      <c r="B55" s="32" t="s">
        <v>91</v>
      </c>
      <c r="C55" s="33">
        <v>9061202001</v>
      </c>
      <c r="D55" s="34" t="s">
        <v>74</v>
      </c>
    </row>
    <row r="56" spans="2:4">
      <c r="B56" s="23" t="s">
        <v>92</v>
      </c>
      <c r="C56" s="24">
        <v>9069901001</v>
      </c>
      <c r="D56" s="25" t="s">
        <v>75</v>
      </c>
    </row>
    <row r="57" spans="2:4">
      <c r="B57" s="26"/>
      <c r="C57" s="27">
        <v>9069901002</v>
      </c>
      <c r="D57" s="28" t="s">
        <v>76</v>
      </c>
    </row>
    <row r="58" spans="2:4">
      <c r="B58" s="26"/>
      <c r="C58" s="27">
        <v>9069901003</v>
      </c>
      <c r="D58" s="28" t="s">
        <v>77</v>
      </c>
    </row>
    <row r="59" spans="2:4">
      <c r="B59" s="26"/>
      <c r="C59" s="27">
        <v>9069901004</v>
      </c>
      <c r="D59" s="28" t="s">
        <v>78</v>
      </c>
    </row>
    <row r="60" spans="2:4">
      <c r="B60" s="26"/>
      <c r="C60" s="27">
        <v>9069901005</v>
      </c>
      <c r="D60" s="28" t="s">
        <v>79</v>
      </c>
    </row>
    <row r="61" spans="2:4">
      <c r="B61" s="26"/>
      <c r="C61" s="27">
        <v>9069901012</v>
      </c>
      <c r="D61" s="28" t="s">
        <v>80</v>
      </c>
    </row>
    <row r="62" spans="2:4">
      <c r="B62" s="26"/>
      <c r="C62" s="27">
        <v>9069901015</v>
      </c>
      <c r="D62" s="28" t="s">
        <v>81</v>
      </c>
    </row>
    <row r="63" spans="2:4">
      <c r="B63" s="29"/>
      <c r="C63" s="30">
        <v>9069901016</v>
      </c>
      <c r="D63" s="31" t="s">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O37"/>
  <sheetViews>
    <sheetView topLeftCell="A23" workbookViewId="0">
      <selection activeCell="G45" sqref="G45"/>
    </sheetView>
  </sheetViews>
  <sheetFormatPr baseColWidth="10" defaultRowHeight="15"/>
  <cols>
    <col min="4" max="4" width="27.28515625" bestFit="1" customWidth="1"/>
    <col min="7" max="7" width="26.140625" customWidth="1"/>
    <col min="8" max="8" width="14.85546875" customWidth="1"/>
  </cols>
  <sheetData>
    <row r="3" spans="3:15">
      <c r="C3" t="s">
        <v>116</v>
      </c>
    </row>
    <row r="4" spans="3:15">
      <c r="C4" t="s">
        <v>117</v>
      </c>
    </row>
    <row r="5" spans="3:15">
      <c r="C5" t="s">
        <v>118</v>
      </c>
    </row>
    <row r="7" spans="3:15">
      <c r="C7" t="s">
        <v>119</v>
      </c>
    </row>
    <row r="8" spans="3:15">
      <c r="G8" t="s">
        <v>147</v>
      </c>
    </row>
    <row r="10" spans="3:15">
      <c r="C10" s="35" t="s">
        <v>109</v>
      </c>
      <c r="E10" s="35" t="s">
        <v>120</v>
      </c>
      <c r="F10" s="35" t="s">
        <v>121</v>
      </c>
      <c r="G10" s="35" t="s">
        <v>122</v>
      </c>
      <c r="H10" s="35" t="s">
        <v>123</v>
      </c>
    </row>
    <row r="11" spans="3:15">
      <c r="C11" s="24">
        <v>9060601001</v>
      </c>
      <c r="D11" s="35" t="s">
        <v>124</v>
      </c>
      <c r="F11" s="37">
        <v>2436000</v>
      </c>
      <c r="G11" s="37">
        <v>29232000</v>
      </c>
      <c r="H11" s="35" t="s">
        <v>125</v>
      </c>
      <c r="I11" s="91">
        <v>6090</v>
      </c>
      <c r="J11" s="35" t="s">
        <v>145</v>
      </c>
      <c r="M11">
        <f>+I11*2</f>
        <v>12180</v>
      </c>
    </row>
    <row r="12" spans="3:15">
      <c r="C12" s="27">
        <v>9060602001</v>
      </c>
      <c r="D12" s="35" t="s">
        <v>126</v>
      </c>
      <c r="F12" s="37">
        <v>3000000</v>
      </c>
      <c r="G12" s="37">
        <v>36000000</v>
      </c>
      <c r="H12" s="35" t="s">
        <v>125</v>
      </c>
      <c r="I12" s="91">
        <v>7500</v>
      </c>
      <c r="J12" s="35" t="s">
        <v>145</v>
      </c>
      <c r="M12" s="22">
        <f>+I12*2</f>
        <v>15000</v>
      </c>
      <c r="N12" s="43">
        <f>+M12+M13+M11</f>
        <v>33680</v>
      </c>
      <c r="O12">
        <f>+N12*12</f>
        <v>404160</v>
      </c>
    </row>
    <row r="13" spans="3:15">
      <c r="C13" s="27">
        <v>9060602001</v>
      </c>
      <c r="D13" s="35" t="s">
        <v>127</v>
      </c>
      <c r="F13" s="37">
        <v>1300000</v>
      </c>
      <c r="G13" s="37">
        <v>15600000</v>
      </c>
      <c r="H13" s="35" t="s">
        <v>125</v>
      </c>
      <c r="I13" s="91">
        <v>3250</v>
      </c>
      <c r="J13" s="35" t="s">
        <v>146</v>
      </c>
      <c r="M13" s="22">
        <f>+I13*2</f>
        <v>6500</v>
      </c>
    </row>
    <row r="14" spans="3:15">
      <c r="C14" s="27">
        <v>9060603001</v>
      </c>
      <c r="D14" s="35" t="s">
        <v>128</v>
      </c>
      <c r="F14" s="91">
        <v>1000000</v>
      </c>
      <c r="G14" s="88">
        <v>12000000</v>
      </c>
      <c r="H14" s="35" t="s">
        <v>129</v>
      </c>
      <c r="I14" s="37">
        <v>2500</v>
      </c>
      <c r="M14" s="38">
        <f>+F14</f>
        <v>1000000</v>
      </c>
    </row>
    <row r="15" spans="3:15">
      <c r="C15" s="27">
        <v>9060603001</v>
      </c>
      <c r="D15" s="35" t="s">
        <v>130</v>
      </c>
      <c r="F15" s="91">
        <v>232000</v>
      </c>
      <c r="G15" s="88">
        <v>2784000</v>
      </c>
      <c r="H15" s="35" t="s">
        <v>129</v>
      </c>
      <c r="I15" s="35">
        <v>580</v>
      </c>
      <c r="M15" s="38">
        <f>+F15</f>
        <v>232000</v>
      </c>
      <c r="N15" s="44"/>
    </row>
    <row r="16" spans="3:15">
      <c r="C16" s="27">
        <v>9060603001</v>
      </c>
      <c r="D16" s="35" t="s">
        <v>131</v>
      </c>
      <c r="F16" s="91">
        <v>2000000</v>
      </c>
      <c r="G16" s="88">
        <v>24000000</v>
      </c>
      <c r="H16" s="35" t="s">
        <v>129</v>
      </c>
      <c r="I16" s="37">
        <v>5000</v>
      </c>
      <c r="M16" s="38">
        <f>+F16</f>
        <v>2000000</v>
      </c>
    </row>
    <row r="17" spans="1:13">
      <c r="C17" s="27">
        <v>9060603001</v>
      </c>
      <c r="D17" s="35" t="s">
        <v>132</v>
      </c>
      <c r="F17" s="91">
        <v>1160000</v>
      </c>
      <c r="G17" s="88">
        <v>13920000</v>
      </c>
      <c r="H17" s="35" t="s">
        <v>129</v>
      </c>
      <c r="I17" s="37">
        <v>2900</v>
      </c>
      <c r="M17" s="38">
        <f>+F17</f>
        <v>1160000</v>
      </c>
    </row>
    <row r="18" spans="1:13">
      <c r="G18" s="89"/>
    </row>
    <row r="19" spans="1:13">
      <c r="C19" s="35" t="s">
        <v>133</v>
      </c>
      <c r="G19" s="89"/>
      <c r="M19" s="38">
        <f>SUM(M11:M18)/1000</f>
        <v>4425.68</v>
      </c>
    </row>
    <row r="20" spans="1:13">
      <c r="C20" s="27"/>
      <c r="D20" s="35" t="s">
        <v>134</v>
      </c>
      <c r="F20" s="91">
        <v>4292000</v>
      </c>
      <c r="G20" s="88">
        <v>51504000</v>
      </c>
      <c r="H20" s="35" t="s">
        <v>125</v>
      </c>
      <c r="I20" s="37">
        <v>10730</v>
      </c>
    </row>
    <row r="21" spans="1:13">
      <c r="C21" s="27"/>
      <c r="D21" s="35" t="s">
        <v>135</v>
      </c>
      <c r="E21" s="36">
        <v>400</v>
      </c>
      <c r="F21" s="91">
        <v>2000000</v>
      </c>
      <c r="G21" s="88">
        <v>24000000</v>
      </c>
      <c r="H21" s="35" t="s">
        <v>125</v>
      </c>
      <c r="I21" s="37">
        <v>5000</v>
      </c>
      <c r="M21" s="44">
        <f>+(M11+N12)/1000</f>
        <v>45.86</v>
      </c>
    </row>
    <row r="22" spans="1:13">
      <c r="C22" s="27"/>
      <c r="G22" s="89"/>
      <c r="M22">
        <f>SUM(M14:M17)/1000</f>
        <v>4392</v>
      </c>
    </row>
    <row r="23" spans="1:13">
      <c r="C23" s="47" t="s">
        <v>136</v>
      </c>
      <c r="G23" s="89"/>
    </row>
    <row r="24" spans="1:13">
      <c r="C24" s="27"/>
      <c r="D24" s="35" t="s">
        <v>137</v>
      </c>
      <c r="E24" s="36">
        <v>35</v>
      </c>
      <c r="F24" s="91">
        <f>+G24/12</f>
        <v>787500</v>
      </c>
      <c r="G24" s="88">
        <v>9450000</v>
      </c>
      <c r="H24" s="35" t="s">
        <v>129</v>
      </c>
    </row>
    <row r="25" spans="1:13">
      <c r="C25" s="27"/>
      <c r="G25" s="89"/>
    </row>
    <row r="26" spans="1:13">
      <c r="A26" s="33">
        <v>9060505001</v>
      </c>
      <c r="C26" s="27"/>
      <c r="D26" s="35" t="s">
        <v>138</v>
      </c>
      <c r="F26" s="91">
        <v>2500000</v>
      </c>
      <c r="G26" s="88">
        <v>30000000</v>
      </c>
      <c r="H26" s="35" t="s">
        <v>129</v>
      </c>
    </row>
    <row r="27" spans="1:13">
      <c r="C27" s="27"/>
      <c r="D27" s="35" t="s">
        <v>139</v>
      </c>
      <c r="F27" s="91">
        <v>2500000</v>
      </c>
      <c r="G27" s="88">
        <v>30000000</v>
      </c>
      <c r="H27" s="35" t="s">
        <v>129</v>
      </c>
    </row>
    <row r="28" spans="1:13">
      <c r="C28" s="27"/>
      <c r="G28" s="89"/>
    </row>
    <row r="29" spans="1:13">
      <c r="C29" s="47" t="s">
        <v>140</v>
      </c>
      <c r="D29" s="35" t="s">
        <v>141</v>
      </c>
      <c r="E29" s="36">
        <v>5</v>
      </c>
      <c r="F29" s="37">
        <f>+G29/12*0</f>
        <v>0</v>
      </c>
      <c r="G29" s="88">
        <v>2500000</v>
      </c>
      <c r="H29" s="35" t="s">
        <v>129</v>
      </c>
    </row>
    <row r="30" spans="1:13">
      <c r="C30" s="27"/>
      <c r="D30" s="35" t="s">
        <v>142</v>
      </c>
      <c r="F30" s="37">
        <f>2946400*0</f>
        <v>0</v>
      </c>
      <c r="G30" s="67">
        <v>35356800</v>
      </c>
      <c r="H30" s="35" t="s">
        <v>182</v>
      </c>
    </row>
    <row r="31" spans="1:13">
      <c r="C31" s="27"/>
      <c r="G31" s="90"/>
    </row>
    <row r="32" spans="1:13">
      <c r="C32" s="47" t="s">
        <v>143</v>
      </c>
      <c r="D32" s="35" t="s">
        <v>144</v>
      </c>
      <c r="F32" s="91">
        <v>1392000</v>
      </c>
      <c r="G32" s="88">
        <v>16704000</v>
      </c>
      <c r="H32" s="35" t="s">
        <v>129</v>
      </c>
    </row>
    <row r="33" spans="3:7">
      <c r="C33" s="27"/>
      <c r="G33" s="38">
        <f>SUM(G14:G32)</f>
        <v>252218800</v>
      </c>
    </row>
    <row r="35" spans="3:7">
      <c r="F35" s="38">
        <f>SUM(F20:F32)</f>
        <v>13471500</v>
      </c>
      <c r="G35" s="38">
        <f>+G33-G30</f>
        <v>216862000</v>
      </c>
    </row>
    <row r="37" spans="3:7">
      <c r="F37" s="44">
        <f>+F35/1000</f>
        <v>13471.5</v>
      </c>
      <c r="G37" s="38">
        <f>+G35+O12</f>
        <v>217266160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55"/>
  <sheetViews>
    <sheetView workbookViewId="0">
      <selection activeCell="B36" sqref="B36"/>
    </sheetView>
  </sheetViews>
  <sheetFormatPr baseColWidth="10" defaultRowHeight="15"/>
  <cols>
    <col min="1" max="1" width="16" bestFit="1" customWidth="1"/>
    <col min="2" max="2" width="21.7109375" style="85" bestFit="1" customWidth="1"/>
    <col min="7" max="7" width="16" customWidth="1"/>
    <col min="8" max="8" width="15.42578125" style="85" customWidth="1"/>
  </cols>
  <sheetData>
    <row r="1" spans="1:9">
      <c r="A1" s="64" t="s">
        <v>183</v>
      </c>
      <c r="B1" s="86" t="s">
        <v>973</v>
      </c>
    </row>
    <row r="3" spans="1:9">
      <c r="A3" s="64" t="s">
        <v>172</v>
      </c>
      <c r="B3" s="86" t="s">
        <v>357</v>
      </c>
      <c r="G3" s="64" t="s">
        <v>172</v>
      </c>
      <c r="H3" s="86" t="s">
        <v>869</v>
      </c>
    </row>
    <row r="4" spans="1:9" s="42" customFormat="1">
      <c r="A4" s="84">
        <v>9050110002</v>
      </c>
      <c r="B4" s="87">
        <v>86087</v>
      </c>
      <c r="C4" s="42">
        <f>VLOOKUP(A4,$G$4:$H$54,2,0)</f>
        <v>86087</v>
      </c>
      <c r="D4" s="87">
        <f>+B4-C4</f>
        <v>0</v>
      </c>
      <c r="G4" s="59">
        <v>4831101008</v>
      </c>
      <c r="H4" s="86">
        <v>0</v>
      </c>
      <c r="I4"/>
    </row>
    <row r="5" spans="1:9" s="42" customFormat="1">
      <c r="A5" s="84">
        <v>9050110004</v>
      </c>
      <c r="B5" s="87">
        <v>393171</v>
      </c>
      <c r="C5" s="42">
        <f t="shared" ref="C5:C33" si="0">VLOOKUP(A5,$G$4:$H$54,2,0)</f>
        <v>393171</v>
      </c>
      <c r="D5" s="87">
        <f t="shared" ref="D5:D37" si="1">+B5-C5</f>
        <v>0</v>
      </c>
      <c r="G5" s="59">
        <v>9050110002</v>
      </c>
      <c r="H5" s="86">
        <v>86087</v>
      </c>
      <c r="I5"/>
    </row>
    <row r="6" spans="1:9" s="42" customFormat="1">
      <c r="A6" s="84">
        <v>9050110006</v>
      </c>
      <c r="B6" s="87">
        <v>7387</v>
      </c>
      <c r="C6" s="42">
        <f t="shared" si="0"/>
        <v>7387</v>
      </c>
      <c r="D6" s="87">
        <f t="shared" si="1"/>
        <v>0</v>
      </c>
      <c r="G6" s="59">
        <v>9050110004</v>
      </c>
      <c r="H6" s="86">
        <v>393171</v>
      </c>
      <c r="I6"/>
    </row>
    <row r="7" spans="1:9" s="42" customFormat="1">
      <c r="A7" s="84">
        <v>9051120001</v>
      </c>
      <c r="B7" s="87">
        <v>3471389</v>
      </c>
      <c r="C7" s="42">
        <f t="shared" si="0"/>
        <v>3471389</v>
      </c>
      <c r="D7" s="87">
        <f t="shared" si="1"/>
        <v>0</v>
      </c>
      <c r="G7" s="59">
        <v>9050110006</v>
      </c>
      <c r="H7" s="86">
        <v>7387</v>
      </c>
      <c r="I7"/>
    </row>
    <row r="8" spans="1:9" s="42" customFormat="1">
      <c r="A8" s="84">
        <v>9060101001</v>
      </c>
      <c r="B8" s="87">
        <v>4669919</v>
      </c>
      <c r="C8" s="42">
        <f t="shared" si="0"/>
        <v>4669919</v>
      </c>
      <c r="D8" s="87">
        <f t="shared" si="1"/>
        <v>0</v>
      </c>
      <c r="G8" s="59">
        <v>9051120001</v>
      </c>
      <c r="H8" s="86">
        <v>3471389</v>
      </c>
      <c r="I8"/>
    </row>
    <row r="9" spans="1:9" s="42" customFormat="1">
      <c r="A9" s="84">
        <v>9060104003</v>
      </c>
      <c r="B9" s="87">
        <v>309764</v>
      </c>
      <c r="C9" s="42">
        <f t="shared" si="0"/>
        <v>309764</v>
      </c>
      <c r="D9" s="87">
        <f t="shared" si="1"/>
        <v>0</v>
      </c>
      <c r="G9" s="59">
        <v>9060101001</v>
      </c>
      <c r="H9" s="86">
        <v>4669919</v>
      </c>
      <c r="I9"/>
    </row>
    <row r="10" spans="1:9" s="42" customFormat="1">
      <c r="A10" s="84">
        <v>9060104005</v>
      </c>
      <c r="B10" s="87">
        <v>819690</v>
      </c>
      <c r="C10" s="42">
        <f t="shared" si="0"/>
        <v>819690</v>
      </c>
      <c r="D10" s="87">
        <f t="shared" si="1"/>
        <v>0</v>
      </c>
      <c r="G10" s="59">
        <v>9060104001</v>
      </c>
      <c r="H10" s="86">
        <v>0</v>
      </c>
      <c r="I10"/>
    </row>
    <row r="11" spans="1:9" s="42" customFormat="1">
      <c r="A11" s="84">
        <v>9060104010</v>
      </c>
      <c r="B11" s="87">
        <v>268417</v>
      </c>
      <c r="C11" s="42">
        <f t="shared" si="0"/>
        <v>268417</v>
      </c>
      <c r="D11" s="87">
        <f t="shared" si="1"/>
        <v>0</v>
      </c>
      <c r="G11" s="59">
        <v>9060104002</v>
      </c>
      <c r="H11" s="86">
        <v>0</v>
      </c>
      <c r="I11"/>
    </row>
    <row r="12" spans="1:9" s="42" customFormat="1">
      <c r="A12" s="84">
        <v>9060105005</v>
      </c>
      <c r="B12" s="87">
        <v>146906</v>
      </c>
      <c r="C12" s="42">
        <f t="shared" si="0"/>
        <v>146906</v>
      </c>
      <c r="D12" s="87">
        <f t="shared" si="1"/>
        <v>0</v>
      </c>
      <c r="G12" s="59">
        <v>9060104003</v>
      </c>
      <c r="H12" s="86">
        <v>309764</v>
      </c>
      <c r="I12"/>
    </row>
    <row r="13" spans="1:9" s="42" customFormat="1">
      <c r="A13" s="84">
        <v>9060111002</v>
      </c>
      <c r="B13" s="87">
        <v>11997</v>
      </c>
      <c r="C13" s="42">
        <f t="shared" si="0"/>
        <v>11997</v>
      </c>
      <c r="D13" s="87">
        <f t="shared" si="1"/>
        <v>0</v>
      </c>
      <c r="G13" s="59">
        <v>9060104005</v>
      </c>
      <c r="H13" s="86">
        <v>819690</v>
      </c>
      <c r="I13"/>
    </row>
    <row r="14" spans="1:9" s="42" customFormat="1">
      <c r="A14" s="84">
        <v>9060111003</v>
      </c>
      <c r="B14" s="87">
        <v>211941</v>
      </c>
      <c r="C14" s="42">
        <f t="shared" si="0"/>
        <v>211941</v>
      </c>
      <c r="D14" s="87">
        <f t="shared" si="1"/>
        <v>0</v>
      </c>
      <c r="G14" s="59">
        <v>9060104010</v>
      </c>
      <c r="H14" s="86">
        <v>268417</v>
      </c>
      <c r="I14"/>
    </row>
    <row r="15" spans="1:9" s="42" customFormat="1">
      <c r="A15" s="84">
        <v>9060304002</v>
      </c>
      <c r="B15" s="87">
        <v>105304</v>
      </c>
      <c r="C15" s="42">
        <f t="shared" si="0"/>
        <v>105304</v>
      </c>
      <c r="D15" s="87">
        <f t="shared" si="1"/>
        <v>0</v>
      </c>
      <c r="G15" s="59">
        <v>9060105001</v>
      </c>
      <c r="H15" s="86">
        <v>0</v>
      </c>
      <c r="I15"/>
    </row>
    <row r="16" spans="1:9" s="42" customFormat="1">
      <c r="A16" s="84">
        <v>9060305001</v>
      </c>
      <c r="B16" s="87">
        <v>1439820</v>
      </c>
      <c r="C16" s="42">
        <f t="shared" si="0"/>
        <v>1439820</v>
      </c>
      <c r="D16" s="87">
        <f t="shared" si="1"/>
        <v>0</v>
      </c>
      <c r="G16" s="59">
        <v>9060105004</v>
      </c>
      <c r="H16" s="86">
        <v>0</v>
      </c>
      <c r="I16"/>
    </row>
    <row r="17" spans="1:9" s="42" customFormat="1">
      <c r="A17" s="84">
        <v>9060308001</v>
      </c>
      <c r="B17" s="87">
        <v>71491</v>
      </c>
      <c r="C17" s="42">
        <f t="shared" si="0"/>
        <v>71491</v>
      </c>
      <c r="D17" s="87">
        <f t="shared" si="1"/>
        <v>0</v>
      </c>
      <c r="G17" s="59">
        <v>9060105005</v>
      </c>
      <c r="H17" s="86">
        <v>146906</v>
      </c>
      <c r="I17"/>
    </row>
    <row r="18" spans="1:9" s="42" customFormat="1">
      <c r="A18" s="84">
        <v>9060309001</v>
      </c>
      <c r="B18" s="87">
        <v>7882</v>
      </c>
      <c r="C18" s="42">
        <f t="shared" si="0"/>
        <v>7882</v>
      </c>
      <c r="D18" s="87">
        <f t="shared" si="1"/>
        <v>0</v>
      </c>
      <c r="G18" s="59">
        <v>9060105007</v>
      </c>
      <c r="H18" s="86">
        <v>0</v>
      </c>
      <c r="I18"/>
    </row>
    <row r="19" spans="1:9" s="42" customFormat="1">
      <c r="A19" s="84">
        <v>9060310004</v>
      </c>
      <c r="B19" s="87">
        <v>2183365</v>
      </c>
      <c r="C19" s="42">
        <f t="shared" si="0"/>
        <v>2183365</v>
      </c>
      <c r="D19" s="87">
        <f t="shared" si="1"/>
        <v>0</v>
      </c>
      <c r="G19" s="59">
        <v>9060108002</v>
      </c>
      <c r="H19" s="86">
        <v>0</v>
      </c>
      <c r="I19"/>
    </row>
    <row r="20" spans="1:9" s="42" customFormat="1">
      <c r="A20" s="84">
        <v>9060505001</v>
      </c>
      <c r="B20" s="87">
        <v>17278814</v>
      </c>
      <c r="C20" s="42">
        <f t="shared" si="0"/>
        <v>17278814</v>
      </c>
      <c r="D20" s="87">
        <f t="shared" si="1"/>
        <v>0</v>
      </c>
      <c r="G20" s="59">
        <v>9060111002</v>
      </c>
      <c r="H20" s="86">
        <v>11997</v>
      </c>
      <c r="I20"/>
    </row>
    <row r="21" spans="1:9" s="42" customFormat="1">
      <c r="A21" s="84">
        <v>9060601001</v>
      </c>
      <c r="B21" s="87">
        <v>107391</v>
      </c>
      <c r="C21" s="42">
        <f t="shared" si="0"/>
        <v>107391</v>
      </c>
      <c r="D21" s="87">
        <f t="shared" si="1"/>
        <v>0</v>
      </c>
      <c r="G21" s="59">
        <v>9060111003</v>
      </c>
      <c r="H21" s="86">
        <v>211941</v>
      </c>
    </row>
    <row r="22" spans="1:9" s="42" customFormat="1">
      <c r="A22" s="84">
        <v>9060602001</v>
      </c>
      <c r="B22" s="87">
        <v>10091240</v>
      </c>
      <c r="C22" s="42">
        <f t="shared" si="0"/>
        <v>10091240</v>
      </c>
      <c r="D22" s="87">
        <f t="shared" si="1"/>
        <v>0</v>
      </c>
      <c r="G22" s="59">
        <v>9060113001</v>
      </c>
      <c r="H22" s="86">
        <v>0</v>
      </c>
    </row>
    <row r="23" spans="1:9" s="42" customFormat="1">
      <c r="A23" s="84">
        <v>9060304001</v>
      </c>
      <c r="B23" s="87">
        <v>78054</v>
      </c>
      <c r="C23" s="42">
        <f t="shared" si="0"/>
        <v>78054</v>
      </c>
      <c r="D23" s="87">
        <f t="shared" si="1"/>
        <v>0</v>
      </c>
      <c r="G23" s="59">
        <v>9060114001</v>
      </c>
      <c r="H23" s="86">
        <v>0</v>
      </c>
    </row>
    <row r="24" spans="1:9" s="42" customFormat="1">
      <c r="A24" s="84">
        <v>9060108003</v>
      </c>
      <c r="B24" s="87">
        <v>296585</v>
      </c>
      <c r="C24" s="42">
        <f t="shared" si="0"/>
        <v>296585</v>
      </c>
      <c r="D24" s="87">
        <f t="shared" si="1"/>
        <v>0</v>
      </c>
      <c r="G24" s="59">
        <v>9060301001</v>
      </c>
      <c r="H24" s="86">
        <v>0</v>
      </c>
    </row>
    <row r="25" spans="1:9" s="42" customFormat="1">
      <c r="A25" s="84">
        <v>9060117002</v>
      </c>
      <c r="B25" s="87">
        <v>26855</v>
      </c>
      <c r="C25" s="42">
        <f t="shared" si="0"/>
        <v>26855</v>
      </c>
      <c r="D25" s="87">
        <f t="shared" si="1"/>
        <v>0</v>
      </c>
      <c r="G25" s="59">
        <v>9060304001</v>
      </c>
      <c r="H25" s="86">
        <v>78054</v>
      </c>
    </row>
    <row r="26" spans="1:9">
      <c r="A26" s="84">
        <v>9060302001</v>
      </c>
      <c r="B26" s="87">
        <v>205418</v>
      </c>
      <c r="C26" s="42">
        <f t="shared" si="0"/>
        <v>205418</v>
      </c>
      <c r="D26" s="87">
        <f t="shared" si="1"/>
        <v>0</v>
      </c>
      <c r="E26" s="42"/>
      <c r="G26" s="59">
        <v>9060304002</v>
      </c>
      <c r="H26" s="86">
        <v>105304</v>
      </c>
    </row>
    <row r="27" spans="1:9">
      <c r="A27" s="84">
        <v>9061003001</v>
      </c>
      <c r="B27" s="87">
        <v>174266</v>
      </c>
      <c r="C27" s="42">
        <f t="shared" si="0"/>
        <v>174266</v>
      </c>
      <c r="D27" s="87">
        <f t="shared" si="1"/>
        <v>0</v>
      </c>
      <c r="E27" s="42"/>
      <c r="G27" s="59">
        <v>9060305001</v>
      </c>
      <c r="H27" s="86">
        <v>1439820</v>
      </c>
    </row>
    <row r="28" spans="1:9">
      <c r="A28" s="84">
        <v>9060311002</v>
      </c>
      <c r="B28" s="94">
        <v>4464</v>
      </c>
      <c r="C28" s="42">
        <f t="shared" si="0"/>
        <v>4464</v>
      </c>
      <c r="D28" s="87">
        <f t="shared" si="1"/>
        <v>0</v>
      </c>
      <c r="E28" s="42"/>
      <c r="G28" s="59">
        <v>9060308001</v>
      </c>
      <c r="H28" s="86">
        <v>71491</v>
      </c>
    </row>
    <row r="29" spans="1:9">
      <c r="A29" s="84">
        <v>9060312001</v>
      </c>
      <c r="B29" s="94">
        <v>8119</v>
      </c>
      <c r="C29" s="42">
        <f t="shared" si="0"/>
        <v>8119</v>
      </c>
      <c r="D29" s="87">
        <f t="shared" si="1"/>
        <v>0</v>
      </c>
      <c r="E29" s="42"/>
      <c r="G29" s="59">
        <v>9060309001</v>
      </c>
      <c r="H29" s="86">
        <v>7882</v>
      </c>
    </row>
    <row r="30" spans="1:9">
      <c r="A30" s="84">
        <v>9060316001</v>
      </c>
      <c r="B30" s="94">
        <v>11713</v>
      </c>
      <c r="C30" s="42">
        <f t="shared" si="0"/>
        <v>11713</v>
      </c>
      <c r="D30" s="87">
        <f t="shared" si="1"/>
        <v>0</v>
      </c>
      <c r="E30" s="42"/>
      <c r="G30" s="59">
        <v>9060310004</v>
      </c>
      <c r="H30" s="86">
        <v>2183365</v>
      </c>
    </row>
    <row r="31" spans="1:9">
      <c r="A31" s="84">
        <v>9060407001</v>
      </c>
      <c r="B31" s="87">
        <v>0</v>
      </c>
      <c r="C31" s="42" t="e">
        <f t="shared" si="0"/>
        <v>#N/A</v>
      </c>
      <c r="D31" s="87" t="e">
        <f t="shared" si="1"/>
        <v>#N/A</v>
      </c>
      <c r="E31" s="42"/>
      <c r="G31" s="59">
        <v>9060313002</v>
      </c>
      <c r="H31" s="86">
        <v>0</v>
      </c>
    </row>
    <row r="32" spans="1:9">
      <c r="A32" s="84">
        <v>9061002001</v>
      </c>
      <c r="B32" s="87">
        <v>26724</v>
      </c>
      <c r="C32" s="42">
        <f t="shared" si="0"/>
        <v>26724</v>
      </c>
      <c r="D32" s="87">
        <f t="shared" si="1"/>
        <v>0</v>
      </c>
      <c r="E32" s="42"/>
      <c r="G32" s="59">
        <v>9060314001</v>
      </c>
      <c r="H32" s="86">
        <v>0</v>
      </c>
    </row>
    <row r="33" spans="1:8">
      <c r="A33" s="84">
        <v>9061007001</v>
      </c>
      <c r="B33" s="87">
        <v>100217</v>
      </c>
      <c r="C33" s="42">
        <f t="shared" si="0"/>
        <v>100217</v>
      </c>
      <c r="D33" s="87">
        <f t="shared" si="1"/>
        <v>0</v>
      </c>
      <c r="E33" s="42"/>
      <c r="G33" s="59">
        <v>9060505001</v>
      </c>
      <c r="H33" s="86">
        <v>17278814</v>
      </c>
    </row>
    <row r="34" spans="1:8">
      <c r="A34" s="75" t="s">
        <v>174</v>
      </c>
      <c r="B34" s="86">
        <v>42614390</v>
      </c>
      <c r="C34" s="42" t="e">
        <f t="shared" ref="C34" si="2">VLOOKUP(A34,$G$4:$H$52,2,0)</f>
        <v>#N/A</v>
      </c>
      <c r="D34" s="87" t="e">
        <f t="shared" si="1"/>
        <v>#N/A</v>
      </c>
      <c r="E34" s="42"/>
      <c r="G34" s="59">
        <v>9060601001</v>
      </c>
      <c r="H34" s="86">
        <v>107391</v>
      </c>
    </row>
    <row r="35" spans="1:8">
      <c r="B35">
        <f>+GETPIVOTDATA("MONTO ING",$A$3)-GETPIVOTDATA("jul-14",$G$3)</f>
        <v>0</v>
      </c>
      <c r="C35" s="42"/>
      <c r="D35" s="87">
        <f t="shared" si="1"/>
        <v>0</v>
      </c>
      <c r="E35" s="42"/>
      <c r="G35" s="59">
        <v>9060602001</v>
      </c>
      <c r="H35" s="86">
        <v>10091240</v>
      </c>
    </row>
    <row r="36" spans="1:8">
      <c r="B36"/>
      <c r="C36" s="42"/>
      <c r="D36" s="87">
        <f t="shared" si="1"/>
        <v>0</v>
      </c>
      <c r="E36" s="42"/>
      <c r="G36" s="59">
        <v>9060603001</v>
      </c>
      <c r="H36" s="86">
        <v>0</v>
      </c>
    </row>
    <row r="37" spans="1:8">
      <c r="B37"/>
      <c r="C37" s="42"/>
      <c r="D37" s="87">
        <f t="shared" si="1"/>
        <v>0</v>
      </c>
      <c r="E37" s="42"/>
      <c r="G37" s="59">
        <v>9060704001</v>
      </c>
      <c r="H37" s="86">
        <v>0</v>
      </c>
    </row>
    <row r="38" spans="1:8">
      <c r="B38"/>
      <c r="G38" s="59">
        <v>9060704002</v>
      </c>
      <c r="H38" s="86">
        <v>0</v>
      </c>
    </row>
    <row r="39" spans="1:8">
      <c r="B39"/>
      <c r="G39" s="59">
        <v>9060708001</v>
      </c>
      <c r="H39" s="86">
        <v>0</v>
      </c>
    </row>
    <row r="40" spans="1:8">
      <c r="B40"/>
      <c r="G40" s="59">
        <v>9060907001</v>
      </c>
      <c r="H40" s="86">
        <v>0</v>
      </c>
    </row>
    <row r="41" spans="1:8">
      <c r="B41"/>
      <c r="G41" s="59">
        <v>9061004001</v>
      </c>
      <c r="H41" s="86">
        <v>0</v>
      </c>
    </row>
    <row r="42" spans="1:8">
      <c r="B42"/>
      <c r="G42" s="59">
        <v>9060108003</v>
      </c>
      <c r="H42" s="86">
        <v>296585</v>
      </c>
    </row>
    <row r="43" spans="1:8">
      <c r="B43"/>
      <c r="G43" s="59">
        <v>9060117002</v>
      </c>
      <c r="H43" s="86">
        <v>26855</v>
      </c>
    </row>
    <row r="44" spans="1:8">
      <c r="B44"/>
      <c r="G44" s="59">
        <v>9060302001</v>
      </c>
      <c r="H44" s="86">
        <v>205418</v>
      </c>
    </row>
    <row r="45" spans="1:8">
      <c r="B45"/>
      <c r="G45" s="59">
        <v>9069901002</v>
      </c>
      <c r="H45" s="86">
        <v>0</v>
      </c>
    </row>
    <row r="46" spans="1:8">
      <c r="G46" s="59">
        <v>9061003001</v>
      </c>
      <c r="H46" s="86">
        <v>174266</v>
      </c>
    </row>
    <row r="47" spans="1:8">
      <c r="G47" s="59">
        <v>9060311002</v>
      </c>
      <c r="H47" s="86">
        <v>4464</v>
      </c>
    </row>
    <row r="48" spans="1:8">
      <c r="G48" s="59">
        <v>9060312001</v>
      </c>
      <c r="H48" s="86">
        <v>8119</v>
      </c>
    </row>
    <row r="49" spans="7:8">
      <c r="G49" s="59">
        <v>9060316001</v>
      </c>
      <c r="H49" s="86">
        <v>11713</v>
      </c>
    </row>
    <row r="50" spans="7:8">
      <c r="G50" s="59">
        <v>9060313003</v>
      </c>
      <c r="H50" s="86">
        <v>0</v>
      </c>
    </row>
    <row r="51" spans="7:8">
      <c r="G51" s="59">
        <v>9061001001</v>
      </c>
      <c r="H51" s="86">
        <v>0</v>
      </c>
    </row>
    <row r="52" spans="7:8">
      <c r="G52" s="59">
        <v>9071110001</v>
      </c>
      <c r="H52" s="86">
        <v>0</v>
      </c>
    </row>
    <row r="53" spans="7:8">
      <c r="G53" s="59">
        <v>9061002001</v>
      </c>
      <c r="H53" s="86">
        <v>26724</v>
      </c>
    </row>
    <row r="54" spans="7:8">
      <c r="G54" s="59">
        <v>9061007001</v>
      </c>
      <c r="H54" s="86">
        <v>100217</v>
      </c>
    </row>
    <row r="55" spans="7:8">
      <c r="G55" s="59" t="s">
        <v>174</v>
      </c>
      <c r="H55" s="86">
        <v>42614390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TD Gastos Generales TI</vt:lpstr>
      <vt:lpstr>Data 1220</vt:lpstr>
      <vt:lpstr>Gastos Generales_2014 mensu </vt:lpstr>
      <vt:lpstr>Gastos Generales 2014 acumulado</vt:lpstr>
      <vt:lpstr>PPTO2014</vt:lpstr>
      <vt:lpstr>Dotación</vt:lpstr>
      <vt:lpstr>Plan De Cuentas</vt:lpstr>
      <vt:lpstr>Detalle</vt:lpstr>
      <vt:lpstr>TD 1220</vt:lpstr>
      <vt:lpstr>'Gastos Generales 2014 acumulado'!Área_de_impresión</vt:lpstr>
      <vt:lpstr>'Gastos Generales_2014 mensu '!Área_de_impresión</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CL153649901</dc:creator>
  <cp:lastModifiedBy>cl144720415</cp:lastModifiedBy>
  <dcterms:created xsi:type="dcterms:W3CDTF">2012-08-31T19:44:19Z</dcterms:created>
  <dcterms:modified xsi:type="dcterms:W3CDTF">2014-08-21T16:44:43Z</dcterms:modified>
</cp:coreProperties>
</file>