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7995" windowHeight="3945" tabRatio="770" activeTab="2"/>
  </bookViews>
  <sheets>
    <sheet name="Panel Servicio" sheetId="8" r:id="rId1"/>
    <sheet name="Datos costos" sheetId="2" r:id="rId2"/>
    <sheet name="TI" sheetId="5" r:id="rId3"/>
    <sheet name="Bitacora" sheetId="14" r:id="rId4"/>
  </sheets>
  <externalReferences>
    <externalReference r:id="rId5"/>
  </externalReferences>
  <definedNames>
    <definedName name="_Fill" localSheetId="0" hidden="1">#REF!</definedName>
    <definedName name="_Fill" hidden="1">#REF!</definedName>
    <definedName name="_Order1" hidden="1">255</definedName>
    <definedName name="_Order2" hidden="1">255</definedName>
    <definedName name="A">'Panel Servicio'!#REF!</definedName>
    <definedName name="_xlnm.Print_Area" localSheetId="0">'Panel Servicio'!$B$2:$AL$48</definedName>
    <definedName name="NombredelProyecto">'[1]Datos Generales'!$C$9</definedName>
    <definedName name="owssvr" localSheetId="3" hidden="1">Bitacora!$A$1:$K$53</definedName>
    <definedName name="PeriododeGestion">'[1]Datos Generales'!$C$15</definedName>
    <definedName name="Programación">'Panel Servicio'!#REF!</definedName>
  </definedName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M62" i="5"/>
  <c r="L62"/>
  <c r="K62"/>
  <c r="J62"/>
  <c r="I62"/>
  <c r="H62"/>
  <c r="G62"/>
  <c r="F62"/>
  <c r="E62"/>
  <c r="D62"/>
  <c r="C62"/>
  <c r="N61"/>
  <c r="M61"/>
  <c r="L61"/>
  <c r="K61"/>
  <c r="J61"/>
  <c r="I61"/>
  <c r="L2" i="14"/>
  <c r="L3"/>
  <c r="L4"/>
  <c r="L5"/>
  <c r="L6"/>
  <c r="L7"/>
  <c r="L8"/>
  <c r="L9"/>
  <c r="L11"/>
  <c r="L10"/>
  <c r="L13"/>
  <c r="L14"/>
  <c r="L15"/>
  <c r="L16"/>
  <c r="L12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9"/>
  <c r="L50"/>
  <c r="L51"/>
  <c r="L48"/>
  <c r="L52"/>
  <c r="L53"/>
  <c r="M2"/>
  <c r="M3"/>
  <c r="M4"/>
  <c r="M5"/>
  <c r="M6"/>
  <c r="M7"/>
  <c r="M8"/>
  <c r="M9"/>
  <c r="M11"/>
  <c r="M10"/>
  <c r="M13"/>
  <c r="M14"/>
  <c r="M15"/>
  <c r="M16"/>
  <c r="M12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9"/>
  <c r="M50"/>
  <c r="M51"/>
  <c r="M48"/>
  <c r="M52"/>
  <c r="M53"/>
  <c r="O13" i="8"/>
  <c r="O12"/>
  <c r="O11"/>
  <c r="K13"/>
  <c r="K11"/>
  <c r="J13"/>
  <c r="J12"/>
  <c r="J11"/>
  <c r="F13"/>
  <c r="F11"/>
  <c r="E13"/>
  <c r="E12"/>
  <c r="E11"/>
  <c r="D3"/>
  <c r="B62" i="5"/>
  <c r="E6"/>
  <c r="E24" i="2" l="1"/>
  <c r="M52"/>
  <c r="L52"/>
  <c r="K52"/>
  <c r="J52"/>
  <c r="I52"/>
  <c r="H52"/>
  <c r="G52"/>
  <c r="F52"/>
  <c r="E52"/>
  <c r="D52"/>
  <c r="C52"/>
  <c r="B52"/>
  <c r="D6" i="5" l="1"/>
  <c r="C6"/>
  <c r="F12" i="8" l="1"/>
  <c r="R22" i="2" l="1"/>
  <c r="R19"/>
  <c r="R18"/>
  <c r="M16" i="5" l="1"/>
  <c r="M19" l="1"/>
  <c r="M17"/>
  <c r="M25" i="2"/>
  <c r="M24"/>
  <c r="M23"/>
  <c r="N12" i="5"/>
  <c r="N11"/>
  <c r="N4"/>
  <c r="N5"/>
  <c r="L16" l="1"/>
  <c r="L17"/>
  <c r="L19"/>
  <c r="M26" i="2"/>
  <c r="L25"/>
  <c r="L24"/>
  <c r="L23"/>
  <c r="K19" i="5"/>
  <c r="J17"/>
  <c r="J16"/>
  <c r="K17"/>
  <c r="J19"/>
  <c r="K16" l="1"/>
  <c r="K25" i="2"/>
  <c r="K24"/>
  <c r="K23"/>
  <c r="J25"/>
  <c r="J24"/>
  <c r="J23"/>
  <c r="O6"/>
  <c r="O5"/>
  <c r="J26" l="1"/>
  <c r="K26"/>
  <c r="I24"/>
  <c r="I25"/>
  <c r="H25"/>
  <c r="G25"/>
  <c r="F25"/>
  <c r="E25"/>
  <c r="D25"/>
  <c r="C25"/>
  <c r="B25"/>
  <c r="H24"/>
  <c r="G24"/>
  <c r="F24"/>
  <c r="D24"/>
  <c r="C24"/>
  <c r="B24"/>
  <c r="I23"/>
  <c r="H23"/>
  <c r="G23"/>
  <c r="F23"/>
  <c r="E23"/>
  <c r="D23"/>
  <c r="C23"/>
  <c r="B23"/>
  <c r="L26" l="1"/>
  <c r="H26"/>
  <c r="G26"/>
  <c r="F26"/>
  <c r="E26"/>
  <c r="D26"/>
  <c r="C26"/>
  <c r="B26"/>
  <c r="B37"/>
  <c r="B36"/>
  <c r="B35"/>
  <c r="B11"/>
  <c r="B10"/>
  <c r="K12" i="8" s="1"/>
  <c r="C10" i="2" l="1"/>
  <c r="C36"/>
  <c r="D36" s="1"/>
  <c r="E36" s="1"/>
  <c r="C37"/>
  <c r="D37" s="1"/>
  <c r="E37" s="1"/>
  <c r="C35"/>
  <c r="C38" s="1"/>
  <c r="C32" s="1"/>
  <c r="D35"/>
  <c r="B38"/>
  <c r="B32" s="1"/>
  <c r="I26"/>
  <c r="E14" i="8"/>
  <c r="D7" i="2"/>
  <c r="B12"/>
  <c r="B13" s="1"/>
  <c r="B7"/>
  <c r="C7"/>
  <c r="G12" i="8"/>
  <c r="H12" s="1"/>
  <c r="C11" i="2"/>
  <c r="D11" s="1"/>
  <c r="F37" l="1"/>
  <c r="G37" s="1"/>
  <c r="H37" s="1"/>
  <c r="I37" s="1"/>
  <c r="J37" s="1"/>
  <c r="K37" s="1"/>
  <c r="L37" s="1"/>
  <c r="M37" s="1"/>
  <c r="E11"/>
  <c r="F11" s="1"/>
  <c r="G11" s="1"/>
  <c r="H11" s="1"/>
  <c r="I11" s="1"/>
  <c r="J11" s="1"/>
  <c r="K11" s="1"/>
  <c r="L11" s="1"/>
  <c r="M11" s="1"/>
  <c r="P13" i="8" s="1"/>
  <c r="F36" i="2"/>
  <c r="G36" s="1"/>
  <c r="H36" s="1"/>
  <c r="I36" s="1"/>
  <c r="J36" s="1"/>
  <c r="K36" s="1"/>
  <c r="L36" s="1"/>
  <c r="M36" s="1"/>
  <c r="G13" i="8"/>
  <c r="H13" s="1"/>
  <c r="E35" i="2"/>
  <c r="D38"/>
  <c r="D32" s="1"/>
  <c r="C12"/>
  <c r="C13" s="1"/>
  <c r="E7"/>
  <c r="D10"/>
  <c r="E10" s="1"/>
  <c r="F10" s="1"/>
  <c r="G10" s="1"/>
  <c r="H10" s="1"/>
  <c r="I10" s="1"/>
  <c r="J10" s="1"/>
  <c r="K10" s="1"/>
  <c r="L10" s="1"/>
  <c r="M10" s="1"/>
  <c r="N18" i="5"/>
  <c r="N56"/>
  <c r="N49"/>
  <c r="N63"/>
  <c r="N28"/>
  <c r="N35"/>
  <c r="N42"/>
  <c r="N6" l="1"/>
  <c r="Q13" i="8"/>
  <c r="R13" s="1"/>
  <c r="L13"/>
  <c r="M13" s="1"/>
  <c r="D12" i="2"/>
  <c r="F35"/>
  <c r="E38"/>
  <c r="F7"/>
  <c r="C56" i="5"/>
  <c r="D56" s="1"/>
  <c r="E56" s="1"/>
  <c r="F56" s="1"/>
  <c r="G56" s="1"/>
  <c r="H56" s="1"/>
  <c r="I56" s="1"/>
  <c r="J56" s="1"/>
  <c r="K56" s="1"/>
  <c r="F32" i="2" l="1"/>
  <c r="G32" s="1"/>
  <c r="H32" s="1"/>
  <c r="I32" s="1"/>
  <c r="J32" s="1"/>
  <c r="K32" s="1"/>
  <c r="L32" s="1"/>
  <c r="M32" s="1"/>
  <c r="E32"/>
  <c r="M56" i="5"/>
  <c r="L56"/>
  <c r="D13" i="2"/>
  <c r="E12"/>
  <c r="F12" s="1"/>
  <c r="G35"/>
  <c r="F38"/>
  <c r="G7"/>
  <c r="E8" i="8"/>
  <c r="E13" i="2" l="1"/>
  <c r="H35"/>
  <c r="G38"/>
  <c r="H7"/>
  <c r="G12"/>
  <c r="F13"/>
  <c r="AK4" i="8"/>
  <c r="C63" i="5"/>
  <c r="D63" s="1"/>
  <c r="E63" s="1"/>
  <c r="F63" s="1"/>
  <c r="G63" s="1"/>
  <c r="H63" s="1"/>
  <c r="I63" s="1"/>
  <c r="J63" s="1"/>
  <c r="K63" s="1"/>
  <c r="L63" s="1"/>
  <c r="M63" s="1"/>
  <c r="C49"/>
  <c r="D49" s="1"/>
  <c r="E49" s="1"/>
  <c r="F49" s="1"/>
  <c r="G49" s="1"/>
  <c r="H49" s="1"/>
  <c r="I49" s="1"/>
  <c r="J49" s="1"/>
  <c r="K49" s="1"/>
  <c r="L49" s="1"/>
  <c r="M49" s="1"/>
  <c r="C42"/>
  <c r="D42" s="1"/>
  <c r="E42" s="1"/>
  <c r="F42" s="1"/>
  <c r="G42" s="1"/>
  <c r="H42" s="1"/>
  <c r="I42" s="1"/>
  <c r="J42" s="1"/>
  <c r="K42" s="1"/>
  <c r="C35"/>
  <c r="D35" s="1"/>
  <c r="E35" s="1"/>
  <c r="F35" s="1"/>
  <c r="G35" s="1"/>
  <c r="H35" s="1"/>
  <c r="I35" s="1"/>
  <c r="J35" s="1"/>
  <c r="K35" s="1"/>
  <c r="C28"/>
  <c r="D28" s="1"/>
  <c r="E28" s="1"/>
  <c r="F28" s="1"/>
  <c r="G28" s="1"/>
  <c r="H28" s="1"/>
  <c r="I28" s="1"/>
  <c r="J28" s="1"/>
  <c r="K28" s="1"/>
  <c r="M42" l="1"/>
  <c r="L42"/>
  <c r="M35"/>
  <c r="L35"/>
  <c r="M28"/>
  <c r="L28"/>
  <c r="H38" i="2"/>
  <c r="I35"/>
  <c r="J35" s="1"/>
  <c r="I7"/>
  <c r="H12"/>
  <c r="G13"/>
  <c r="J38" l="1"/>
  <c r="K35"/>
  <c r="L35" s="1"/>
  <c r="I38"/>
  <c r="J7"/>
  <c r="I12"/>
  <c r="H13"/>
  <c r="I19" i="5"/>
  <c r="H19"/>
  <c r="I17"/>
  <c r="H17"/>
  <c r="I16"/>
  <c r="H16"/>
  <c r="M35" i="2" l="1"/>
  <c r="L38"/>
  <c r="K38"/>
  <c r="J12"/>
  <c r="I13"/>
  <c r="K7"/>
  <c r="N62" i="5"/>
  <c r="H61"/>
  <c r="G61"/>
  <c r="F61"/>
  <c r="E61"/>
  <c r="D61"/>
  <c r="C61"/>
  <c r="B61"/>
  <c r="L39" i="2" l="1"/>
  <c r="Q12" i="8"/>
  <c r="M38" i="2"/>
  <c r="J14" i="8"/>
  <c r="K12" i="2"/>
  <c r="J13"/>
  <c r="L7"/>
  <c r="B17" i="5"/>
  <c r="C17"/>
  <c r="C19"/>
  <c r="D19"/>
  <c r="B19"/>
  <c r="C16"/>
  <c r="D16"/>
  <c r="M7" i="2" l="1"/>
  <c r="O14" i="8"/>
  <c r="L12"/>
  <c r="M12" s="1"/>
  <c r="M39" i="2"/>
  <c r="L12"/>
  <c r="K13"/>
  <c r="B16" i="5"/>
  <c r="D17"/>
  <c r="E16"/>
  <c r="F14" i="8" l="1"/>
  <c r="G14" s="1"/>
  <c r="H14" s="1"/>
  <c r="G11"/>
  <c r="H11" s="1"/>
  <c r="M12" i="2"/>
  <c r="P11" i="8" s="1"/>
  <c r="L13" i="2"/>
  <c r="E17" i="5"/>
  <c r="K14" i="8" l="1"/>
  <c r="L14" s="1"/>
  <c r="M14" s="1"/>
  <c r="L11"/>
  <c r="M11" s="1"/>
  <c r="M13" i="2"/>
  <c r="Q11" i="8"/>
  <c r="G19" i="5"/>
  <c r="E19"/>
  <c r="P14" i="8" l="1"/>
  <c r="Q14" s="1"/>
  <c r="R14" s="1"/>
  <c r="R11"/>
  <c r="N17" i="5"/>
  <c r="G17"/>
  <c r="N19"/>
  <c r="F16"/>
  <c r="N16"/>
  <c r="G16"/>
  <c r="F17"/>
  <c r="F19"/>
</calcChain>
</file>

<file path=xl/connections.xml><?xml version="1.0" encoding="utf-8"?>
<connections xmlns="http://schemas.openxmlformats.org/spreadsheetml/2006/main">
  <connection id="1" odcFile="C:\Users\cl146946593\AppData\Local\Microsoft\Windows\Temporary Internet Files\Content.IE5\DYL4K00O\owssvr.iqy" keepAlive="1" name="owssvr" type="5" refreshedVersion="3" minRefreshableVersion="3" saveData="1">
    <dbPr connection="Provider=Microsoft.Office.List.OLEDB.2.0;Data Source=&quot;&quot;;ApplicationName=Excel;Version=12.0.0.0" command="&lt;LIST&gt;&lt;VIEWGUID&gt;{72BD9654-86D4-45C1-A362-C4F13D00C6AD}&lt;/VIEWGUID&gt;&lt;LISTNAME&gt;{87D4A37A-A6AE-4991-8760-8F9277461407}&lt;/LISTNAME&gt;&lt;LISTWEB&gt;http://camgesdoc/chile/ssn/rtt/_vti_bin&lt;/LISTWEB&gt;&lt;LISTSUBWEB&gt;&lt;/LISTSUBWEB&gt;&lt;ROOTFOLDER&gt;/chile/ssn/rtt/Lists/Bitacora&lt;/ROOTFOLDER&gt;&lt;/LIST&gt;" commandType="5"/>
  </connection>
</connections>
</file>

<file path=xl/sharedStrings.xml><?xml version="1.0" encoding="utf-8"?>
<sst xmlns="http://schemas.openxmlformats.org/spreadsheetml/2006/main" count="612" uniqueCount="237">
  <si>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</si>
  <si>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</si>
  <si>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</si>
  <si>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</si>
  <si>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</si>
  <si>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</si>
  <si>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</si>
  <si>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</si>
  <si>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</si>
  <si>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</si>
  <si>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</si>
  <si>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</si>
  <si>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</si>
  <si>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Mes</t>
  </si>
  <si>
    <t>META</t>
  </si>
  <si>
    <t>Total general</t>
  </si>
  <si>
    <t>Cumple</t>
  </si>
  <si>
    <t>No Cumple</t>
  </si>
  <si>
    <t>Acum</t>
  </si>
  <si>
    <t>Fecha :</t>
  </si>
  <si>
    <t>Revisión :</t>
  </si>
  <si>
    <t xml:space="preserve">PANEL GENERAL </t>
  </si>
  <si>
    <t>Meta</t>
  </si>
  <si>
    <t>Presupuesto</t>
  </si>
  <si>
    <t>Real</t>
  </si>
  <si>
    <t>Costos Acumulado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</si>
  <si>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</si>
  <si>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</si>
  <si>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</si>
  <si>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</si>
  <si>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</si>
  <si>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</si>
  <si>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</si>
  <si>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</si>
  <si>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</si>
  <si>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</si>
  <si>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</si>
  <si>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</si>
  <si>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Responsable: Miguel Salas</t>
  </si>
  <si>
    <t>Oracle</t>
  </si>
  <si>
    <t>Correo</t>
  </si>
  <si>
    <t>Internet</t>
  </si>
  <si>
    <t>Redes</t>
  </si>
  <si>
    <t>UP TIME</t>
  </si>
  <si>
    <t>INCIDENCIAS</t>
  </si>
  <si>
    <t>Tickets</t>
  </si>
  <si>
    <t>Título</t>
  </si>
  <si>
    <t>Fecha</t>
  </si>
  <si>
    <t>Duracion</t>
  </si>
  <si>
    <t>Sistema</t>
  </si>
  <si>
    <t>Usuarios Afectados</t>
  </si>
  <si>
    <t>Observaciones</t>
  </si>
  <si>
    <t>Ruta</t>
  </si>
  <si>
    <t>Tipo de elemento</t>
  </si>
  <si>
    <t>Caida internet tarapaca</t>
  </si>
  <si>
    <t>se restituye el servicio despues de levantar el ticket con Movistar</t>
  </si>
  <si>
    <t>chile/ssn/rtt/Lists/Bitacora</t>
  </si>
  <si>
    <t>Elemento</t>
  </si>
  <si>
    <t>Caida enlace San bernardo</t>
  </si>
  <si>
    <t>Red</t>
  </si>
  <si>
    <t>Caida del enlace de san bernardo.</t>
  </si>
  <si>
    <t>Rótulos de fila</t>
  </si>
  <si>
    <t>Rótulos de columna</t>
  </si>
  <si>
    <t>UP</t>
  </si>
  <si>
    <t>Sitio</t>
  </si>
  <si>
    <t>Caida enlace con Tarapaca internacional</t>
  </si>
  <si>
    <t>El cortijo</t>
  </si>
  <si>
    <t>Se restitu el servicio antes de levantar el ticket</t>
  </si>
  <si>
    <t>GESTIÓN ACUMULADA A LA FECHA</t>
  </si>
  <si>
    <t>GESTIÓN ANUAL</t>
  </si>
  <si>
    <t>Resultado Mes</t>
  </si>
  <si>
    <t>Ppto Mes</t>
  </si>
  <si>
    <t>Brechas</t>
  </si>
  <si>
    <t>Resultado Acumulado</t>
  </si>
  <si>
    <t>Ppto Acumulado</t>
  </si>
  <si>
    <t>Proyección Anual</t>
  </si>
  <si>
    <t>Ppto  Anual</t>
  </si>
  <si>
    <t>$</t>
  </si>
  <si>
    <t>(%)</t>
  </si>
  <si>
    <t>Remuneraciones</t>
  </si>
  <si>
    <t>Tarapaca</t>
  </si>
  <si>
    <t>San Bernardo</t>
  </si>
  <si>
    <t>Correo celulares</t>
  </si>
  <si>
    <t>Se repone el servicio 30 minutos después de reportado el error.</t>
  </si>
  <si>
    <t>SAMAC</t>
  </si>
  <si>
    <t>Tickets Mesa de ayuda</t>
  </si>
  <si>
    <t>Correo en celulaR</t>
  </si>
  <si>
    <t>Amortizaciones</t>
  </si>
  <si>
    <t>Caida wifi Tarapaca</t>
  </si>
  <si>
    <t>Se cambia el switch y se restituye el servcio</t>
  </si>
  <si>
    <t>DEPRE</t>
  </si>
  <si>
    <t>G. GENERALES</t>
  </si>
  <si>
    <t>REMU</t>
  </si>
  <si>
    <t>Acumulado</t>
  </si>
  <si>
    <t>Proyectado</t>
  </si>
  <si>
    <t>Gastos Generales</t>
  </si>
  <si>
    <t>Caida oracle</t>
  </si>
  <si>
    <t>Caida en Perú</t>
  </si>
  <si>
    <t>Se solicita bajar oracle</t>
  </si>
  <si>
    <t>caida enlace zenteno</t>
  </si>
  <si>
    <t>zenteno</t>
  </si>
  <si>
    <t>Se cae el enlace de zeteno 1</t>
  </si>
  <si>
    <t>Totales</t>
  </si>
  <si>
    <t xml:space="preserve">Cantidad de tickets </t>
  </si>
  <si>
    <t>Dotacion</t>
  </si>
  <si>
    <t>Tiempo atención promedio (Horas)</t>
  </si>
  <si>
    <t>Caida internet</t>
  </si>
  <si>
    <t>todos</t>
  </si>
  <si>
    <t>Caida de internet producida en movistar</t>
  </si>
  <si>
    <t>caida internet</t>
  </si>
  <si>
    <t>Enlace Caído Zenteno 1</t>
  </si>
  <si>
    <t>Zenteno 1</t>
  </si>
  <si>
    <t>Corte de fibra produce caída del enlace corporativo de la sede.  Movistar repara la conexión a las 17:30 hrs. del mismo día.</t>
  </si>
  <si>
    <t>COMUNICACIONES</t>
  </si>
  <si>
    <t>COSTO DE OFICINA</t>
  </si>
  <si>
    <t>SOPORTE INFORMÁTICO</t>
  </si>
  <si>
    <t>Depreciación / Amortización</t>
  </si>
  <si>
    <t>DESARROLLO HUMANO</t>
  </si>
  <si>
    <t>GASTOS DE VIAJES POR NEGOCIO</t>
  </si>
  <si>
    <t>Barras</t>
  </si>
  <si>
    <t>Caída Enlace Datos Tarapacá</t>
  </si>
  <si>
    <t>Tarapacá 934 P1</t>
  </si>
  <si>
    <t>Se cuelga SW Primer 1 y baja servicio de red de al menos 30 usuarios afectados, a las 09:30 hrs. se reinicia el servicio.</t>
  </si>
  <si>
    <t>Caida Enlace Enersis</t>
  </si>
  <si>
    <t>CAM</t>
  </si>
  <si>
    <t>caida de la fibra de Enersis por alrededor de 3:30</t>
  </si>
  <si>
    <t>Wifi naranjo</t>
  </si>
  <si>
    <t>tarapaca</t>
  </si>
  <si>
    <t>naranjo</t>
  </si>
  <si>
    <t>Caída Oracle R11</t>
  </si>
  <si>
    <t>Todas las sedes</t>
  </si>
  <si>
    <t>Caída de servicios del ORACLE</t>
  </si>
  <si>
    <t>Caída Internet CAM</t>
  </si>
  <si>
    <t>Caída en todas las sedes del servicio por 45 minutos apróx.</t>
  </si>
  <si>
    <t>Solucion</t>
  </si>
  <si>
    <t>Fecha Solución</t>
  </si>
  <si>
    <t>Error de conexión a APNs</t>
  </si>
  <si>
    <t>Puente Suecia</t>
  </si>
  <si>
    <t xml:space="preserve">Usuarios puenden acceder a terminales Apn
</t>
  </si>
  <si>
    <t>Correjido por movistar</t>
  </si>
  <si>
    <t>Caida de Servicios</t>
  </si>
  <si>
    <t>Telemedida</t>
  </si>
  <si>
    <t>Usuarios reportan que no poseen lecturas del dia</t>
  </si>
  <si>
    <t>Fue reiniciado servicio unpacker en servidores</t>
  </si>
  <si>
    <t>Modificacion base de  datos</t>
  </si>
  <si>
    <t>Solicitan update de base de datos PRIME en chlcambd02.</t>
  </si>
  <si>
    <t>Ejecutados en su totalidad los cambios solicitados</t>
  </si>
  <si>
    <t>Cambio mascara servidor DNS</t>
  </si>
  <si>
    <t>Servidores</t>
  </si>
  <si>
    <t>Cambio de mascara asignada a servidor</t>
  </si>
  <si>
    <t>Cambio de mascara en servidor 172.5.0.10, se asigna mascara correspondiente a segmento Andres Bello (255.255.248.0)</t>
  </si>
  <si>
    <t>Caida Internet Andres Bello</t>
  </si>
  <si>
    <t>Caida general de internet, Abierto Ticket Numero 1973521 con movistar.</t>
  </si>
  <si>
    <t>Solucionado por personal de movistar.</t>
  </si>
  <si>
    <t>Restauracion de base de datos</t>
  </si>
  <si>
    <t>actualizar base de datos de preproduccion con respecto a produccion</t>
  </si>
  <si>
    <t>Resturacion de base de datos realizada correctamente.</t>
  </si>
  <si>
    <t>Respaldo base de datos PRIME</t>
  </si>
  <si>
    <t>Cambio de horario respaldo base de datos PRIME</t>
  </si>
  <si>
    <t>Cambio de programacion aplicado</t>
  </si>
  <si>
    <t>RESP01</t>
  </si>
  <si>
    <t>siguientes archivos de carpetas no fueron respaldados, carpetas afectadas PyC Chile, Area Certificacion</t>
  </si>
  <si>
    <t>Incidente es reportado a involucrados</t>
  </si>
  <si>
    <t>Reinicio servidor</t>
  </si>
  <si>
    <t>VPN CDEC Bloqueada</t>
  </si>
  <si>
    <t>Se reinicia servidor, VPN queda operativa</t>
  </si>
  <si>
    <t>Caida masiva Oracle</t>
  </si>
  <si>
    <t>Todas las sucursales</t>
  </si>
  <si>
    <t>acuse de caida general</t>
  </si>
  <si>
    <t>Solucionado por equipo oracle</t>
  </si>
  <si>
    <t>Mantenimiento BD</t>
  </si>
  <si>
    <t xml:space="preserve">Programacion de tarea de mantentenimiento </t>
  </si>
  <si>
    <t>Es programado el mantenimiento para 23-08-2014 2:00</t>
  </si>
  <si>
    <t>Servidor caido</t>
  </si>
  <si>
    <t>Se enciende servidor que se encontraba apagado, se revisan eventos y no es posible detectar causa de apagado.</t>
  </si>
  <si>
    <t>reinicio de servicios</t>
  </si>
  <si>
    <t>Solicitan renicio de servicio caller y unpacker de servidores de app</t>
  </si>
  <si>
    <t>Reinicio de servicios realizado</t>
  </si>
  <si>
    <t>Upgrade wireless controller</t>
  </si>
  <si>
    <t>Todas las Sucursales</t>
  </si>
  <si>
    <t>Upgrade wireless controller, version actual 9.8.0.0 build 203</t>
  </si>
  <si>
    <t>Es realizado upgrade a version 9.7.1.0 build 17</t>
  </si>
  <si>
    <t>Backup</t>
  </si>
  <si>
    <t>Error de coneccion time out en proceso de respaldo</t>
  </si>
  <si>
    <t>se asigna Ip fija de NAS CHLNASPISO9</t>
  </si>
  <si>
    <t>Cambio de Ip NAS</t>
  </si>
  <si>
    <t>Cambio de direccion ip chlnaspiso9 y chlnaspropu</t>
  </si>
  <si>
    <t xml:space="preserve">Cambiada direccion ip a nas, se asignan las siguientes:
chlnaspiso9 172.5.0.43 
chlnaspropu 172.5.0.44
</t>
  </si>
  <si>
    <t>Caida de servicio</t>
  </si>
  <si>
    <t>Caida de ambiente Oracle</t>
  </si>
  <si>
    <t>Solucionado por Equipo Oracle GyM</t>
  </si>
  <si>
    <t>Cambio de ip chlcamf111222</t>
  </si>
  <si>
    <t>Cambio de ip por dinamica a fija</t>
  </si>
  <si>
    <t>Se asigna ip 172.5.0.20</t>
  </si>
  <si>
    <t>RESP02</t>
  </si>
  <si>
    <t>Respaldo SharePoint</t>
  </si>
  <si>
    <t>Fue modificada la ruta de repositorio de respaldo</t>
  </si>
  <si>
    <t>reinicio de servicio de motor de base de datos en servidor, reinico de servicios y app en servidores de aplicaciones.
chlcamdb03 chlcamap01 chlcamap02 chlcamap03 chlcamap04</t>
  </si>
  <si>
    <t>Reinicio de servidor por inestabilidad de Unpacker chlcamap04</t>
  </si>
  <si>
    <t>Servidor reiniciado</t>
  </si>
  <si>
    <t>Inestabilidad de servicio pandora server chlcamf111222</t>
  </si>
  <si>
    <t>RESP03</t>
  </si>
  <si>
    <t>se realiza modificacion de repositorio de respaldo</t>
  </si>
  <si>
    <t>se asigna repositorio de chlcamnaspiso9</t>
  </si>
  <si>
    <t>Se deja secion abierta con NetBak Replicator en ejecucion 
camweb02</t>
  </si>
  <si>
    <t>Sesion se mantiene iniciada, se realizara seguimiento.</t>
  </si>
  <si>
    <t>Liberacion puertos firewall</t>
  </si>
  <si>
    <t>liberar escucha y salida puertos 10050 y 10051 para el funcionamiento de monitoreo Zabbix
chlcamap05
chlcamap06
chlcamap07
chlcamap08
chlcambd01
chlcambd02</t>
  </si>
  <si>
    <t>puertos abiertos correctametne</t>
  </si>
  <si>
    <t>Reinicio de servidor por servicio primered bloqueado
chlcamap03 chlcamap04</t>
  </si>
  <si>
    <t>Servidor reiniciado correctamente</t>
  </si>
  <si>
    <t>Cambio manual de horario verano</t>
  </si>
  <si>
    <t>camgesdoc1
camgesdoc2
camfsserver
camweb02
camweb03
cam-iis-web04
chlcambd01
chlcambd02
chlcambd03
chlcambd04
chlcamap01
chlcamap02
chlcamap03
chlcamap04
chlcamap05
chlcamap06
chlcamap07
chlcamap08
chlcamf111222
camdc03
camdc04  chlnaspiso9 chlnashou</t>
  </si>
  <si>
    <t>Se aplica version de hotfix KB2935092</t>
  </si>
  <si>
    <t>Encendido servidor</t>
  </si>
  <si>
    <t>Servidor se contraba apagado, chlcamf111222</t>
  </si>
  <si>
    <t>Servidor fue encendido</t>
  </si>
  <si>
    <t>Error Backup camweb02</t>
  </si>
  <si>
    <t>Se programa nuevo respaldo</t>
  </si>
  <si>
    <t>RESP09</t>
  </si>
  <si>
    <t xml:space="preserve">Error Backup camweb01 </t>
  </si>
  <si>
    <t>Respaldo realizado manualmente</t>
  </si>
  <si>
    <t>Reinicio Servidor</t>
  </si>
  <si>
    <t>Reinicio de servidor por inestabilidad de servicio Caller.</t>
  </si>
  <si>
    <t>Servidor reiniciado correctamente.</t>
  </si>
  <si>
    <t>Caida de Servicio</t>
  </si>
  <si>
    <t>SIOT</t>
  </si>
  <si>
    <t>Carlos Silva V.</t>
  </si>
  <si>
    <t>Caida de ambiente SIOT, Incidente reportado a proveedor</t>
  </si>
  <si>
    <t>Error Backup camweb01</t>
  </si>
  <si>
    <t>Reinicio de servidor por lentitud en su funcionamiento.</t>
  </si>
  <si>
    <t>Reincio realzado correctamente.</t>
  </si>
  <si>
    <t>Update Caller</t>
  </si>
  <si>
    <t>Solicita update de version actual de caller en servidores de aplicacion chlcamap01, chlcamap02, chlcamap03 y chlcamap04.
Caller.exe 8.4.42.124
Caller_Service.exe 8.4.42.124
Update no implica modificacion en base de datos.</t>
  </si>
  <si>
    <t>Se realiza actualizacion de caller a las siguientes versiones en los servidores solicitados.
Caller.exe  8.4.42.130
Caller_Service.exe 8.4.42.129
Update apliclicado correctamente.</t>
  </si>
  <si>
    <t>(Todas)</t>
  </si>
  <si>
    <t>Cuenta de UP</t>
  </si>
</sst>
</file>

<file path=xl/styles.xml><?xml version="1.0" encoding="utf-8"?>
<styleSheet xmlns="http://schemas.openxmlformats.org/spreadsheetml/2006/main">
  <numFmts count="2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_-[$€-2]\ * #,##0.00_-;\-[$€-2]\ * #,##0.00_-;_-[$€-2]\ * &quot;-&quot;??_-"/>
    <numFmt numFmtId="166" formatCode="_-* #,##0.00\ _P_t_s_-;\-* #,##0.00\ _P_t_s_-;_-* &quot;-&quot;??\ _P_t_s_-;_-@_-"/>
    <numFmt numFmtId="167" formatCode="_ * #,##0.00_ ;_ * \-#,##0.00_ ;_ * &quot;-&quot;??_ ;_ @_ "/>
    <numFmt numFmtId="168" formatCode="_ * #,##0_ ;_ * \-#,##0_ ;_ * &quot;-&quot;??_ ;_ @_ "/>
    <numFmt numFmtId="169" formatCode="_ * #,##0.000_ ;_ * \-#,##0.000_ ;_ * &quot;-&quot;??_ ;_ @_ "/>
    <numFmt numFmtId="170" formatCode="#.##0,"/>
    <numFmt numFmtId="171" formatCode="&quot;S/&quot;#,##0.00;&quot;S/&quot;\-#,##0.00"/>
    <numFmt numFmtId="172" formatCode="_(&quot;$&quot;* #,##0_);_(&quot;$&quot;* \(#,##0\);_(&quot;$&quot;* &quot;-&quot;_);_(@_)"/>
    <numFmt numFmtId="173" formatCode="_(&quot;$&quot;* #,##0.00_);_(&quot;$&quot;* \(#,##0.00\);_(&quot;$&quot;* &quot;-&quot;??_);_(@_)"/>
    <numFmt numFmtId="174" formatCode="\$#,"/>
    <numFmt numFmtId="175" formatCode="#,##0\ _P_t_s;[Red]\-#,##0\ _P_t_s"/>
    <numFmt numFmtId="176" formatCode="#.00"/>
    <numFmt numFmtId="177" formatCode="#,#00"/>
    <numFmt numFmtId="178" formatCode="&quot;N$&quot;\ #,##0;&quot;N$&quot;\ \-#,##0"/>
    <numFmt numFmtId="179" formatCode="\$#.00"/>
    <numFmt numFmtId="180" formatCode="0.00_)"/>
    <numFmt numFmtId="181" formatCode="%#.00"/>
    <numFmt numFmtId="182" formatCode="_ &quot;S/.&quot;\ * #,##0.00_ ;_ &quot;S/.&quot;\ * \-#,##0.00_ ;_ &quot;S/.&quot;\ * &quot;-&quot;??_ ;_ @_ "/>
    <numFmt numFmtId="183" formatCode="0.000%"/>
    <numFmt numFmtId="184" formatCode="_-* #,##0.0_-;\-* #,##0.0_-;_-* &quot;-&quot;??_-;_-@_-"/>
    <numFmt numFmtId="185" formatCode="_-* #,##0_-;\-* #,##0_-;_-* &quot;-&quot;??_-;_-@_-"/>
    <numFmt numFmtId="186" formatCode="_-* #,##0.0_-;\-* #,##0.0_-;_-* &quot;-&quot;?_-;_-@_-"/>
    <numFmt numFmtId="187" formatCode="_ * #,##0.0000_ ;_ * \-#,##0.0000_ ;_ * &quot;-&quot;??_ ;_ @_ "/>
    <numFmt numFmtId="188" formatCode="_-* #,##0.0000000_-;\-* #,##0.0000000_-;_-* &quot;-&quot;??_-;_-@_-"/>
  </numFmts>
  <fonts count="8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6"/>
      <color theme="1"/>
      <name val="Calibri"/>
      <family val="2"/>
    </font>
    <font>
      <sz val="16"/>
      <color indexed="8"/>
      <name val="Calibri"/>
      <family val="2"/>
    </font>
    <font>
      <sz val="10"/>
      <color theme="0"/>
      <name val="Calibri"/>
      <family val="2"/>
    </font>
    <font>
      <sz val="16"/>
      <name val="Calibri"/>
      <family val="2"/>
    </font>
    <font>
      <sz val="26"/>
      <color indexed="8"/>
      <name val="Calibri"/>
      <family val="2"/>
    </font>
    <font>
      <b/>
      <sz val="26"/>
      <color indexed="9"/>
      <name val="Calibri"/>
      <family val="2"/>
    </font>
    <font>
      <b/>
      <sz val="16"/>
      <name val="Calibri"/>
      <family val="2"/>
    </font>
    <font>
      <sz val="16"/>
      <color theme="0"/>
      <name val="Calibri"/>
      <family val="2"/>
    </font>
    <font>
      <sz val="26"/>
      <color theme="1"/>
      <name val="Calibri"/>
      <family val="2"/>
    </font>
    <font>
      <b/>
      <sz val="14"/>
      <color theme="0"/>
      <name val="Arial"/>
      <family val="2"/>
    </font>
    <font>
      <sz val="22"/>
      <color theme="1"/>
      <name val="Calibri"/>
      <family val="2"/>
    </font>
    <font>
      <sz val="14"/>
      <color theme="0"/>
      <name val="Calibri"/>
      <family val="2"/>
    </font>
    <font>
      <b/>
      <sz val="15"/>
      <name val="Calibri"/>
      <family val="2"/>
    </font>
    <font>
      <sz val="16"/>
      <color indexed="10"/>
      <name val="Calibri"/>
      <family val="2"/>
    </font>
    <font>
      <b/>
      <sz val="26"/>
      <name val="Calibri"/>
      <family val="2"/>
    </font>
    <font>
      <b/>
      <sz val="16"/>
      <color theme="0"/>
      <name val="Calibri"/>
      <family val="2"/>
    </font>
    <font>
      <sz val="20"/>
      <color theme="1"/>
      <name val="Calibri"/>
      <family val="2"/>
    </font>
    <font>
      <sz val="20"/>
      <color indexed="8"/>
      <name val="Calibri"/>
      <family val="2"/>
    </font>
    <font>
      <b/>
      <sz val="18"/>
      <color indexed="8"/>
      <name val="Arial"/>
      <family val="2"/>
    </font>
    <font>
      <b/>
      <sz val="18"/>
      <name val="Calibri"/>
      <family val="2"/>
    </font>
    <font>
      <b/>
      <sz val="28"/>
      <name val="Calibri"/>
      <family val="2"/>
    </font>
    <font>
      <b/>
      <sz val="36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9"/>
      <color indexed="10"/>
      <name val="Geneva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sz val="10"/>
      <name val="BERNHARD"/>
    </font>
    <font>
      <sz val="10"/>
      <name val="Helv"/>
    </font>
    <font>
      <sz val="12"/>
      <name val="Arial"/>
      <family val="2"/>
    </font>
    <font>
      <b/>
      <sz val="1"/>
      <color indexed="8"/>
      <name val="Courier"/>
      <family val="3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8"/>
      <name val="Helv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sz val="16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0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5" fillId="0" borderId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6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170" fontId="40" fillId="0" borderId="0">
      <protection locked="0"/>
    </xf>
    <xf numFmtId="0" fontId="41" fillId="0" borderId="0"/>
    <xf numFmtId="0" fontId="42" fillId="0" borderId="0"/>
    <xf numFmtId="0" fontId="3" fillId="0" borderId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40" fillId="0" borderId="0">
      <protection locked="0"/>
    </xf>
    <xf numFmtId="175" fontId="40" fillId="0" borderId="0">
      <protection locked="0"/>
    </xf>
    <xf numFmtId="0" fontId="43" fillId="0" borderId="0" applyProtection="0"/>
    <xf numFmtId="0" fontId="43" fillId="0" borderId="0" applyProtection="0"/>
    <xf numFmtId="0" fontId="43" fillId="0" borderId="0" applyProtection="0"/>
    <xf numFmtId="0" fontId="40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9" fillId="0" borderId="0" applyProtection="0"/>
    <xf numFmtId="0" fontId="49" fillId="0" borderId="0" applyProtection="0"/>
    <xf numFmtId="0" fontId="49" fillId="0" borderId="0" applyProtection="0"/>
    <xf numFmtId="0" fontId="49" fillId="0" borderId="0" applyProtection="0"/>
    <xf numFmtId="0" fontId="50" fillId="0" borderId="0" applyProtection="0"/>
    <xf numFmtId="0" fontId="50" fillId="0" borderId="0" applyProtection="0"/>
    <xf numFmtId="0" fontId="50" fillId="0" borderId="0" applyProtection="0"/>
    <xf numFmtId="0" fontId="50" fillId="0" borderId="0" applyProtection="0"/>
    <xf numFmtId="0" fontId="51" fillId="0" borderId="0" applyProtection="0"/>
    <xf numFmtId="0" fontId="52" fillId="0" borderId="0" applyProtection="0"/>
    <xf numFmtId="0" fontId="53" fillId="0" borderId="0" applyProtection="0"/>
    <xf numFmtId="0" fontId="54" fillId="0" borderId="0" applyProtection="0"/>
    <xf numFmtId="0" fontId="55" fillId="0" borderId="0" applyProtection="0"/>
    <xf numFmtId="0" fontId="3" fillId="0" borderId="0" applyFont="0" applyFill="0" applyBorder="0" applyAlignment="0" applyProtection="0"/>
    <xf numFmtId="176" fontId="40" fillId="0" borderId="0">
      <protection locked="0"/>
    </xf>
    <xf numFmtId="4" fontId="40" fillId="0" borderId="0">
      <protection locked="0"/>
    </xf>
    <xf numFmtId="177" fontId="40" fillId="0" borderId="0">
      <protection locked="0"/>
    </xf>
    <xf numFmtId="2" fontId="43" fillId="0" borderId="0" applyProtection="0"/>
    <xf numFmtId="2" fontId="43" fillId="0" borderId="0" applyProtection="0"/>
    <xf numFmtId="2" fontId="43" fillId="0" borderId="0" applyProtection="0"/>
    <xf numFmtId="175" fontId="40" fillId="0" borderId="0">
      <protection locked="0"/>
    </xf>
    <xf numFmtId="175" fontId="40" fillId="0" borderId="0">
      <protection locked="0"/>
    </xf>
    <xf numFmtId="0" fontId="43" fillId="0" borderId="0" applyNumberFormat="0" applyFont="0" applyFill="0" applyBorder="0" applyAlignment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3" fillId="0" borderId="0" applyNumberFormat="0" applyFont="0" applyFill="0" applyBorder="0" applyAlignment="0" applyProtection="0"/>
    <xf numFmtId="0" fontId="46" fillId="0" borderId="0" applyProtection="0"/>
    <xf numFmtId="0" fontId="46" fillId="0" borderId="0" applyProtection="0"/>
    <xf numFmtId="0" fontId="46" fillId="0" borderId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40" fillId="0" borderId="0">
      <protection locked="0"/>
    </xf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8" fillId="0" borderId="0"/>
    <xf numFmtId="18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7" fillId="3" borderId="1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81" fontId="40" fillId="0" borderId="0">
      <protection locked="0"/>
    </xf>
    <xf numFmtId="9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8" fontId="60" fillId="0" borderId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40" fillId="0" borderId="22">
      <protection locked="0"/>
    </xf>
    <xf numFmtId="0" fontId="43" fillId="0" borderId="22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9" fontId="3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33" applyNumberFormat="0" applyFill="0" applyAlignment="0" applyProtection="0"/>
    <xf numFmtId="0" fontId="74" fillId="0" borderId="34" applyNumberFormat="0" applyFill="0" applyAlignment="0" applyProtection="0"/>
    <xf numFmtId="0" fontId="75" fillId="0" borderId="35" applyNumberFormat="0" applyFill="0" applyAlignment="0" applyProtection="0"/>
    <xf numFmtId="0" fontId="75" fillId="0" borderId="0" applyNumberFormat="0" applyFill="0" applyBorder="0" applyAlignment="0" applyProtection="0"/>
    <xf numFmtId="0" fontId="76" fillId="30" borderId="0" applyNumberFormat="0" applyBorder="0" applyAlignment="0" applyProtection="0"/>
    <xf numFmtId="0" fontId="77" fillId="31" borderId="0" applyNumberFormat="0" applyBorder="0" applyAlignment="0" applyProtection="0"/>
    <xf numFmtId="0" fontId="78" fillId="32" borderId="0" applyNumberFormat="0" applyBorder="0" applyAlignment="0" applyProtection="0"/>
    <xf numFmtId="0" fontId="79" fillId="33" borderId="36" applyNumberFormat="0" applyAlignment="0" applyProtection="0"/>
    <xf numFmtId="0" fontId="80" fillId="34" borderId="37" applyNumberFormat="0" applyAlignment="0" applyProtection="0"/>
    <xf numFmtId="0" fontId="81" fillId="34" borderId="36" applyNumberFormat="0" applyAlignment="0" applyProtection="0"/>
    <xf numFmtId="0" fontId="82" fillId="0" borderId="38" applyNumberFormat="0" applyFill="0" applyAlignment="0" applyProtection="0"/>
    <xf numFmtId="0" fontId="83" fillId="35" borderId="39" applyNumberFormat="0" applyAlignment="0" applyProtection="0"/>
    <xf numFmtId="0" fontId="84" fillId="0" borderId="0" applyNumberFormat="0" applyFill="0" applyBorder="0" applyAlignment="0" applyProtection="0"/>
    <xf numFmtId="0" fontId="1" fillId="3" borderId="1" applyNumberFormat="0" applyFont="0" applyAlignment="0" applyProtection="0"/>
    <xf numFmtId="0" fontId="85" fillId="0" borderId="0" applyNumberFormat="0" applyFill="0" applyBorder="0" applyAlignment="0" applyProtection="0"/>
    <xf numFmtId="0" fontId="70" fillId="0" borderId="40" applyNumberFormat="0" applyFill="0" applyAlignment="0" applyProtection="0"/>
    <xf numFmtId="0" fontId="8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86" fillId="39" borderId="0" applyNumberFormat="0" applyBorder="0" applyAlignment="0" applyProtection="0"/>
    <xf numFmtId="0" fontId="86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86" fillId="43" borderId="0" applyNumberFormat="0" applyBorder="0" applyAlignment="0" applyProtection="0"/>
    <xf numFmtId="0" fontId="86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8" borderId="0" applyNumberFormat="0" applyBorder="0" applyAlignment="0" applyProtection="0"/>
    <xf numFmtId="0" fontId="86" fillId="59" borderId="0" applyNumberFormat="0" applyBorder="0" applyAlignment="0" applyProtection="0"/>
  </cellStyleXfs>
  <cellXfs count="164">
    <xf numFmtId="0" fontId="0" fillId="0" borderId="0" xfId="0"/>
    <xf numFmtId="3" fontId="0" fillId="0" borderId="0" xfId="0" applyNumberFormat="1"/>
    <xf numFmtId="14" fontId="0" fillId="0" borderId="0" xfId="0" applyNumberFormat="1"/>
    <xf numFmtId="9" fontId="0" fillId="0" borderId="0" xfId="2" applyFont="1"/>
    <xf numFmtId="168" fontId="0" fillId="0" borderId="0" xfId="59" applyNumberFormat="1" applyFont="1"/>
    <xf numFmtId="168" fontId="0" fillId="0" borderId="0" xfId="59" applyNumberFormat="1" applyFont="1" applyBorder="1"/>
    <xf numFmtId="168" fontId="0" fillId="0" borderId="0" xfId="59" applyNumberFormat="1" applyFont="1" applyFill="1"/>
    <xf numFmtId="168" fontId="0" fillId="2" borderId="0" xfId="59" applyNumberFormat="1" applyFont="1" applyFill="1" applyBorder="1" applyAlignment="1">
      <alignment vertical="center"/>
    </xf>
    <xf numFmtId="168" fontId="0" fillId="2" borderId="2" xfId="59" applyNumberFormat="1" applyFont="1" applyFill="1" applyBorder="1" applyAlignment="1">
      <alignment vertical="center"/>
    </xf>
    <xf numFmtId="168" fontId="0" fillId="0" borderId="3" xfId="59" applyNumberFormat="1" applyFont="1" applyBorder="1"/>
    <xf numFmtId="168" fontId="0" fillId="2" borderId="4" xfId="59" applyNumberFormat="1" applyFont="1" applyFill="1" applyBorder="1" applyAlignment="1">
      <alignment vertical="center"/>
    </xf>
    <xf numFmtId="168" fontId="0" fillId="0" borderId="4" xfId="59" applyNumberFormat="1" applyFont="1" applyFill="1" applyBorder="1" applyAlignment="1">
      <alignment vertical="center"/>
    </xf>
    <xf numFmtId="168" fontId="0" fillId="0" borderId="6" xfId="59" applyNumberFormat="1" applyFont="1" applyBorder="1"/>
    <xf numFmtId="168" fontId="16" fillId="2" borderId="0" xfId="59" applyNumberFormat="1" applyFont="1" applyFill="1" applyBorder="1" applyAlignment="1">
      <alignment vertical="center"/>
    </xf>
    <xf numFmtId="168" fontId="0" fillId="2" borderId="7" xfId="59" applyNumberFormat="1" applyFont="1" applyFill="1" applyBorder="1" applyAlignment="1">
      <alignment vertical="center"/>
    </xf>
    <xf numFmtId="168" fontId="0" fillId="2" borderId="0" xfId="59" applyNumberFormat="1" applyFont="1" applyFill="1" applyBorder="1"/>
    <xf numFmtId="168" fontId="18" fillId="0" borderId="0" xfId="59" applyNumberFormat="1" applyFont="1"/>
    <xf numFmtId="168" fontId="0" fillId="0" borderId="0" xfId="59" applyNumberFormat="1" applyFont="1" applyFill="1" applyBorder="1"/>
    <xf numFmtId="168" fontId="19" fillId="2" borderId="0" xfId="59" applyNumberFormat="1" applyFont="1" applyFill="1" applyBorder="1" applyAlignment="1">
      <alignment vertical="center"/>
    </xf>
    <xf numFmtId="168" fontId="18" fillId="2" borderId="0" xfId="59" applyNumberFormat="1" applyFont="1" applyFill="1" applyBorder="1" applyAlignment="1">
      <alignment vertical="center"/>
    </xf>
    <xf numFmtId="168" fontId="18" fillId="2" borderId="7" xfId="59" applyNumberFormat="1" applyFont="1" applyFill="1" applyBorder="1" applyAlignment="1">
      <alignment vertical="center"/>
    </xf>
    <xf numFmtId="168" fontId="16" fillId="2" borderId="0" xfId="59" applyNumberFormat="1" applyFont="1" applyFill="1" applyBorder="1"/>
    <xf numFmtId="168" fontId="22" fillId="2" borderId="0" xfId="59" applyNumberFormat="1" applyFont="1" applyFill="1" applyBorder="1" applyAlignment="1">
      <alignment vertical="center"/>
    </xf>
    <xf numFmtId="168" fontId="16" fillId="4" borderId="0" xfId="59" applyNumberFormat="1" applyFont="1" applyFill="1" applyBorder="1"/>
    <xf numFmtId="168" fontId="24" fillId="2" borderId="0" xfId="59" applyNumberFormat="1" applyFont="1" applyFill="1" applyBorder="1" applyAlignment="1">
      <alignment horizontal="center"/>
    </xf>
    <xf numFmtId="168" fontId="16" fillId="4" borderId="0" xfId="59" applyNumberFormat="1" applyFont="1" applyFill="1" applyBorder="1" applyAlignment="1">
      <alignment vertical="center"/>
    </xf>
    <xf numFmtId="169" fontId="0" fillId="0" borderId="6" xfId="59" applyNumberFormat="1" applyFont="1" applyBorder="1"/>
    <xf numFmtId="168" fontId="25" fillId="4" borderId="0" xfId="59" applyNumberFormat="1" applyFont="1" applyFill="1" applyBorder="1" applyAlignment="1">
      <alignment vertical="center"/>
    </xf>
    <xf numFmtId="168" fontId="0" fillId="4" borderId="0" xfId="59" applyNumberFormat="1" applyFont="1" applyFill="1" applyBorder="1"/>
    <xf numFmtId="168" fontId="27" fillId="4" borderId="0" xfId="59" applyNumberFormat="1" applyFont="1" applyFill="1" applyBorder="1" applyAlignment="1">
      <alignment vertical="center"/>
    </xf>
    <xf numFmtId="168" fontId="28" fillId="2" borderId="0" xfId="59" applyNumberFormat="1" applyFont="1" applyFill="1" applyBorder="1" applyAlignment="1">
      <alignment vertical="center"/>
    </xf>
    <xf numFmtId="168" fontId="29" fillId="2" borderId="6" xfId="59" applyNumberFormat="1" applyFont="1" applyFill="1" applyBorder="1" applyAlignment="1">
      <alignment vertical="center"/>
    </xf>
    <xf numFmtId="168" fontId="16" fillId="0" borderId="0" xfId="59" applyNumberFormat="1" applyFont="1" applyFill="1" applyBorder="1"/>
    <xf numFmtId="168" fontId="28" fillId="2" borderId="6" xfId="59" applyNumberFormat="1" applyFont="1" applyFill="1" applyBorder="1" applyAlignment="1">
      <alignment vertical="center"/>
    </xf>
    <xf numFmtId="164" fontId="16" fillId="2" borderId="0" xfId="59" applyNumberFormat="1" applyFont="1" applyFill="1" applyBorder="1"/>
    <xf numFmtId="168" fontId="17" fillId="4" borderId="6" xfId="59" applyNumberFormat="1" applyFont="1" applyFill="1" applyBorder="1" applyAlignment="1">
      <alignment horizontal="center" vertical="center"/>
    </xf>
    <xf numFmtId="9" fontId="17" fillId="4" borderId="6" xfId="60" applyFont="1" applyFill="1" applyBorder="1" applyAlignment="1">
      <alignment horizontal="center" vertical="center"/>
    </xf>
    <xf numFmtId="168" fontId="30" fillId="0" borderId="0" xfId="59" applyNumberFormat="1" applyFont="1"/>
    <xf numFmtId="168" fontId="30" fillId="0" borderId="0" xfId="59" applyNumberFormat="1" applyFont="1" applyAlignment="1">
      <alignment vertical="center"/>
    </xf>
    <xf numFmtId="168" fontId="20" fillId="4" borderId="6" xfId="59" applyNumberFormat="1" applyFont="1" applyFill="1" applyBorder="1" applyAlignment="1">
      <alignment vertical="center"/>
    </xf>
    <xf numFmtId="168" fontId="30" fillId="0" borderId="0" xfId="59" applyNumberFormat="1" applyFont="1" applyAlignment="1">
      <alignment horizontal="center" vertical="center"/>
    </xf>
    <xf numFmtId="168" fontId="31" fillId="0" borderId="0" xfId="59" applyNumberFormat="1" applyFont="1"/>
    <xf numFmtId="168" fontId="32" fillId="2" borderId="0" xfId="59" applyNumberFormat="1" applyFont="1" applyFill="1" applyBorder="1" applyAlignment="1">
      <alignment vertical="center"/>
    </xf>
    <xf numFmtId="168" fontId="18" fillId="0" borderId="0" xfId="59" applyNumberFormat="1" applyFont="1" applyBorder="1"/>
    <xf numFmtId="168" fontId="0" fillId="2" borderId="8" xfId="59" applyNumberFormat="1" applyFont="1" applyFill="1" applyBorder="1" applyAlignment="1">
      <alignment vertical="center"/>
    </xf>
    <xf numFmtId="168" fontId="0" fillId="2" borderId="9" xfId="59" applyNumberFormat="1" applyFont="1" applyFill="1" applyBorder="1" applyAlignment="1">
      <alignment vertical="center"/>
    </xf>
    <xf numFmtId="14" fontId="33" fillId="2" borderId="4" xfId="59" applyNumberFormat="1" applyFont="1" applyFill="1" applyBorder="1" applyAlignment="1">
      <alignment vertical="center"/>
    </xf>
    <xf numFmtId="168" fontId="33" fillId="2" borderId="5" xfId="59" applyNumberFormat="1" applyFont="1" applyFill="1" applyBorder="1" applyAlignment="1">
      <alignment vertical="center"/>
    </xf>
    <xf numFmtId="168" fontId="28" fillId="2" borderId="4" xfId="59" applyNumberFormat="1" applyFont="1" applyFill="1" applyBorder="1" applyAlignment="1">
      <alignment vertical="center"/>
    </xf>
    <xf numFmtId="168" fontId="0" fillId="2" borderId="4" xfId="59" applyNumberFormat="1" applyFont="1" applyFill="1" applyBorder="1"/>
    <xf numFmtId="168" fontId="0" fillId="0" borderId="10" xfId="59" applyNumberFormat="1" applyFont="1" applyBorder="1"/>
    <xf numFmtId="168" fontId="33" fillId="2" borderId="11" xfId="59" applyNumberFormat="1" applyFont="1" applyFill="1" applyBorder="1" applyAlignment="1">
      <alignment vertical="center"/>
    </xf>
    <xf numFmtId="168" fontId="33" fillId="2" borderId="12" xfId="59" applyNumberFormat="1" applyFont="1" applyFill="1" applyBorder="1" applyAlignment="1">
      <alignment vertical="center"/>
    </xf>
    <xf numFmtId="168" fontId="28" fillId="2" borderId="2" xfId="59" applyNumberFormat="1" applyFont="1" applyFill="1" applyBorder="1" applyAlignment="1">
      <alignment vertical="center"/>
    </xf>
    <xf numFmtId="168" fontId="28" fillId="0" borderId="2" xfId="59" applyNumberFormat="1" applyFont="1" applyFill="1" applyBorder="1" applyAlignment="1">
      <alignment vertical="center"/>
    </xf>
    <xf numFmtId="168" fontId="0" fillId="2" borderId="2" xfId="59" applyNumberFormat="1" applyFont="1" applyFill="1" applyBorder="1"/>
    <xf numFmtId="168" fontId="0" fillId="2" borderId="0" xfId="59" applyNumberFormat="1" applyFont="1" applyFill="1" applyAlignment="1">
      <alignment vertical="center"/>
    </xf>
    <xf numFmtId="0" fontId="2" fillId="27" borderId="0" xfId="3" applyFont="1" applyFill="1" applyAlignment="1">
      <alignment horizontal="center" vertical="center"/>
    </xf>
    <xf numFmtId="0" fontId="0" fillId="0" borderId="0" xfId="0" applyBorder="1"/>
    <xf numFmtId="167" fontId="0" fillId="2" borderId="0" xfId="59" applyNumberFormat="1" applyFont="1" applyFill="1" applyBorder="1" applyAlignment="1">
      <alignment vertical="center"/>
    </xf>
    <xf numFmtId="1" fontId="0" fillId="0" borderId="0" xfId="0" applyNumberFormat="1"/>
    <xf numFmtId="168" fontId="20" fillId="4" borderId="6" xfId="59" applyNumberFormat="1" applyFont="1" applyFill="1" applyBorder="1" applyAlignment="1">
      <alignment vertical="center" wrapText="1"/>
    </xf>
    <xf numFmtId="1" fontId="0" fillId="0" borderId="0" xfId="2" applyNumberFormat="1" applyFont="1"/>
    <xf numFmtId="183" fontId="0" fillId="0" borderId="0" xfId="2" applyNumberFormat="1" applyFont="1"/>
    <xf numFmtId="49" fontId="0" fillId="0" borderId="0" xfId="0" applyNumberFormat="1" applyAlignmen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68" fontId="0" fillId="0" borderId="2" xfId="59" applyNumberFormat="1" applyFont="1" applyFill="1" applyBorder="1" applyAlignment="1">
      <alignment vertical="center"/>
    </xf>
    <xf numFmtId="168" fontId="13" fillId="0" borderId="0" xfId="59" applyNumberFormat="1" applyFont="1" applyBorder="1"/>
    <xf numFmtId="168" fontId="13" fillId="0" borderId="0" xfId="59" applyNumberFormat="1" applyFont="1" applyFill="1" applyBorder="1"/>
    <xf numFmtId="168" fontId="0" fillId="0" borderId="7" xfId="59" applyNumberFormat="1" applyFont="1" applyBorder="1"/>
    <xf numFmtId="168" fontId="0" fillId="0" borderId="5" xfId="59" applyNumberFormat="1" applyFont="1" applyBorder="1"/>
    <xf numFmtId="168" fontId="0" fillId="0" borderId="4" xfId="59" applyNumberFormat="1" applyFont="1" applyBorder="1"/>
    <xf numFmtId="168" fontId="0" fillId="0" borderId="4" xfId="59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8" fontId="68" fillId="4" borderId="0" xfId="59" applyNumberFormat="1" applyFont="1" applyFill="1" applyBorder="1" applyAlignment="1">
      <alignment vertical="center" wrapText="1"/>
    </xf>
    <xf numFmtId="168" fontId="69" fillId="4" borderId="26" xfId="59" applyNumberFormat="1" applyFont="1" applyFill="1" applyBorder="1"/>
    <xf numFmtId="168" fontId="68" fillId="4" borderId="0" xfId="59" applyNumberFormat="1" applyFont="1" applyFill="1" applyBorder="1" applyAlignment="1">
      <alignment horizontal="center" vertical="center" wrapText="1"/>
    </xf>
    <xf numFmtId="168" fontId="14" fillId="28" borderId="28" xfId="59" applyNumberFormat="1" applyFont="1" applyFill="1" applyBorder="1" applyAlignment="1">
      <alignment horizontal="center" vertical="center"/>
    </xf>
    <xf numFmtId="168" fontId="14" fillId="28" borderId="30" xfId="59" applyNumberFormat="1" applyFont="1" applyFill="1" applyBorder="1" applyAlignment="1">
      <alignment horizontal="center" vertical="center"/>
    </xf>
    <xf numFmtId="168" fontId="69" fillId="2" borderId="0" xfId="59" applyNumberFormat="1" applyFont="1" applyFill="1" applyBorder="1" applyAlignment="1">
      <alignment vertical="center"/>
    </xf>
    <xf numFmtId="168" fontId="14" fillId="28" borderId="31" xfId="59" applyNumberFormat="1" applyFont="1" applyFill="1" applyBorder="1" applyAlignment="1">
      <alignment vertical="center" wrapText="1"/>
    </xf>
    <xf numFmtId="168" fontId="14" fillId="28" borderId="28" xfId="59" applyNumberFormat="1" applyFont="1" applyFill="1" applyBorder="1" applyAlignment="1">
      <alignment vertical="center" wrapText="1"/>
    </xf>
    <xf numFmtId="0" fontId="0" fillId="0" borderId="0" xfId="0" applyAlignment="1">
      <alignment horizontal="left" indent="1"/>
    </xf>
    <xf numFmtId="184" fontId="0" fillId="0" borderId="0" xfId="0" applyNumberFormat="1"/>
    <xf numFmtId="185" fontId="0" fillId="0" borderId="0" xfId="0" applyNumberFormat="1"/>
    <xf numFmtId="168" fontId="0" fillId="0" borderId="8" xfId="59" applyNumberFormat="1" applyFont="1" applyBorder="1"/>
    <xf numFmtId="168" fontId="28" fillId="2" borderId="7" xfId="59" applyNumberFormat="1" applyFont="1" applyFill="1" applyBorder="1" applyAlignment="1">
      <alignment vertical="center"/>
    </xf>
    <xf numFmtId="168" fontId="0" fillId="4" borderId="7" xfId="59" applyNumberFormat="1" applyFont="1" applyFill="1" applyBorder="1" applyAlignment="1">
      <alignment vertical="center"/>
    </xf>
    <xf numFmtId="168" fontId="20" fillId="4" borderId="7" xfId="59" applyNumberFormat="1" applyFont="1" applyFill="1" applyBorder="1" applyAlignment="1">
      <alignment horizontal="center" vertical="center"/>
    </xf>
    <xf numFmtId="168" fontId="17" fillId="4" borderId="7" xfId="59" applyNumberFormat="1" applyFont="1" applyFill="1" applyBorder="1" applyAlignment="1">
      <alignment horizontal="right" vertical="center"/>
    </xf>
    <xf numFmtId="168" fontId="30" fillId="0" borderId="0" xfId="59" applyNumberFormat="1" applyFont="1" applyBorder="1"/>
    <xf numFmtId="168" fontId="17" fillId="0" borderId="7" xfId="59" applyNumberFormat="1" applyFont="1" applyFill="1" applyBorder="1" applyAlignment="1">
      <alignment vertical="center"/>
    </xf>
    <xf numFmtId="168" fontId="0" fillId="4" borderId="7" xfId="59" applyNumberFormat="1" applyFont="1" applyFill="1" applyBorder="1"/>
    <xf numFmtId="168" fontId="26" fillId="4" borderId="7" xfId="59" applyNumberFormat="1" applyFont="1" applyFill="1" applyBorder="1" applyAlignment="1">
      <alignment horizontal="center" vertical="center"/>
    </xf>
    <xf numFmtId="168" fontId="15" fillId="4" borderId="7" xfId="59" applyNumberFormat="1" applyFont="1" applyFill="1" applyBorder="1" applyAlignment="1">
      <alignment horizontal="center" vertical="center"/>
    </xf>
    <xf numFmtId="168" fontId="23" fillId="4" borderId="7" xfId="59" applyNumberFormat="1" applyFont="1" applyFill="1" applyBorder="1" applyAlignment="1">
      <alignment horizontal="left" vertical="top"/>
    </xf>
    <xf numFmtId="168" fontId="23" fillId="2" borderId="7" xfId="59" applyNumberFormat="1" applyFont="1" applyFill="1" applyBorder="1" applyAlignment="1">
      <alignment horizontal="left" vertical="top"/>
    </xf>
    <xf numFmtId="168" fontId="16" fillId="2" borderId="7" xfId="59" applyNumberFormat="1" applyFont="1" applyFill="1" applyBorder="1" applyAlignment="1">
      <alignment vertical="center"/>
    </xf>
    <xf numFmtId="168" fontId="21" fillId="2" borderId="7" xfId="59" applyNumberFormat="1" applyFont="1" applyFill="1" applyBorder="1" applyAlignment="1">
      <alignment horizontal="left" vertical="center"/>
    </xf>
    <xf numFmtId="168" fontId="69" fillId="0" borderId="0" xfId="59" applyNumberFormat="1" applyFont="1" applyBorder="1"/>
    <xf numFmtId="168" fontId="69" fillId="4" borderId="0" xfId="59" applyNumberFormat="1" applyFont="1" applyFill="1" applyBorder="1"/>
    <xf numFmtId="168" fontId="0" fillId="2" borderId="6" xfId="59" applyNumberFormat="1" applyFont="1" applyFill="1" applyBorder="1" applyAlignment="1">
      <alignment vertical="center"/>
    </xf>
    <xf numFmtId="0" fontId="70" fillId="0" borderId="0" xfId="0" applyFont="1"/>
    <xf numFmtId="186" fontId="0" fillId="0" borderId="0" xfId="0" applyNumberFormat="1"/>
    <xf numFmtId="0" fontId="0" fillId="29" borderId="0" xfId="0" applyFill="1" applyAlignment="1">
      <alignment horizontal="left"/>
    </xf>
    <xf numFmtId="187" fontId="0" fillId="2" borderId="0" xfId="59" applyNumberFormat="1" applyFont="1" applyFill="1" applyBorder="1" applyAlignment="1">
      <alignment vertical="center"/>
    </xf>
    <xf numFmtId="3" fontId="15" fillId="4" borderId="0" xfId="59" applyNumberFormat="1" applyFont="1" applyFill="1" applyBorder="1" applyAlignment="1">
      <alignment vertical="center"/>
    </xf>
    <xf numFmtId="3" fontId="0" fillId="0" borderId="0" xfId="0" applyNumberFormat="1" applyBorder="1"/>
    <xf numFmtId="185" fontId="15" fillId="2" borderId="29" xfId="1" applyNumberFormat="1" applyFont="1" applyFill="1" applyBorder="1" applyAlignment="1">
      <alignment horizontal="center" vertical="center"/>
    </xf>
    <xf numFmtId="9" fontId="17" fillId="2" borderId="29" xfId="2" applyFont="1" applyFill="1" applyBorder="1" applyAlignment="1">
      <alignment horizontal="center" vertical="center"/>
    </xf>
    <xf numFmtId="9" fontId="17" fillId="2" borderId="31" xfId="2" applyFont="1" applyFill="1" applyBorder="1" applyAlignment="1">
      <alignment horizontal="center" vertical="center"/>
    </xf>
    <xf numFmtId="185" fontId="15" fillId="2" borderId="28" xfId="1" applyNumberFormat="1" applyFont="1" applyFill="1" applyBorder="1" applyAlignment="1">
      <alignment horizontal="center" vertical="center"/>
    </xf>
    <xf numFmtId="9" fontId="17" fillId="2" borderId="28" xfId="2" applyFont="1" applyFill="1" applyBorder="1" applyAlignment="1">
      <alignment horizontal="center" vertical="center"/>
    </xf>
    <xf numFmtId="168" fontId="14" fillId="28" borderId="27" xfId="59" applyNumberFormat="1" applyFont="1" applyFill="1" applyBorder="1" applyAlignment="1">
      <alignment horizontal="center" vertical="center"/>
    </xf>
    <xf numFmtId="185" fontId="15" fillId="2" borderId="27" xfId="1" applyNumberFormat="1" applyFont="1" applyFill="1" applyBorder="1" applyAlignment="1">
      <alignment horizontal="center" vertical="center"/>
    </xf>
    <xf numFmtId="3" fontId="69" fillId="4" borderId="26" xfId="59" applyNumberFormat="1" applyFont="1" applyFill="1" applyBorder="1"/>
    <xf numFmtId="168" fontId="14" fillId="28" borderId="32" xfId="59" applyNumberFormat="1" applyFont="1" applyFill="1" applyBorder="1" applyAlignment="1">
      <alignment vertical="center" wrapText="1"/>
    </xf>
    <xf numFmtId="185" fontId="0" fillId="0" borderId="0" xfId="0" applyNumberFormat="1" applyBorder="1"/>
    <xf numFmtId="3" fontId="71" fillId="0" borderId="0" xfId="0" applyNumberFormat="1" applyFont="1"/>
    <xf numFmtId="0" fontId="0" fillId="0" borderId="41" xfId="0" applyNumberFormat="1" applyBorder="1"/>
    <xf numFmtId="0" fontId="0" fillId="0" borderId="42" xfId="0" applyNumberFormat="1" applyBorder="1"/>
    <xf numFmtId="0" fontId="0" fillId="0" borderId="43" xfId="0" applyNumberFormat="1" applyBorder="1"/>
    <xf numFmtId="0" fontId="0" fillId="0" borderId="44" xfId="0" applyNumberFormat="1" applyBorder="1"/>
    <xf numFmtId="0" fontId="0" fillId="0" borderId="45" xfId="0" applyNumberFormat="1" applyBorder="1"/>
    <xf numFmtId="0" fontId="0" fillId="0" borderId="46" xfId="0" applyNumberFormat="1" applyBorder="1"/>
    <xf numFmtId="0" fontId="0" fillId="0" borderId="46" xfId="0" applyNumberFormat="1" applyFill="1" applyBorder="1"/>
    <xf numFmtId="0" fontId="0" fillId="0" borderId="43" xfId="0" applyNumberFormat="1" applyFill="1" applyBorder="1"/>
    <xf numFmtId="49" fontId="0" fillId="0" borderId="0" xfId="0" applyNumberFormat="1" applyBorder="1" applyAlignment="1"/>
    <xf numFmtId="49" fontId="0" fillId="0" borderId="0" xfId="0" applyNumberFormat="1" applyBorder="1"/>
    <xf numFmtId="14" fontId="0" fillId="0" borderId="0" xfId="0" applyNumberFormat="1" applyBorder="1"/>
    <xf numFmtId="0" fontId="0" fillId="0" borderId="0" xfId="0" applyNumberFormat="1" applyBorder="1"/>
    <xf numFmtId="0" fontId="0" fillId="0" borderId="47" xfId="0" applyNumberFormat="1" applyBorder="1"/>
    <xf numFmtId="188" fontId="0" fillId="0" borderId="0" xfId="1" applyNumberFormat="1" applyFont="1"/>
    <xf numFmtId="188" fontId="0" fillId="0" borderId="0" xfId="1" applyNumberFormat="1" applyFont="1" applyBorder="1"/>
    <xf numFmtId="43" fontId="0" fillId="0" borderId="0" xfId="1" applyFont="1"/>
    <xf numFmtId="3" fontId="2" fillId="2" borderId="0" xfId="3" applyNumberFormat="1" applyFont="1" applyFill="1" applyBorder="1"/>
    <xf numFmtId="188" fontId="87" fillId="0" borderId="0" xfId="1" applyNumberFormat="1" applyFont="1"/>
    <xf numFmtId="0" fontId="70" fillId="60" borderId="48" xfId="0" applyFont="1" applyFill="1" applyBorder="1"/>
    <xf numFmtId="0" fontId="70" fillId="60" borderId="49" xfId="0" applyFont="1" applyFill="1" applyBorder="1" applyAlignment="1">
      <alignment horizontal="left"/>
    </xf>
    <xf numFmtId="0" fontId="70" fillId="60" borderId="49" xfId="0" applyNumberFormat="1" applyFont="1" applyFill="1" applyBorder="1"/>
    <xf numFmtId="168" fontId="68" fillId="28" borderId="23" xfId="59" applyNumberFormat="1" applyFont="1" applyFill="1" applyBorder="1" applyAlignment="1">
      <alignment horizontal="center" vertical="center" wrapText="1"/>
    </xf>
    <xf numFmtId="168" fontId="68" fillId="28" borderId="24" xfId="59" applyNumberFormat="1" applyFont="1" applyFill="1" applyBorder="1" applyAlignment="1">
      <alignment horizontal="center" vertical="center" wrapText="1"/>
    </xf>
    <xf numFmtId="168" fontId="68" fillId="28" borderId="25" xfId="59" applyNumberFormat="1" applyFont="1" applyFill="1" applyBorder="1" applyAlignment="1">
      <alignment horizontal="center" vertical="center" wrapText="1"/>
    </xf>
    <xf numFmtId="168" fontId="33" fillId="2" borderId="9" xfId="59" applyNumberFormat="1" applyFont="1" applyFill="1" applyBorder="1" applyAlignment="1">
      <alignment horizontal="center" vertical="center"/>
    </xf>
    <xf numFmtId="168" fontId="33" fillId="2" borderId="2" xfId="59" applyNumberFormat="1" applyFont="1" applyFill="1" applyBorder="1" applyAlignment="1">
      <alignment horizontal="center" vertical="center"/>
    </xf>
    <xf numFmtId="168" fontId="33" fillId="2" borderId="8" xfId="59" applyNumberFormat="1" applyFont="1" applyFill="1" applyBorder="1" applyAlignment="1">
      <alignment horizontal="center" vertical="center"/>
    </xf>
    <xf numFmtId="168" fontId="14" fillId="2" borderId="0" xfId="59" applyNumberFormat="1" applyFont="1" applyFill="1" applyBorder="1" applyAlignment="1">
      <alignment horizontal="center" vertical="center"/>
    </xf>
    <xf numFmtId="168" fontId="14" fillId="2" borderId="0" xfId="59" applyNumberFormat="1" applyFont="1" applyFill="1" applyBorder="1" applyAlignment="1">
      <alignment horizontal="right" vertical="center"/>
    </xf>
    <xf numFmtId="168" fontId="35" fillId="2" borderId="0" xfId="59" applyNumberFormat="1" applyFont="1" applyFill="1" applyBorder="1" applyAlignment="1">
      <alignment horizontal="left" vertical="center"/>
    </xf>
    <xf numFmtId="168" fontId="35" fillId="2" borderId="4" xfId="59" applyNumberFormat="1" applyFont="1" applyFill="1" applyBorder="1" applyAlignment="1">
      <alignment horizontal="left" vertical="center"/>
    </xf>
    <xf numFmtId="168" fontId="34" fillId="2" borderId="2" xfId="59" applyNumberFormat="1" applyFont="1" applyFill="1" applyBorder="1" applyAlignment="1">
      <alignment horizontal="center" vertical="center"/>
    </xf>
    <xf numFmtId="168" fontId="34" fillId="2" borderId="0" xfId="59" applyNumberFormat="1" applyFont="1" applyFill="1" applyBorder="1" applyAlignment="1">
      <alignment horizontal="center" vertical="center"/>
    </xf>
    <xf numFmtId="168" fontId="34" fillId="2" borderId="4" xfId="59" applyNumberFormat="1" applyFont="1" applyFill="1" applyBorder="1" applyAlignment="1">
      <alignment horizontal="center" vertical="center"/>
    </xf>
    <xf numFmtId="168" fontId="14" fillId="28" borderId="27" xfId="59" applyNumberFormat="1" applyFont="1" applyFill="1" applyBorder="1" applyAlignment="1">
      <alignment horizontal="center" vertical="center" wrapText="1"/>
    </xf>
    <xf numFmtId="168" fontId="14" fillId="28" borderId="31" xfId="59" applyNumberFormat="1" applyFont="1" applyFill="1" applyBorder="1" applyAlignment="1">
      <alignment horizontal="center" vertical="center" wrapText="1"/>
    </xf>
    <xf numFmtId="168" fontId="14" fillId="28" borderId="23" xfId="59" applyNumberFormat="1" applyFont="1" applyFill="1" applyBorder="1" applyAlignment="1">
      <alignment horizontal="center" vertical="center"/>
    </xf>
    <xf numFmtId="168" fontId="14" fillId="28" borderId="25" xfId="59" applyNumberFormat="1" applyFont="1" applyFill="1" applyBorder="1" applyAlignment="1">
      <alignment horizontal="center" vertical="center"/>
    </xf>
    <xf numFmtId="168" fontId="68" fillId="28" borderId="27" xfId="59" applyNumberFormat="1" applyFont="1" applyFill="1" applyBorder="1" applyAlignment="1">
      <alignment horizontal="center" vertical="center" wrapText="1"/>
    </xf>
    <xf numFmtId="168" fontId="68" fillId="28" borderId="29" xfId="59" applyNumberFormat="1" applyFont="1" applyFill="1" applyBorder="1" applyAlignment="1">
      <alignment horizontal="center" vertical="center" wrapText="1"/>
    </xf>
    <xf numFmtId="0" fontId="4" fillId="0" borderId="29" xfId="61" applyBorder="1"/>
  </cellXfs>
  <cellStyles count="608">
    <cellStyle name="20% - Énfasis1" xfId="585" builtinId="30" customBuiltin="1"/>
    <cellStyle name="20% - Énfasis1 10" xfId="62"/>
    <cellStyle name="20% - Énfasis1 11" xfId="63"/>
    <cellStyle name="20% - Énfasis1 2" xfId="64"/>
    <cellStyle name="20% - Énfasis1 3" xfId="65"/>
    <cellStyle name="20% - Énfasis1 4" xfId="66"/>
    <cellStyle name="20% - Énfasis1 5" xfId="67"/>
    <cellStyle name="20% - Énfasis1 6" xfId="68"/>
    <cellStyle name="20% - Énfasis1 7" xfId="69"/>
    <cellStyle name="20% - Énfasis1 8" xfId="70"/>
    <cellStyle name="20% - Énfasis1 9" xfId="71"/>
    <cellStyle name="20% - Énfasis2" xfId="589" builtinId="34" customBuiltin="1"/>
    <cellStyle name="20% - Énfasis2 10" xfId="72"/>
    <cellStyle name="20% - Énfasis2 11" xfId="73"/>
    <cellStyle name="20% - Énfasis2 2" xfId="74"/>
    <cellStyle name="20% - Énfasis2 3" xfId="75"/>
    <cellStyle name="20% - Énfasis2 4" xfId="76"/>
    <cellStyle name="20% - Énfasis2 5" xfId="77"/>
    <cellStyle name="20% - Énfasis2 6" xfId="78"/>
    <cellStyle name="20% - Énfasis2 7" xfId="79"/>
    <cellStyle name="20% - Énfasis2 8" xfId="80"/>
    <cellStyle name="20% - Énfasis2 9" xfId="81"/>
    <cellStyle name="20% - Énfasis3" xfId="593" builtinId="38" customBuiltin="1"/>
    <cellStyle name="20% - Énfasis3 10" xfId="82"/>
    <cellStyle name="20% - Énfasis3 11" xfId="83"/>
    <cellStyle name="20% - Énfasis3 2" xfId="84"/>
    <cellStyle name="20% - Énfasis3 3" xfId="85"/>
    <cellStyle name="20% - Énfasis3 4" xfId="86"/>
    <cellStyle name="20% - Énfasis3 5" xfId="87"/>
    <cellStyle name="20% - Énfasis3 6" xfId="88"/>
    <cellStyle name="20% - Énfasis3 7" xfId="89"/>
    <cellStyle name="20% - Énfasis3 8" xfId="90"/>
    <cellStyle name="20% - Énfasis3 9" xfId="91"/>
    <cellStyle name="20% - Énfasis4" xfId="597" builtinId="42" customBuiltin="1"/>
    <cellStyle name="20% - Énfasis4 10" xfId="92"/>
    <cellStyle name="20% - Énfasis4 11" xfId="93"/>
    <cellStyle name="20% - Énfasis4 2" xfId="94"/>
    <cellStyle name="20% - Énfasis4 3" xfId="95"/>
    <cellStyle name="20% - Énfasis4 4" xfId="96"/>
    <cellStyle name="20% - Énfasis4 5" xfId="97"/>
    <cellStyle name="20% - Énfasis4 6" xfId="98"/>
    <cellStyle name="20% - Énfasis4 7" xfId="99"/>
    <cellStyle name="20% - Énfasis4 8" xfId="100"/>
    <cellStyle name="20% - Énfasis4 9" xfId="101"/>
    <cellStyle name="20% - Énfasis5" xfId="601" builtinId="46" customBuiltin="1"/>
    <cellStyle name="20% - Énfasis5 10" xfId="102"/>
    <cellStyle name="20% - Énfasis5 11" xfId="103"/>
    <cellStyle name="20% - Énfasis5 2" xfId="104"/>
    <cellStyle name="20% - Énfasis5 3" xfId="105"/>
    <cellStyle name="20% - Énfasis5 4" xfId="106"/>
    <cellStyle name="20% - Énfasis5 5" xfId="107"/>
    <cellStyle name="20% - Énfasis5 6" xfId="108"/>
    <cellStyle name="20% - Énfasis5 7" xfId="109"/>
    <cellStyle name="20% - Énfasis5 8" xfId="110"/>
    <cellStyle name="20% - Énfasis5 9" xfId="111"/>
    <cellStyle name="20% - Énfasis6" xfId="605" builtinId="50" customBuiltin="1"/>
    <cellStyle name="20% - Énfasis6 10" xfId="112"/>
    <cellStyle name="20% - Énfasis6 11" xfId="113"/>
    <cellStyle name="20% - Énfasis6 2" xfId="114"/>
    <cellStyle name="20% - Énfasis6 3" xfId="115"/>
    <cellStyle name="20% - Énfasis6 4" xfId="116"/>
    <cellStyle name="20% - Énfasis6 5" xfId="117"/>
    <cellStyle name="20% - Énfasis6 6" xfId="118"/>
    <cellStyle name="20% - Énfasis6 7" xfId="119"/>
    <cellStyle name="20% - Énfasis6 8" xfId="120"/>
    <cellStyle name="20% - Énfasis6 9" xfId="121"/>
    <cellStyle name="40% - Énfasis1" xfId="586" builtinId="31" customBuiltin="1"/>
    <cellStyle name="40% - Énfasis1 10" xfId="122"/>
    <cellStyle name="40% - Énfasis1 11" xfId="123"/>
    <cellStyle name="40% - Énfasis1 2" xfId="124"/>
    <cellStyle name="40% - Énfasis1 3" xfId="125"/>
    <cellStyle name="40% - Énfasis1 4" xfId="126"/>
    <cellStyle name="40% - Énfasis1 5" xfId="127"/>
    <cellStyle name="40% - Énfasis1 6" xfId="128"/>
    <cellStyle name="40% - Énfasis1 7" xfId="129"/>
    <cellStyle name="40% - Énfasis1 8" xfId="130"/>
    <cellStyle name="40% - Énfasis1 9" xfId="131"/>
    <cellStyle name="40% - Énfasis2" xfId="590" builtinId="35" customBuiltin="1"/>
    <cellStyle name="40% - Énfasis2 10" xfId="132"/>
    <cellStyle name="40% - Énfasis2 11" xfId="133"/>
    <cellStyle name="40% - Énfasis2 2" xfId="134"/>
    <cellStyle name="40% - Énfasis2 3" xfId="135"/>
    <cellStyle name="40% - Énfasis2 4" xfId="136"/>
    <cellStyle name="40% - Énfasis2 5" xfId="137"/>
    <cellStyle name="40% - Énfasis2 6" xfId="138"/>
    <cellStyle name="40% - Énfasis2 7" xfId="139"/>
    <cellStyle name="40% - Énfasis2 8" xfId="140"/>
    <cellStyle name="40% - Énfasis2 9" xfId="141"/>
    <cellStyle name="40% - Énfasis3" xfId="594" builtinId="39" customBuiltin="1"/>
    <cellStyle name="40% - Énfasis3 10" xfId="142"/>
    <cellStyle name="40% - Énfasis3 11" xfId="143"/>
    <cellStyle name="40% - Énfasis3 2" xfId="144"/>
    <cellStyle name="40% - Énfasis3 3" xfId="145"/>
    <cellStyle name="40% - Énfasis3 4" xfId="146"/>
    <cellStyle name="40% - Énfasis3 5" xfId="147"/>
    <cellStyle name="40% - Énfasis3 6" xfId="148"/>
    <cellStyle name="40% - Énfasis3 7" xfId="149"/>
    <cellStyle name="40% - Énfasis3 8" xfId="150"/>
    <cellStyle name="40% - Énfasis3 9" xfId="151"/>
    <cellStyle name="40% - Énfasis4" xfId="598" builtinId="43" customBuiltin="1"/>
    <cellStyle name="40% - Énfasis4 10" xfId="152"/>
    <cellStyle name="40% - Énfasis4 11" xfId="153"/>
    <cellStyle name="40% - Énfasis4 2" xfId="154"/>
    <cellStyle name="40% - Énfasis4 3" xfId="155"/>
    <cellStyle name="40% - Énfasis4 4" xfId="156"/>
    <cellStyle name="40% - Énfasis4 5" xfId="157"/>
    <cellStyle name="40% - Énfasis4 6" xfId="158"/>
    <cellStyle name="40% - Énfasis4 7" xfId="159"/>
    <cellStyle name="40% - Énfasis4 8" xfId="160"/>
    <cellStyle name="40% - Énfasis4 9" xfId="161"/>
    <cellStyle name="40% - Énfasis5" xfId="602" builtinId="47" customBuiltin="1"/>
    <cellStyle name="40% - Énfasis5 10" xfId="162"/>
    <cellStyle name="40% - Énfasis5 11" xfId="163"/>
    <cellStyle name="40% - Énfasis5 2" xfId="164"/>
    <cellStyle name="40% - Énfasis5 3" xfId="165"/>
    <cellStyle name="40% - Énfasis5 4" xfId="166"/>
    <cellStyle name="40% - Énfasis5 5" xfId="167"/>
    <cellStyle name="40% - Énfasis5 6" xfId="168"/>
    <cellStyle name="40% - Énfasis5 7" xfId="169"/>
    <cellStyle name="40% - Énfasis5 8" xfId="170"/>
    <cellStyle name="40% - Énfasis5 9" xfId="171"/>
    <cellStyle name="40% - Énfasis6" xfId="606" builtinId="51" customBuiltin="1"/>
    <cellStyle name="40% - Énfasis6 10" xfId="172"/>
    <cellStyle name="40% - Énfasis6 11" xfId="173"/>
    <cellStyle name="40% - Énfasis6 2" xfId="174"/>
    <cellStyle name="40% - Énfasis6 3" xfId="175"/>
    <cellStyle name="40% - Énfasis6 4" xfId="176"/>
    <cellStyle name="40% - Énfasis6 5" xfId="177"/>
    <cellStyle name="40% - Énfasis6 6" xfId="178"/>
    <cellStyle name="40% - Énfasis6 7" xfId="179"/>
    <cellStyle name="40% - Énfasis6 8" xfId="180"/>
    <cellStyle name="40% - Énfasis6 9" xfId="181"/>
    <cellStyle name="60% - Énfasis1" xfId="587" builtinId="32" customBuiltin="1"/>
    <cellStyle name="60% - Énfasis1 10" xfId="182"/>
    <cellStyle name="60% - Énfasis1 11" xfId="183"/>
    <cellStyle name="60% - Énfasis1 2" xfId="184"/>
    <cellStyle name="60% - Énfasis1 3" xfId="185"/>
    <cellStyle name="60% - Énfasis1 4" xfId="186"/>
    <cellStyle name="60% - Énfasis1 5" xfId="187"/>
    <cellStyle name="60% - Énfasis1 6" xfId="188"/>
    <cellStyle name="60% - Énfasis1 7" xfId="189"/>
    <cellStyle name="60% - Énfasis1 8" xfId="190"/>
    <cellStyle name="60% - Énfasis1 9" xfId="191"/>
    <cellStyle name="60% - Énfasis2" xfId="591" builtinId="36" customBuiltin="1"/>
    <cellStyle name="60% - Énfasis2 10" xfId="192"/>
    <cellStyle name="60% - Énfasis2 11" xfId="193"/>
    <cellStyle name="60% - Énfasis2 2" xfId="194"/>
    <cellStyle name="60% - Énfasis2 3" xfId="195"/>
    <cellStyle name="60% - Énfasis2 4" xfId="196"/>
    <cellStyle name="60% - Énfasis2 5" xfId="197"/>
    <cellStyle name="60% - Énfasis2 6" xfId="198"/>
    <cellStyle name="60% - Énfasis2 7" xfId="199"/>
    <cellStyle name="60% - Énfasis2 8" xfId="200"/>
    <cellStyle name="60% - Énfasis2 9" xfId="201"/>
    <cellStyle name="60% - Énfasis3" xfId="595" builtinId="40" customBuiltin="1"/>
    <cellStyle name="60% - Énfasis3 10" xfId="202"/>
    <cellStyle name="60% - Énfasis3 11" xfId="203"/>
    <cellStyle name="60% - Énfasis3 2" xfId="204"/>
    <cellStyle name="60% - Énfasis3 3" xfId="205"/>
    <cellStyle name="60% - Énfasis3 4" xfId="206"/>
    <cellStyle name="60% - Énfasis3 5" xfId="207"/>
    <cellStyle name="60% - Énfasis3 6" xfId="208"/>
    <cellStyle name="60% - Énfasis3 7" xfId="209"/>
    <cellStyle name="60% - Énfasis3 8" xfId="210"/>
    <cellStyle name="60% - Énfasis3 9" xfId="211"/>
    <cellStyle name="60% - Énfasis4" xfId="599" builtinId="44" customBuiltin="1"/>
    <cellStyle name="60% - Énfasis4 10" xfId="212"/>
    <cellStyle name="60% - Énfasis4 11" xfId="213"/>
    <cellStyle name="60% - Énfasis4 2" xfId="214"/>
    <cellStyle name="60% - Énfasis4 3" xfId="215"/>
    <cellStyle name="60% - Énfasis4 4" xfId="216"/>
    <cellStyle name="60% - Énfasis4 5" xfId="217"/>
    <cellStyle name="60% - Énfasis4 6" xfId="218"/>
    <cellStyle name="60% - Énfasis4 7" xfId="219"/>
    <cellStyle name="60% - Énfasis4 8" xfId="220"/>
    <cellStyle name="60% - Énfasis4 9" xfId="221"/>
    <cellStyle name="60% - Énfasis5" xfId="603" builtinId="48" customBuiltin="1"/>
    <cellStyle name="60% - Énfasis5 10" xfId="222"/>
    <cellStyle name="60% - Énfasis5 11" xfId="223"/>
    <cellStyle name="60% - Énfasis5 2" xfId="224"/>
    <cellStyle name="60% - Énfasis5 3" xfId="225"/>
    <cellStyle name="60% - Énfasis5 4" xfId="226"/>
    <cellStyle name="60% - Énfasis5 5" xfId="227"/>
    <cellStyle name="60% - Énfasis5 6" xfId="228"/>
    <cellStyle name="60% - Énfasis5 7" xfId="229"/>
    <cellStyle name="60% - Énfasis5 8" xfId="230"/>
    <cellStyle name="60% - Énfasis5 9" xfId="231"/>
    <cellStyle name="60% - Énfasis6" xfId="607" builtinId="52" customBuiltin="1"/>
    <cellStyle name="60% - Énfasis6 10" xfId="232"/>
    <cellStyle name="60% - Énfasis6 11" xfId="233"/>
    <cellStyle name="60% - Énfasis6 2" xfId="234"/>
    <cellStyle name="60% - Énfasis6 3" xfId="235"/>
    <cellStyle name="60% - Énfasis6 4" xfId="236"/>
    <cellStyle name="60% - Énfasis6 5" xfId="237"/>
    <cellStyle name="60% - Énfasis6 6" xfId="238"/>
    <cellStyle name="60% - Énfasis6 7" xfId="239"/>
    <cellStyle name="60% - Énfasis6 8" xfId="240"/>
    <cellStyle name="60% - Énfasis6 9" xfId="241"/>
    <cellStyle name="Buena" xfId="572" builtinId="26" customBuiltin="1"/>
    <cellStyle name="Buena 10" xfId="242"/>
    <cellStyle name="Buena 11" xfId="243"/>
    <cellStyle name="Buena 2" xfId="244"/>
    <cellStyle name="Buena 3" xfId="245"/>
    <cellStyle name="Buena 4" xfId="246"/>
    <cellStyle name="Buena 5" xfId="247"/>
    <cellStyle name="Buena 6" xfId="248"/>
    <cellStyle name="Buena 7" xfId="249"/>
    <cellStyle name="Buena 8" xfId="250"/>
    <cellStyle name="Buena 9" xfId="251"/>
    <cellStyle name="Cálculo" xfId="577" builtinId="22" customBuiltin="1"/>
    <cellStyle name="Cálculo 10" xfId="252"/>
    <cellStyle name="Cálculo 11" xfId="253"/>
    <cellStyle name="Cálculo 2" xfId="254"/>
    <cellStyle name="Cálculo 3" xfId="255"/>
    <cellStyle name="Cálculo 4" xfId="256"/>
    <cellStyle name="Cálculo 5" xfId="257"/>
    <cellStyle name="Cálculo 6" xfId="258"/>
    <cellStyle name="Cálculo 7" xfId="259"/>
    <cellStyle name="Cálculo 8" xfId="260"/>
    <cellStyle name="Cálculo 9" xfId="261"/>
    <cellStyle name="Cancel" xfId="262"/>
    <cellStyle name="Cancel 10" xfId="263"/>
    <cellStyle name="Cancel 11" xfId="264"/>
    <cellStyle name="Cancel 12" xfId="265"/>
    <cellStyle name="Cancel 13" xfId="266"/>
    <cellStyle name="Cancel 2" xfId="267"/>
    <cellStyle name="Cancel 3" xfId="268"/>
    <cellStyle name="Cancel 4" xfId="269"/>
    <cellStyle name="Cancel 5" xfId="270"/>
    <cellStyle name="Cancel 6" xfId="271"/>
    <cellStyle name="Cancel 7" xfId="272"/>
    <cellStyle name="Cancel 8" xfId="273"/>
    <cellStyle name="Cancel 9" xfId="274"/>
    <cellStyle name="Celda de comprobación" xfId="579" builtinId="23" customBuiltin="1"/>
    <cellStyle name="Celda de comprobación 10" xfId="275"/>
    <cellStyle name="Celda de comprobación 11" xfId="276"/>
    <cellStyle name="Celda de comprobación 2" xfId="277"/>
    <cellStyle name="Celda de comprobación 3" xfId="278"/>
    <cellStyle name="Celda de comprobación 4" xfId="279"/>
    <cellStyle name="Celda de comprobación 5" xfId="280"/>
    <cellStyle name="Celda de comprobación 6" xfId="281"/>
    <cellStyle name="Celda de comprobación 7" xfId="282"/>
    <cellStyle name="Celda de comprobación 8" xfId="283"/>
    <cellStyle name="Celda de comprobación 9" xfId="284"/>
    <cellStyle name="Celda vinculada" xfId="578" builtinId="24" customBuiltin="1"/>
    <cellStyle name="Celda vinculada 10" xfId="285"/>
    <cellStyle name="Celda vinculada 11" xfId="286"/>
    <cellStyle name="Celda vinculada 2" xfId="287"/>
    <cellStyle name="Celda vinculada 3" xfId="288"/>
    <cellStyle name="Celda vinculada 4" xfId="289"/>
    <cellStyle name="Celda vinculada 5" xfId="290"/>
    <cellStyle name="Celda vinculada 6" xfId="291"/>
    <cellStyle name="Celda vinculada 7" xfId="292"/>
    <cellStyle name="Celda vinculada 8" xfId="293"/>
    <cellStyle name="Celda vinculada 9" xfId="294"/>
    <cellStyle name="Comma" xfId="295"/>
    <cellStyle name="Comma 2" xfId="296"/>
    <cellStyle name="Comma0" xfId="297"/>
    <cellStyle name="Comma0 - Style1" xfId="298"/>
    <cellStyle name="Comma1 - Style2" xfId="299"/>
    <cellStyle name="CORREGIR" xfId="300"/>
    <cellStyle name="Currency" xfId="301"/>
    <cellStyle name="Currency [0]_8 HORAS" xfId="302"/>
    <cellStyle name="Currency 2" xfId="303"/>
    <cellStyle name="Currency 3" xfId="304"/>
    <cellStyle name="Currency 4" xfId="305"/>
    <cellStyle name="Currency_8 HORAS" xfId="306"/>
    <cellStyle name="Currency0" xfId="307"/>
    <cellStyle name="Date" xfId="308"/>
    <cellStyle name="Date 2" xfId="309"/>
    <cellStyle name="Date 3" xfId="310"/>
    <cellStyle name="Date 4" xfId="311"/>
    <cellStyle name="Dia" xfId="312"/>
    <cellStyle name="Encabez1" xfId="313"/>
    <cellStyle name="Encabez2" xfId="314"/>
    <cellStyle name="Encabezado 1" xfId="315"/>
    <cellStyle name="Encabezado 2" xfId="316"/>
    <cellStyle name="Encabezado 4" xfId="571" builtinId="19" customBuiltin="1"/>
    <cellStyle name="Encabezado 4 10" xfId="317"/>
    <cellStyle name="Encabezado 4 11" xfId="318"/>
    <cellStyle name="Encabezado 4 2" xfId="319"/>
    <cellStyle name="Encabezado 4 3" xfId="320"/>
    <cellStyle name="Encabezado 4 4" xfId="321"/>
    <cellStyle name="Encabezado 4 5" xfId="322"/>
    <cellStyle name="Encabezado 4 6" xfId="323"/>
    <cellStyle name="Encabezado 4 7" xfId="324"/>
    <cellStyle name="Encabezado 4 8" xfId="325"/>
    <cellStyle name="Encabezado 4 9" xfId="326"/>
    <cellStyle name="Énfasis1" xfId="584" builtinId="29" customBuiltin="1"/>
    <cellStyle name="Énfasis1 10" xfId="327"/>
    <cellStyle name="Énfasis1 11" xfId="328"/>
    <cellStyle name="Énfasis1 2" xfId="329"/>
    <cellStyle name="Énfasis1 3" xfId="330"/>
    <cellStyle name="Énfasis1 4" xfId="331"/>
    <cellStyle name="Énfasis1 5" xfId="332"/>
    <cellStyle name="Énfasis1 6" xfId="333"/>
    <cellStyle name="Énfasis1 7" xfId="334"/>
    <cellStyle name="Énfasis1 8" xfId="335"/>
    <cellStyle name="Énfasis1 9" xfId="336"/>
    <cellStyle name="Énfasis2" xfId="588" builtinId="33" customBuiltin="1"/>
    <cellStyle name="Énfasis2 10" xfId="337"/>
    <cellStyle name="Énfasis2 11" xfId="338"/>
    <cellStyle name="Énfasis2 2" xfId="339"/>
    <cellStyle name="Énfasis2 3" xfId="340"/>
    <cellStyle name="Énfasis2 4" xfId="341"/>
    <cellStyle name="Énfasis2 5" xfId="342"/>
    <cellStyle name="Énfasis2 6" xfId="343"/>
    <cellStyle name="Énfasis2 7" xfId="344"/>
    <cellStyle name="Énfasis2 8" xfId="345"/>
    <cellStyle name="Énfasis2 9" xfId="346"/>
    <cellStyle name="Énfasis3" xfId="592" builtinId="37" customBuiltin="1"/>
    <cellStyle name="Énfasis3 10" xfId="347"/>
    <cellStyle name="Énfasis3 11" xfId="348"/>
    <cellStyle name="Énfasis3 2" xfId="349"/>
    <cellStyle name="Énfasis3 3" xfId="350"/>
    <cellStyle name="Énfasis3 4" xfId="351"/>
    <cellStyle name="Énfasis3 5" xfId="352"/>
    <cellStyle name="Énfasis3 6" xfId="353"/>
    <cellStyle name="Énfasis3 7" xfId="354"/>
    <cellStyle name="Énfasis3 8" xfId="355"/>
    <cellStyle name="Énfasis3 9" xfId="356"/>
    <cellStyle name="Énfasis4" xfId="596" builtinId="41" customBuiltin="1"/>
    <cellStyle name="Énfasis4 10" xfId="357"/>
    <cellStyle name="Énfasis4 11" xfId="358"/>
    <cellStyle name="Énfasis4 2" xfId="359"/>
    <cellStyle name="Énfasis4 3" xfId="360"/>
    <cellStyle name="Énfasis4 4" xfId="361"/>
    <cellStyle name="Énfasis4 5" xfId="362"/>
    <cellStyle name="Énfasis4 6" xfId="363"/>
    <cellStyle name="Énfasis4 7" xfId="364"/>
    <cellStyle name="Énfasis4 8" xfId="365"/>
    <cellStyle name="Énfasis4 9" xfId="366"/>
    <cellStyle name="Énfasis5" xfId="600" builtinId="45" customBuiltin="1"/>
    <cellStyle name="Énfasis5 10" xfId="367"/>
    <cellStyle name="Énfasis5 11" xfId="368"/>
    <cellStyle name="Énfasis5 2" xfId="369"/>
    <cellStyle name="Énfasis5 3" xfId="370"/>
    <cellStyle name="Énfasis5 4" xfId="371"/>
    <cellStyle name="Énfasis5 5" xfId="372"/>
    <cellStyle name="Énfasis5 6" xfId="373"/>
    <cellStyle name="Énfasis5 7" xfId="374"/>
    <cellStyle name="Énfasis5 8" xfId="375"/>
    <cellStyle name="Énfasis5 9" xfId="376"/>
    <cellStyle name="Énfasis6" xfId="604" builtinId="49" customBuiltin="1"/>
    <cellStyle name="Énfasis6 10" xfId="377"/>
    <cellStyle name="Énfasis6 11" xfId="378"/>
    <cellStyle name="Énfasis6 2" xfId="379"/>
    <cellStyle name="Énfasis6 3" xfId="380"/>
    <cellStyle name="Énfasis6 4" xfId="381"/>
    <cellStyle name="Énfasis6 5" xfId="382"/>
    <cellStyle name="Énfasis6 6" xfId="383"/>
    <cellStyle name="Énfasis6 7" xfId="384"/>
    <cellStyle name="Énfasis6 8" xfId="385"/>
    <cellStyle name="Énfasis6 9" xfId="386"/>
    <cellStyle name="Entrada" xfId="575" builtinId="20" customBuiltin="1"/>
    <cellStyle name="Entrada 10" xfId="387"/>
    <cellStyle name="Entrada 11" xfId="388"/>
    <cellStyle name="Entrada 2" xfId="389"/>
    <cellStyle name="Entrada 3" xfId="390"/>
    <cellStyle name="Entrada 4" xfId="391"/>
    <cellStyle name="Entrada 5" xfId="392"/>
    <cellStyle name="Entrada 6" xfId="393"/>
    <cellStyle name="Entrada 7" xfId="394"/>
    <cellStyle name="Entrada 8" xfId="395"/>
    <cellStyle name="Entrada 9" xfId="396"/>
    <cellStyle name="Estilo 1" xfId="13"/>
    <cellStyle name="Euro" xfId="14"/>
    <cellStyle name="Euro 2" xfId="15"/>
    <cellStyle name="F2" xfId="397"/>
    <cellStyle name="F2 2" xfId="398"/>
    <cellStyle name="F2 3" xfId="399"/>
    <cellStyle name="F2 4" xfId="400"/>
    <cellStyle name="F3" xfId="401"/>
    <cellStyle name="F3 2" xfId="402"/>
    <cellStyle name="F3 3" xfId="403"/>
    <cellStyle name="F3 4" xfId="404"/>
    <cellStyle name="F4" xfId="405"/>
    <cellStyle name="F5" xfId="406"/>
    <cellStyle name="F6" xfId="407"/>
    <cellStyle name="F7" xfId="408"/>
    <cellStyle name="F8" xfId="409"/>
    <cellStyle name="Fecha" xfId="410"/>
    <cellStyle name="Fijo" xfId="411"/>
    <cellStyle name="Financiero" xfId="412"/>
    <cellStyle name="Fixed" xfId="413"/>
    <cellStyle name="Fixed 2" xfId="414"/>
    <cellStyle name="Fixed 3" xfId="415"/>
    <cellStyle name="Fixed 4" xfId="416"/>
    <cellStyle name="Heading 1" xfId="417"/>
    <cellStyle name="Heading 2" xfId="418"/>
    <cellStyle name="HEADING1" xfId="419"/>
    <cellStyle name="HEADING1 2" xfId="420"/>
    <cellStyle name="HEADING1 3" xfId="421"/>
    <cellStyle name="HEADING1 4" xfId="422"/>
    <cellStyle name="HEADING2" xfId="423"/>
    <cellStyle name="HEADING2 2" xfId="424"/>
    <cellStyle name="HEADING2 3" xfId="425"/>
    <cellStyle name="HEADING2 4" xfId="426"/>
    <cellStyle name="Hipervínculo 2" xfId="16"/>
    <cellStyle name="Incorrecto" xfId="573" builtinId="27" customBuiltin="1"/>
    <cellStyle name="Incorrecto 10" xfId="427"/>
    <cellStyle name="Incorrecto 11" xfId="428"/>
    <cellStyle name="Incorrecto 2" xfId="429"/>
    <cellStyle name="Incorrecto 3" xfId="430"/>
    <cellStyle name="Incorrecto 4" xfId="431"/>
    <cellStyle name="Incorrecto 5" xfId="432"/>
    <cellStyle name="Incorrecto 6" xfId="433"/>
    <cellStyle name="Incorrecto 7" xfId="434"/>
    <cellStyle name="Incorrecto 8" xfId="435"/>
    <cellStyle name="Incorrecto 9" xfId="436"/>
    <cellStyle name="Millares" xfId="1" builtinId="3"/>
    <cellStyle name="Millares 2" xfId="17"/>
    <cellStyle name="Millares 2 2" xfId="4"/>
    <cellStyle name="Millares 2 3" xfId="437"/>
    <cellStyle name="Millares 2 4" xfId="438"/>
    <cellStyle name="Millares 2 5" xfId="439"/>
    <cellStyle name="Millares 2 6" xfId="440"/>
    <cellStyle name="Millares 3" xfId="18"/>
    <cellStyle name="Millares 3 2" xfId="19"/>
    <cellStyle name="Millares 3 3" xfId="20"/>
    <cellStyle name="Millares 4" xfId="21"/>
    <cellStyle name="Millares 5" xfId="22"/>
    <cellStyle name="Millares 6" xfId="7"/>
    <cellStyle name="Millares 7" xfId="59"/>
    <cellStyle name="Moneda 2" xfId="441"/>
    <cellStyle name="Moneda 3" xfId="442"/>
    <cellStyle name="Moneda 4" xfId="566"/>
    <cellStyle name="Moneda0" xfId="443"/>
    <cellStyle name="Monetario" xfId="444"/>
    <cellStyle name="Neutral" xfId="574" builtinId="28" customBuiltin="1"/>
    <cellStyle name="Neutral 10" xfId="445"/>
    <cellStyle name="Neutral 11" xfId="446"/>
    <cellStyle name="Neutral 2" xfId="447"/>
    <cellStyle name="Neutral 3" xfId="448"/>
    <cellStyle name="Neutral 4" xfId="449"/>
    <cellStyle name="Neutral 5" xfId="450"/>
    <cellStyle name="Neutral 6" xfId="451"/>
    <cellStyle name="Neutral 7" xfId="452"/>
    <cellStyle name="Neutral 8" xfId="453"/>
    <cellStyle name="Neutral 9" xfId="454"/>
    <cellStyle name="No-definido" xfId="455"/>
    <cellStyle name="Normal" xfId="0" builtinId="0"/>
    <cellStyle name="Normal - Style1" xfId="456"/>
    <cellStyle name="Normal 10" xfId="23"/>
    <cellStyle name="Normal 10 2" xfId="24"/>
    <cellStyle name="Normal 10 3" xfId="25"/>
    <cellStyle name="Normal 11" xfId="3"/>
    <cellStyle name="Normal 11 2" xfId="457"/>
    <cellStyle name="Normal 12" xfId="26"/>
    <cellStyle name="Normal 13" xfId="9"/>
    <cellStyle name="Normal 13 2" xfId="27"/>
    <cellStyle name="Normal 14" xfId="28"/>
    <cellStyle name="Normal 14 2" xfId="458"/>
    <cellStyle name="Normal 14 3" xfId="459"/>
    <cellStyle name="Normal 15" xfId="29"/>
    <cellStyle name="Normal 16" xfId="30"/>
    <cellStyle name="Normal 17" xfId="31"/>
    <cellStyle name="Normal 17 2" xfId="32"/>
    <cellStyle name="Normal 18" xfId="33"/>
    <cellStyle name="Normal 19" xfId="34"/>
    <cellStyle name="Normal 2" xfId="35"/>
    <cellStyle name="Normal 2 2" xfId="36"/>
    <cellStyle name="Normal 2 2 2" xfId="37"/>
    <cellStyle name="Normal 2 2_Panel Inspecciones Selectivo Dic_23" xfId="38"/>
    <cellStyle name="Normal 2 3" xfId="39"/>
    <cellStyle name="Normal 2 4" xfId="460"/>
    <cellStyle name="Normal 2_Detalle Selectivo Dic_23" xfId="40"/>
    <cellStyle name="Normal 20" xfId="41"/>
    <cellStyle name="Normal 21" xfId="61"/>
    <cellStyle name="Normal 3" xfId="10"/>
    <cellStyle name="Normal 3 10" xfId="461"/>
    <cellStyle name="Normal 3 11" xfId="462"/>
    <cellStyle name="Normal 3 2" xfId="42"/>
    <cellStyle name="Normal 3 3" xfId="43"/>
    <cellStyle name="Normal 3 4" xfId="463"/>
    <cellStyle name="Normal 3 5" xfId="464"/>
    <cellStyle name="Normal 3 6" xfId="465"/>
    <cellStyle name="Normal 3 7" xfId="466"/>
    <cellStyle name="Normal 3 8" xfId="467"/>
    <cellStyle name="Normal 3 9" xfId="468"/>
    <cellStyle name="Normal 4" xfId="44"/>
    <cellStyle name="Normal 4 2" xfId="45"/>
    <cellStyle name="Normal 5" xfId="46"/>
    <cellStyle name="Normal 6" xfId="47"/>
    <cellStyle name="Normal 7" xfId="48"/>
    <cellStyle name="Normal 8" xfId="49"/>
    <cellStyle name="Normal 9" xfId="50"/>
    <cellStyle name="Notas" xfId="581" builtinId="10" customBuiltin="1"/>
    <cellStyle name="Notas 10" xfId="469"/>
    <cellStyle name="Notas 11" xfId="470"/>
    <cellStyle name="Notas 2" xfId="471"/>
    <cellStyle name="Notas 3" xfId="472"/>
    <cellStyle name="Notas 4" xfId="473"/>
    <cellStyle name="Notas 5" xfId="474"/>
    <cellStyle name="Notas 6" xfId="475"/>
    <cellStyle name="Notas 7" xfId="476"/>
    <cellStyle name="Notas 8" xfId="477"/>
    <cellStyle name="Notas 9" xfId="478"/>
    <cellStyle name="Percent" xfId="479"/>
    <cellStyle name="Percent 2" xfId="480"/>
    <cellStyle name="Porcentaje" xfId="481"/>
    <cellStyle name="Porcentaje 2" xfId="51"/>
    <cellStyle name="Porcentaje 3" xfId="52"/>
    <cellStyle name="Porcentaje 4" xfId="53"/>
    <cellStyle name="Porcentaje 5" xfId="54"/>
    <cellStyle name="Porcentaje 5 2" xfId="55"/>
    <cellStyle name="Porcentual" xfId="2" builtinId="5"/>
    <cellStyle name="Porcentual 2" xfId="5"/>
    <cellStyle name="Porcentual 2 2" xfId="56"/>
    <cellStyle name="Porcentual 2 3" xfId="482"/>
    <cellStyle name="Porcentual 2 4" xfId="565"/>
    <cellStyle name="Porcentual 3" xfId="6"/>
    <cellStyle name="Porcentual 3 2" xfId="11"/>
    <cellStyle name="Porcentual 3 2 2" xfId="12"/>
    <cellStyle name="Porcentual 4" xfId="57"/>
    <cellStyle name="Porcentual 4 2" xfId="58"/>
    <cellStyle name="Porcentual 5" xfId="8"/>
    <cellStyle name="Porcentual 6" xfId="60"/>
    <cellStyle name="Punto0" xfId="483"/>
    <cellStyle name="RM" xfId="484"/>
    <cellStyle name="Salida" xfId="576" builtinId="21" customBuiltin="1"/>
    <cellStyle name="Salida 10" xfId="485"/>
    <cellStyle name="Salida 11" xfId="486"/>
    <cellStyle name="Salida 2" xfId="487"/>
    <cellStyle name="Salida 3" xfId="488"/>
    <cellStyle name="Salida 4" xfId="489"/>
    <cellStyle name="Salida 5" xfId="490"/>
    <cellStyle name="Salida 6" xfId="491"/>
    <cellStyle name="Salida 7" xfId="492"/>
    <cellStyle name="Salida 8" xfId="493"/>
    <cellStyle name="Salida 9" xfId="494"/>
    <cellStyle name="Texto de advertencia" xfId="580" builtinId="11" customBuiltin="1"/>
    <cellStyle name="Texto de advertencia 10" xfId="495"/>
    <cellStyle name="Texto de advertencia 11" xfId="496"/>
    <cellStyle name="Texto de advertencia 2" xfId="497"/>
    <cellStyle name="Texto de advertencia 3" xfId="498"/>
    <cellStyle name="Texto de advertencia 4" xfId="499"/>
    <cellStyle name="Texto de advertencia 5" xfId="500"/>
    <cellStyle name="Texto de advertencia 6" xfId="501"/>
    <cellStyle name="Texto de advertencia 7" xfId="502"/>
    <cellStyle name="Texto de advertencia 8" xfId="503"/>
    <cellStyle name="Texto de advertencia 9" xfId="504"/>
    <cellStyle name="Texto explicativo" xfId="582" builtinId="53" customBuiltin="1"/>
    <cellStyle name="Texto explicativo 10" xfId="505"/>
    <cellStyle name="Texto explicativo 11" xfId="506"/>
    <cellStyle name="Texto explicativo 2" xfId="507"/>
    <cellStyle name="Texto explicativo 3" xfId="508"/>
    <cellStyle name="Texto explicativo 4" xfId="509"/>
    <cellStyle name="Texto explicativo 5" xfId="510"/>
    <cellStyle name="Texto explicativo 6" xfId="511"/>
    <cellStyle name="Texto explicativo 7" xfId="512"/>
    <cellStyle name="Texto explicativo 8" xfId="513"/>
    <cellStyle name="Texto explicativo 9" xfId="514"/>
    <cellStyle name="Título" xfId="567" builtinId="15" customBuiltin="1"/>
    <cellStyle name="Título 1" xfId="568" builtinId="16" customBuiltin="1"/>
    <cellStyle name="Título 1 10" xfId="515"/>
    <cellStyle name="Título 1 11" xfId="516"/>
    <cellStyle name="Título 1 2" xfId="517"/>
    <cellStyle name="Título 1 3" xfId="518"/>
    <cellStyle name="Título 1 4" xfId="519"/>
    <cellStyle name="Título 1 5" xfId="520"/>
    <cellStyle name="Título 1 6" xfId="521"/>
    <cellStyle name="Título 1 7" xfId="522"/>
    <cellStyle name="Título 1 8" xfId="523"/>
    <cellStyle name="Título 1 9" xfId="524"/>
    <cellStyle name="Título 10" xfId="525"/>
    <cellStyle name="Título 11" xfId="526"/>
    <cellStyle name="Título 12" xfId="527"/>
    <cellStyle name="Título 13" xfId="528"/>
    <cellStyle name="Título 2" xfId="569" builtinId="17" customBuiltin="1"/>
    <cellStyle name="Título 2 10" xfId="529"/>
    <cellStyle name="Título 2 11" xfId="530"/>
    <cellStyle name="Título 2 2" xfId="531"/>
    <cellStyle name="Título 2 3" xfId="532"/>
    <cellStyle name="Título 2 4" xfId="533"/>
    <cellStyle name="Título 2 5" xfId="534"/>
    <cellStyle name="Título 2 6" xfId="535"/>
    <cellStyle name="Título 2 7" xfId="536"/>
    <cellStyle name="Título 2 8" xfId="537"/>
    <cellStyle name="Título 2 9" xfId="538"/>
    <cellStyle name="Título 3" xfId="570" builtinId="18" customBuiltin="1"/>
    <cellStyle name="Título 3 10" xfId="539"/>
    <cellStyle name="Título 3 11" xfId="540"/>
    <cellStyle name="Título 3 2" xfId="541"/>
    <cellStyle name="Título 3 3" xfId="542"/>
    <cellStyle name="Título 3 4" xfId="543"/>
    <cellStyle name="Título 3 5" xfId="544"/>
    <cellStyle name="Título 3 6" xfId="545"/>
    <cellStyle name="Título 3 7" xfId="546"/>
    <cellStyle name="Título 3 8" xfId="547"/>
    <cellStyle name="Título 3 9" xfId="548"/>
    <cellStyle name="Título 4" xfId="549"/>
    <cellStyle name="Título 5" xfId="550"/>
    <cellStyle name="Título 6" xfId="551"/>
    <cellStyle name="Título 7" xfId="552"/>
    <cellStyle name="Título 8" xfId="553"/>
    <cellStyle name="Título 9" xfId="554"/>
    <cellStyle name="Total" xfId="583" builtinId="25" customBuiltin="1"/>
    <cellStyle name="Total 10" xfId="555"/>
    <cellStyle name="Total 11" xfId="556"/>
    <cellStyle name="Total 2" xfId="557"/>
    <cellStyle name="Total 3" xfId="558"/>
    <cellStyle name="Total 4" xfId="559"/>
    <cellStyle name="Total 5" xfId="560"/>
    <cellStyle name="Total 6" xfId="561"/>
    <cellStyle name="Total 7" xfId="562"/>
    <cellStyle name="Total 8" xfId="563"/>
    <cellStyle name="Total 9" xfId="564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8" formatCode="_-* #,##0.0000000_-;\-* #,##0.0000000_-;_-* &quot;-&quot;??_-;_-@_-"/>
    </dxf>
    <dxf>
      <numFmt numFmtId="0" formatCode="General"/>
    </dxf>
    <dxf>
      <numFmt numFmtId="30" formatCode="@"/>
      <alignment horizontal="general" vertical="bottom" textRotation="0" wrapText="0" indent="0" relativeIndent="0" justifyLastLine="0" shrinkToFit="0" mergeCell="0" readingOrder="0"/>
    </dxf>
    <dxf>
      <numFmt numFmtId="30" formatCode="@"/>
      <alignment horizontal="general" vertical="bottom" textRotation="0" wrapText="0" indent="0" relativeIndent="0" justifyLastLine="0" shrinkToFit="0" mergeCell="0" readingOrder="0"/>
    </dxf>
    <dxf>
      <numFmt numFmtId="30" formatCode="@"/>
      <alignment horizontal="general" vertical="bottom" textRotation="0" wrapText="0" indent="0" relativeIndent="0" justifyLastLine="0" shrinkToFit="0" mergeCell="0" readingOrder="0"/>
    </dxf>
    <dxf>
      <numFmt numFmtId="30" formatCode="@"/>
      <alignment horizontal="general" vertical="bottom" textRotation="0" wrapText="0" indent="0" relativeIndent="0" justifyLastLine="0" shrinkToFit="0" mergeCell="0" readingOrder="0"/>
    </dxf>
    <dxf>
      <numFmt numFmtId="30" formatCode="@"/>
      <alignment horizontal="general" vertical="bottom" textRotation="0" wrapText="0" indent="0" relativeIndent="0" justifyLastLine="0" shrinkToFit="0" mergeCell="0" readingOrder="0"/>
    </dxf>
    <dxf>
      <numFmt numFmtId="0" formatCode="General"/>
    </dxf>
    <dxf>
      <alignment horizontal="general" vertical="bottom" textRotation="0" wrapText="1" indent="0" relativeIndent="0" justifyLastLine="0" shrinkToFit="0" mergeCell="0" readingOrder="0"/>
    </dxf>
    <dxf>
      <numFmt numFmtId="3" formatCode="#,##0"/>
    </dxf>
    <dxf>
      <numFmt numFmtId="19" formatCode="dd/mm/yyyy"/>
    </dxf>
    <dxf>
      <numFmt numFmtId="30" formatCode="@"/>
    </dxf>
    <dxf>
      <numFmt numFmtId="30" formatCode="@"/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339933"/>
      <color rgb="FFFF6600"/>
      <color rgb="FF00FF00"/>
      <color rgb="FFFFFF2D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>
        <c:manualLayout>
          <c:layoutTarget val="inner"/>
          <c:xMode val="edge"/>
          <c:yMode val="edge"/>
          <c:x val="8.0065938352587768E-2"/>
          <c:y val="0.11389812490629869"/>
          <c:w val="0.90408286850728248"/>
          <c:h val="0.76550493374595452"/>
        </c:manualLayout>
      </c:layout>
      <c:lineChart>
        <c:grouping val="standard"/>
        <c:ser>
          <c:idx val="0"/>
          <c:order val="0"/>
          <c:tx>
            <c:strRef>
              <c:f>'Datos costos'!$A$3</c:f>
              <c:strCache>
                <c:ptCount val="1"/>
                <c:pt idx="0">
                  <c:v>Presupuesto</c:v>
                </c:pt>
              </c:strCache>
            </c:strRef>
          </c:tx>
          <c:spPr>
            <a:ln w="38100">
              <a:solidFill>
                <a:schemeClr val="tx2">
                  <a:lumMod val="75000"/>
                </a:schemeClr>
              </a:solidFill>
            </a:ln>
          </c:spPr>
          <c:marker>
            <c:spPr>
              <a:solidFill>
                <a:schemeClr val="tx2"/>
              </a:solidFill>
              <a:ln w="38100">
                <a:solidFill>
                  <a:schemeClr val="tx2"/>
                </a:solidFill>
              </a:ln>
            </c:spPr>
          </c:marker>
          <c:dLbls>
            <c:dLbl>
              <c:idx val="0"/>
              <c:layout>
                <c:manualLayout>
                  <c:x val="6.8827500940282114E-3"/>
                  <c:y val="1.5302039715420126E-2"/>
                </c:manualLayout>
              </c:layout>
              <c:showVal val="1"/>
            </c:dLbl>
            <c:dLbl>
              <c:idx val="1"/>
              <c:layout>
                <c:manualLayout>
                  <c:x val="1.147125015671354E-2"/>
                  <c:y val="1.3116034041788521E-2"/>
                </c:manualLayout>
              </c:layout>
              <c:showVal val="1"/>
            </c:dLbl>
            <c:dLbl>
              <c:idx val="2"/>
              <c:layout>
                <c:manualLayout>
                  <c:x val="1.147125015671354E-2"/>
                  <c:y val="1.530203971542005E-2"/>
                </c:manualLayout>
              </c:layout>
              <c:showVal val="1"/>
            </c:dLbl>
            <c:dLbl>
              <c:idx val="3"/>
              <c:layout>
                <c:manualLayout>
                  <c:x val="8.0298751096994688E-3"/>
                  <c:y val="1.5302039715420126E-2"/>
                </c:manualLayout>
              </c:layout>
              <c:showVal val="1"/>
            </c:dLbl>
            <c:dLbl>
              <c:idx val="4"/>
              <c:layout>
                <c:manualLayout>
                  <c:x val="8.0298751096994688E-3"/>
                  <c:y val="1.9674051062683037E-2"/>
                </c:manualLayout>
              </c:layout>
              <c:showVal val="1"/>
            </c:dLbl>
            <c:dLbl>
              <c:idx val="5"/>
              <c:layout>
                <c:manualLayout>
                  <c:x val="1.147125015671354E-2"/>
                  <c:y val="1.5302039715420126E-2"/>
                </c:manualLayout>
              </c:layout>
              <c:showVal val="1"/>
            </c:dLbl>
            <c:dLbl>
              <c:idx val="6"/>
              <c:layout>
                <c:manualLayout>
                  <c:x val="8.0298751096994688E-3"/>
                  <c:y val="2.6232068083577469E-2"/>
                </c:manualLayout>
              </c:layout>
              <c:showVal val="1"/>
            </c:dLbl>
            <c:dLbl>
              <c:idx val="7"/>
              <c:layout>
                <c:manualLayout>
                  <c:x val="1.0324125141042272E-2"/>
                  <c:y val="2.6232068083577469E-2"/>
                </c:manualLayout>
              </c:layout>
              <c:showVal val="1"/>
            </c:dLbl>
            <c:dLbl>
              <c:idx val="8"/>
              <c:layout>
                <c:manualLayout>
                  <c:x val="3.4413750470140944E-3"/>
                  <c:y val="4.1534107798996946E-2"/>
                </c:manualLayout>
              </c:layout>
              <c:showVal val="1"/>
            </c:dLbl>
            <c:dLbl>
              <c:idx val="9"/>
              <c:layout>
                <c:manualLayout>
                  <c:x val="8.0298751096994688E-3"/>
                  <c:y val="4.5906119146259826E-2"/>
                </c:manualLayout>
              </c:layout>
              <c:showVal val="1"/>
            </c:dLbl>
            <c:dLbl>
              <c:idx val="10"/>
              <c:layout>
                <c:manualLayout>
                  <c:x val="1.1471250156713541E-3"/>
                  <c:y val="3.2790085104471275E-2"/>
                </c:manualLayout>
              </c:layout>
              <c:showVal val="1"/>
            </c:dLbl>
            <c:dLbl>
              <c:idx val="11"/>
              <c:layout>
                <c:manualLayout>
                  <c:x val="0"/>
                  <c:y val="-7.3848323734241383E-2"/>
                </c:manualLayout>
              </c:layout>
              <c:showVal val="1"/>
            </c:dLbl>
            <c:numFmt formatCode="#,##0" sourceLinked="0"/>
            <c:txPr>
              <a:bodyPr/>
              <a:lstStyle/>
              <a:p>
                <a:pPr>
                  <a:defRPr sz="1600"/>
                </a:pPr>
                <a:endParaRPr lang="es-CL"/>
              </a:p>
            </c:txPr>
            <c:showVal val="1"/>
          </c:dLbls>
          <c:cat>
            <c:strRef>
              <c:f>'Datos costos'!$B$1:$M$1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costos'!$B$13:$M$13</c:f>
              <c:numCache>
                <c:formatCode>General</c:formatCode>
                <c:ptCount val="12"/>
                <c:pt idx="0">
                  <c:v>22503.359489286824</c:v>
                </c:pt>
                <c:pt idx="1">
                  <c:v>46586.6276335945</c:v>
                </c:pt>
                <c:pt idx="2">
                  <c:v>70679.495777902164</c:v>
                </c:pt>
                <c:pt idx="3">
                  <c:v>94762.763922209837</c:v>
                </c:pt>
                <c:pt idx="4">
                  <c:v>118765.75301808116</c:v>
                </c:pt>
                <c:pt idx="5">
                  <c:v>142859.42116238884</c:v>
                </c:pt>
                <c:pt idx="6">
                  <c:v>168050.44324258476</c:v>
                </c:pt>
                <c:pt idx="7">
                  <c:v>192133.71138689242</c:v>
                </c:pt>
                <c:pt idx="8">
                  <c:v>216224.97953120011</c:v>
                </c:pt>
                <c:pt idx="9">
                  <c:v>240308.2476755078</c:v>
                </c:pt>
                <c:pt idx="10">
                  <c:v>264534.37381981546</c:v>
                </c:pt>
                <c:pt idx="11">
                  <c:v>288625.64196412312</c:v>
                </c:pt>
              </c:numCache>
            </c:numRef>
          </c:val>
        </c:ser>
        <c:ser>
          <c:idx val="3"/>
          <c:order val="1"/>
          <c:tx>
            <c:strRef>
              <c:f>'Datos costos'!$A$16</c:f>
              <c:strCache>
                <c:ptCount val="1"/>
                <c:pt idx="0">
                  <c:v>Real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squar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1.4912625203727724E-2"/>
                  <c:y val="-5.2464136167154042E-2"/>
                </c:manualLayout>
              </c:layout>
              <c:showVal val="1"/>
            </c:dLbl>
            <c:dLbl>
              <c:idx val="1"/>
              <c:layout>
                <c:manualLayout>
                  <c:x val="-6.8827500940282062E-3"/>
                  <c:y val="-5.4650141840785572E-2"/>
                </c:manualLayout>
              </c:layout>
              <c:showVal val="1"/>
            </c:dLbl>
            <c:dLbl>
              <c:idx val="2"/>
              <c:layout>
                <c:manualLayout>
                  <c:x val="-2.4089625329098426E-2"/>
                  <c:y val="-5.9022153188048522E-2"/>
                </c:manualLayout>
              </c:layout>
              <c:showVal val="1"/>
            </c:dLbl>
            <c:dLbl>
              <c:idx val="3"/>
              <c:layout>
                <c:manualLayout>
                  <c:x val="-2.1795375297755812E-2"/>
                  <c:y val="-7.8696204250732246E-2"/>
                </c:manualLayout>
              </c:layout>
              <c:showVal val="1"/>
            </c:dLbl>
            <c:dLbl>
              <c:idx val="4"/>
              <c:layout>
                <c:manualLayout>
                  <c:x val="-2.4089625329098426E-2"/>
                  <c:y val="-5.9022153188048522E-2"/>
                </c:manualLayout>
              </c:layout>
              <c:showVal val="1"/>
            </c:dLbl>
            <c:dLbl>
              <c:idx val="5"/>
              <c:layout>
                <c:manualLayout>
                  <c:x val="-2.8678125391783837E-2"/>
                  <c:y val="-6.1208158861678887E-2"/>
                </c:manualLayout>
              </c:layout>
              <c:showVal val="1"/>
            </c:dLbl>
            <c:txPr>
              <a:bodyPr/>
              <a:lstStyle/>
              <a:p>
                <a:pPr>
                  <a:defRPr sz="1600"/>
                </a:pPr>
                <a:endParaRPr lang="es-CL"/>
              </a:p>
            </c:txPr>
            <c:showVal val="1"/>
          </c:dLbls>
          <c:cat>
            <c:strRef>
              <c:f>'Datos costos'!$B$1:$M$1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costos'!$B$38:$G$38</c:f>
              <c:numCache>
                <c:formatCode>_-* #,##0.0_-;\-* #,##0.0_-;_-* "-"??_-;_-@_-</c:formatCode>
                <c:ptCount val="6"/>
                <c:pt idx="0">
                  <c:v>26538.471000000001</c:v>
                </c:pt>
                <c:pt idx="1">
                  <c:v>50765.735000000001</c:v>
                </c:pt>
                <c:pt idx="2">
                  <c:v>76457.52900000001</c:v>
                </c:pt>
                <c:pt idx="3">
                  <c:v>77068.664000000004</c:v>
                </c:pt>
                <c:pt idx="4">
                  <c:v>92962.599000000017</c:v>
                </c:pt>
                <c:pt idx="5">
                  <c:v>124231.099</c:v>
                </c:pt>
              </c:numCache>
            </c:numRef>
          </c:val>
        </c:ser>
        <c:ser>
          <c:idx val="1"/>
          <c:order val="2"/>
          <c:tx>
            <c:strRef>
              <c:f>'Datos costos'!$A$28</c:f>
              <c:strCache>
                <c:ptCount val="1"/>
                <c:pt idx="0">
                  <c:v>Proyectado</c:v>
                </c:pt>
              </c:strCache>
            </c:strRef>
          </c:tx>
          <c:val>
            <c:numRef>
              <c:f>'Datos costos'!$B$32:$M$32</c:f>
              <c:numCache>
                <c:formatCode>_-* #,##0.0_-;\-* #,##0.0_-;_-* "-"?_-;_-@_-</c:formatCode>
                <c:ptCount val="12"/>
                <c:pt idx="0">
                  <c:v>26538.471000000001</c:v>
                </c:pt>
                <c:pt idx="1">
                  <c:v>50765.735000000001</c:v>
                </c:pt>
                <c:pt idx="2">
                  <c:v>76457.52900000001</c:v>
                </c:pt>
                <c:pt idx="3">
                  <c:v>77068.664000000004</c:v>
                </c:pt>
                <c:pt idx="4">
                  <c:v>101071.65309587131</c:v>
                </c:pt>
                <c:pt idx="5">
                  <c:v>125165.32124017898</c:v>
                </c:pt>
                <c:pt idx="6">
                  <c:v>150356.3433203749</c:v>
                </c:pt>
                <c:pt idx="7">
                  <c:v>174439.61146468256</c:v>
                </c:pt>
                <c:pt idx="8">
                  <c:v>198530.87960899022</c:v>
                </c:pt>
                <c:pt idx="9">
                  <c:v>222614.14775329788</c:v>
                </c:pt>
                <c:pt idx="10">
                  <c:v>246840.27389760554</c:v>
                </c:pt>
                <c:pt idx="11">
                  <c:v>270931.5420419132</c:v>
                </c:pt>
              </c:numCache>
            </c:numRef>
          </c:val>
        </c:ser>
        <c:marker val="1"/>
        <c:axId val="67227648"/>
        <c:axId val="67229184"/>
      </c:lineChart>
      <c:catAx>
        <c:axId val="67227648"/>
        <c:scaling>
          <c:orientation val="minMax"/>
        </c:scaling>
        <c:axPos val="b"/>
        <c:numFmt formatCode="mmm/yy" sourceLinked="0"/>
        <c:tickLblPos val="nextTo"/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7229184"/>
        <c:crossesAt val="0"/>
        <c:auto val="1"/>
        <c:lblAlgn val="ctr"/>
        <c:lblOffset val="100"/>
      </c:catAx>
      <c:valAx>
        <c:axId val="67229184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  <a:prstDash val="sysDash"/>
            </a:ln>
          </c:spPr>
        </c:majorGridlines>
        <c:numFmt formatCode="General" sourceLinked="1"/>
        <c:tickLblPos val="nextTo"/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7227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087310485011712"/>
          <c:y val="2.1304088364201626E-3"/>
          <c:w val="0.53559133980198559"/>
          <c:h val="0.26719612013747496"/>
        </c:manualLayout>
      </c:layout>
      <c:txPr>
        <a:bodyPr/>
        <a:lstStyle/>
        <a:p>
          <a:pPr>
            <a:defRPr lang="es-ES"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1800"/>
            </a:pPr>
            <a:r>
              <a:rPr lang="es-CL" sz="1800"/>
              <a:t>Ticket de mesa de ayuda (2222)</a:t>
            </a:r>
          </a:p>
        </c:rich>
      </c:tx>
      <c:layout>
        <c:manualLayout>
          <c:xMode val="edge"/>
          <c:yMode val="edge"/>
          <c:x val="0.32701655139019442"/>
          <c:y val="3.2621383875514887E-3"/>
        </c:manualLayout>
      </c:layout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45"/>
          <c:h val="0.7142608757615706"/>
        </c:manualLayout>
      </c:layout>
      <c:lineChart>
        <c:grouping val="standard"/>
        <c:ser>
          <c:idx val="0"/>
          <c:order val="0"/>
          <c:tx>
            <c:strRef>
              <c:f>TI!$A$12</c:f>
              <c:strCache>
                <c:ptCount val="1"/>
                <c:pt idx="0">
                  <c:v>Tiempo atención promedio (Horas)</c:v>
                </c:pt>
              </c:strCache>
            </c:strRef>
          </c:tx>
          <c:spPr>
            <a:ln w="635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1.4760713721187581E-3"/>
                  <c:y val="3.8118088499073145E-2"/>
                </c:manualLayout>
              </c:layout>
              <c:showVal val="1"/>
            </c:dLbl>
            <c:numFmt formatCode="#,##0.0" sourceLinked="0"/>
            <c:txPr>
              <a:bodyPr/>
              <a:lstStyle/>
              <a:p>
                <a:pPr>
                  <a:defRPr sz="1600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TI!$B$12:$N$12</c:f>
              <c:numCache>
                <c:formatCode>General</c:formatCode>
                <c:ptCount val="13"/>
                <c:pt idx="0">
                  <c:v>5.4</c:v>
                </c:pt>
                <c:pt idx="1">
                  <c:v>3.6</c:v>
                </c:pt>
                <c:pt idx="2">
                  <c:v>4.9000000000000004</c:v>
                </c:pt>
                <c:pt idx="3">
                  <c:v>4.28</c:v>
                </c:pt>
                <c:pt idx="12" formatCode="0">
                  <c:v>4.5449999999999999</c:v>
                </c:pt>
              </c:numCache>
            </c:numRef>
          </c:val>
        </c:ser>
        <c:marker val="1"/>
        <c:axId val="75376512"/>
        <c:axId val="75378048"/>
      </c:lineChart>
      <c:lineChart>
        <c:grouping val="standard"/>
        <c:ser>
          <c:idx val="4"/>
          <c:order val="1"/>
          <c:tx>
            <c:strRef>
              <c:f>TI!$A$11</c:f>
              <c:strCache>
                <c:ptCount val="1"/>
                <c:pt idx="0">
                  <c:v>Cantidad de tickets </c:v>
                </c:pt>
              </c:strCache>
            </c:strRef>
          </c:tx>
          <c:spPr>
            <a:ln w="63500"/>
          </c:spPr>
          <c:marker>
            <c:symbol val="none"/>
          </c:marker>
          <c:dLbls>
            <c:dLbl>
              <c:idx val="0"/>
              <c:layout>
                <c:manualLayout>
                  <c:x val="-3.6901900529061359E-2"/>
                  <c:y val="0.14367587203496787"/>
                </c:manualLayout>
              </c:layout>
              <c:showVal val="1"/>
            </c:dLbl>
            <c:dLbl>
              <c:idx val="1"/>
              <c:layout>
                <c:manualLayout>
                  <c:x val="-6.7899283117462794E-2"/>
                  <c:y val="3.5185927845298282E-2"/>
                </c:manualLayout>
              </c:layout>
              <c:showVal val="1"/>
            </c:dLbl>
            <c:dLbl>
              <c:idx val="12"/>
              <c:delete val="1"/>
            </c:dLbl>
            <c:txPr>
              <a:bodyPr/>
              <a:lstStyle/>
              <a:p>
                <a:pPr>
                  <a:defRPr sz="1800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TI!$B$11:$N$11</c:f>
              <c:numCache>
                <c:formatCode>General</c:formatCode>
                <c:ptCount val="13"/>
                <c:pt idx="0">
                  <c:v>310</c:v>
                </c:pt>
                <c:pt idx="1">
                  <c:v>289</c:v>
                </c:pt>
                <c:pt idx="2">
                  <c:v>286</c:v>
                </c:pt>
                <c:pt idx="3">
                  <c:v>365</c:v>
                </c:pt>
                <c:pt idx="12" formatCode="0">
                  <c:v>312.5</c:v>
                </c:pt>
              </c:numCache>
            </c:numRef>
          </c:val>
        </c:ser>
        <c:marker val="1"/>
        <c:axId val="75250304"/>
        <c:axId val="75248768"/>
      </c:lineChart>
      <c:catAx>
        <c:axId val="7537651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5378048"/>
        <c:crosses val="autoZero"/>
        <c:auto val="1"/>
        <c:lblAlgn val="ctr"/>
        <c:lblOffset val="100"/>
      </c:catAx>
      <c:valAx>
        <c:axId val="7537804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376512"/>
        <c:crosses val="autoZero"/>
        <c:crossBetween val="between"/>
      </c:valAx>
      <c:valAx>
        <c:axId val="75248768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250304"/>
        <c:crosses val="max"/>
        <c:crossBetween val="between"/>
      </c:valAx>
      <c:catAx>
        <c:axId val="75250304"/>
        <c:scaling>
          <c:orientation val="minMax"/>
        </c:scaling>
        <c:delete val="1"/>
        <c:axPos val="b"/>
        <c:tickLblPos val="none"/>
        <c:crossAx val="75248768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1869769202826259"/>
          <c:y val="0.92357572950440014"/>
          <c:w val="0.76260451361709769"/>
          <c:h val="7.6424270495599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gap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1800"/>
            </a:pPr>
            <a:r>
              <a:rPr lang="es-CL" sz="1800"/>
              <a:t>% Cumplimiento Solicitudes de TI en plazo</a:t>
            </a:r>
          </a:p>
        </c:rich>
      </c:tx>
      <c:layout>
        <c:manualLayout>
          <c:xMode val="edge"/>
          <c:yMode val="edge"/>
          <c:x val="0.29165692007797567"/>
          <c:y val="2.7149321266968351E-2"/>
        </c:manualLayout>
      </c:layout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23"/>
          <c:h val="0.7142608757615706"/>
        </c:manualLayout>
      </c:layout>
      <c:barChart>
        <c:barDir val="col"/>
        <c:grouping val="stacked"/>
        <c:ser>
          <c:idx val="0"/>
          <c:order val="0"/>
          <c:tx>
            <c:strRef>
              <c:f>TI!$A$16</c:f>
              <c:strCache>
                <c:ptCount val="1"/>
                <c:pt idx="0">
                  <c:v>Cumple</c:v>
                </c:pt>
              </c:strCache>
            </c:strRef>
          </c:tx>
          <c:spPr>
            <a:solidFill>
              <a:srgbClr val="339933"/>
            </a:solidFill>
          </c:spPr>
          <c:dLbls>
            <c:dLbl>
              <c:idx val="0"/>
              <c:layout>
                <c:manualLayout>
                  <c:x val="1.1267384335739941E-2"/>
                  <c:y val="-0.17978439153164377"/>
                </c:manualLayout>
              </c:layout>
              <c:showVal val="1"/>
            </c:dLbl>
            <c:dLbl>
              <c:idx val="1"/>
              <c:layout>
                <c:manualLayout>
                  <c:x val="7.1945226055546837E-3"/>
                  <c:y val="-0.33544226642969566"/>
                </c:manualLayout>
              </c:layout>
              <c:showVal val="1"/>
            </c:dLbl>
            <c:dLbl>
              <c:idx val="2"/>
              <c:layout>
                <c:manualLayout>
                  <c:x val="2.7731850711712499E-3"/>
                  <c:y val="-0.32325065807861408"/>
                </c:manualLayout>
              </c:layout>
              <c:showVal val="1"/>
            </c:dLbl>
            <c:dLbl>
              <c:idx val="3"/>
              <c:layout>
                <c:manualLayout>
                  <c:x val="7.1945226055546837E-3"/>
                  <c:y val="-0.34740850785299904"/>
                </c:manualLayout>
              </c:layout>
              <c:showVal val="1"/>
            </c:dLbl>
            <c:dLbl>
              <c:idx val="4"/>
              <c:layout>
                <c:manualLayout>
                  <c:x val="2.9474809945497192E-3"/>
                  <c:y val="-0.33531724885658032"/>
                </c:manualLayout>
              </c:layout>
              <c:showVal val="1"/>
            </c:dLbl>
            <c:dLbl>
              <c:idx val="5"/>
              <c:layout>
                <c:manualLayout>
                  <c:x val="7.6230677753527931E-3"/>
                  <c:y val="-0.36206358508727504"/>
                </c:manualLayout>
              </c:layout>
              <c:showVal val="1"/>
            </c:dLbl>
            <c:dLbl>
              <c:idx val="6"/>
              <c:layout>
                <c:manualLayout>
                  <c:x val="-1.4737404972748026E-3"/>
                  <c:y val="-0.32241145965680745"/>
                </c:manualLayout>
              </c:layout>
              <c:showVal val="1"/>
            </c:dLbl>
            <c:dLbl>
              <c:idx val="7"/>
              <c:layout>
                <c:manualLayout>
                  <c:x val="1.1789923978198853E-2"/>
                  <c:y val="-0.29807829788335094"/>
                </c:manualLayout>
              </c:layout>
              <c:showVal val="1"/>
            </c:dLbl>
            <c:dLbl>
              <c:idx val="8"/>
              <c:layout>
                <c:manualLayout>
                  <c:x val="2.9466353890214192E-3"/>
                  <c:y val="-0.37785394765052382"/>
                </c:manualLayout>
              </c:layout>
              <c:showVal val="1"/>
            </c:dLbl>
            <c:dLbl>
              <c:idx val="9"/>
              <c:layout>
                <c:manualLayout>
                  <c:x val="7.3514121451070695E-3"/>
                  <c:y val="-0.35482676356188059"/>
                </c:manualLayout>
              </c:layout>
              <c:showVal val="1"/>
            </c:dLbl>
            <c:dLbl>
              <c:idx val="10"/>
              <c:layout>
                <c:manualLayout>
                  <c:x val="2.947480994549714E-2"/>
                  <c:y val="-0.36652008172185946"/>
                </c:manualLayout>
              </c:layout>
              <c:showVal val="1"/>
            </c:dLbl>
            <c:dLbl>
              <c:idx val="11"/>
              <c:layout>
                <c:manualLayout>
                  <c:x val="1.1789923978198853E-2"/>
                  <c:y val="-0.30787686864636166"/>
                </c:manualLayout>
              </c:layout>
              <c:showVal val="1"/>
            </c:dLbl>
            <c:dLbl>
              <c:idx val="12"/>
              <c:layout>
                <c:manualLayout>
                  <c:x val="0"/>
                  <c:y val="-0.2926093514328808"/>
                </c:manualLayout>
              </c:layout>
              <c:showVal val="1"/>
            </c:dLbl>
            <c:txPr>
              <a:bodyPr/>
              <a:lstStyle/>
              <a:p>
                <a:pPr>
                  <a:defRPr sz="2000" b="1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TI!$B$16:$N$16</c:f>
              <c:numCache>
                <c:formatCode>0%</c:formatCode>
                <c:ptCount val="13"/>
                <c:pt idx="0">
                  <c:v>0.99272727272727268</c:v>
                </c:pt>
                <c:pt idx="1">
                  <c:v>0.9932659932659933</c:v>
                </c:pt>
                <c:pt idx="2">
                  <c:v>0.98692810457516345</c:v>
                </c:pt>
                <c:pt idx="3">
                  <c:v>0.96758104738154616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0.98358092259577801</c:v>
                </c:pt>
              </c:numCache>
            </c:numRef>
          </c:val>
        </c:ser>
        <c:overlap val="100"/>
        <c:axId val="73733248"/>
        <c:axId val="73734784"/>
      </c:barChart>
      <c:lineChart>
        <c:grouping val="standard"/>
        <c:ser>
          <c:idx val="4"/>
          <c:order val="1"/>
          <c:tx>
            <c:strRef>
              <c:f>TI!$A$18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TI!$B$18:$N$18</c:f>
              <c:numCache>
                <c:formatCode>0%</c:formatCode>
                <c:ptCount val="13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</c:numCache>
            </c:numRef>
          </c:val>
        </c:ser>
        <c:marker val="1"/>
        <c:axId val="73733248"/>
        <c:axId val="73734784"/>
      </c:lineChart>
      <c:lineChart>
        <c:grouping val="standard"/>
        <c:ser>
          <c:idx val="5"/>
          <c:order val="2"/>
          <c:tx>
            <c:strRef>
              <c:f>TI!$A$6</c:f>
              <c:strCache>
                <c:ptCount val="1"/>
                <c:pt idx="0">
                  <c:v>Total general</c:v>
                </c:pt>
              </c:strCache>
            </c:strRef>
          </c:tx>
          <c:spPr>
            <a:ln w="6350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prstClr val="black"/>
                </a:solidFill>
              </a:ln>
            </c:spPr>
          </c:marker>
          <c:dLbls>
            <c:dLbl>
              <c:idx val="0"/>
              <c:layout>
                <c:manualLayout>
                  <c:x val="1.4737404972748558E-2"/>
                  <c:y val="8.7962510825329351E-3"/>
                </c:manualLayout>
              </c:layout>
              <c:showVal val="1"/>
            </c:dLbl>
            <c:dLbl>
              <c:idx val="3"/>
              <c:layout>
                <c:manualLayout>
                  <c:x val="1.4737404972748558E-2"/>
                  <c:y val="-4.6914570460397695E-2"/>
                </c:manualLayout>
              </c:layout>
              <c:showVal val="1"/>
            </c:dLbl>
            <c:dLbl>
              <c:idx val="6"/>
              <c:layout>
                <c:manualLayout>
                  <c:x val="-5.8949619890994323E-3"/>
                  <c:y val="4.9846731114172933E-2"/>
                </c:manualLayout>
              </c:layout>
              <c:showVal val="1"/>
            </c:dLbl>
            <c:dLbl>
              <c:idx val="7"/>
              <c:layout>
                <c:manualLayout>
                  <c:x val="-2.5046400806682037E-2"/>
                  <c:y val="0.10095334479212455"/>
                </c:manualLayout>
              </c:layout>
              <c:showVal val="1"/>
            </c:dLbl>
            <c:dLbl>
              <c:idx val="8"/>
              <c:layout>
                <c:manualLayout>
                  <c:x val="-1.3259859250596381E-2"/>
                  <c:y val="6.3456388155049823E-2"/>
                </c:manualLayout>
              </c:layout>
              <c:showVal val="1"/>
            </c:dLbl>
            <c:dLbl>
              <c:idx val="12"/>
              <c:layout>
                <c:manualLayout>
                  <c:x val="8.8423269410904011E-3"/>
                  <c:y val="-5.8643213075497136E-3"/>
                </c:manualLayout>
              </c:layout>
              <c:showVal val="1"/>
            </c:dLbl>
            <c:txPr>
              <a:bodyPr/>
              <a:lstStyle/>
              <a:p>
                <a:pPr>
                  <a:defRPr sz="1800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TI!$B$6:$N$6</c:f>
              <c:numCache>
                <c:formatCode>General</c:formatCode>
                <c:ptCount val="13"/>
                <c:pt idx="0">
                  <c:v>275</c:v>
                </c:pt>
                <c:pt idx="1">
                  <c:v>297</c:v>
                </c:pt>
                <c:pt idx="2">
                  <c:v>306</c:v>
                </c:pt>
                <c:pt idx="3">
                  <c:v>401</c:v>
                </c:pt>
                <c:pt idx="12" formatCode="0">
                  <c:v>319.75</c:v>
                </c:pt>
              </c:numCache>
            </c:numRef>
          </c:val>
        </c:ser>
        <c:marker val="1"/>
        <c:axId val="73742208"/>
        <c:axId val="73740672"/>
      </c:lineChart>
      <c:catAx>
        <c:axId val="7373324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3734784"/>
        <c:crosses val="autoZero"/>
        <c:auto val="1"/>
        <c:lblAlgn val="ctr"/>
        <c:lblOffset val="100"/>
      </c:catAx>
      <c:valAx>
        <c:axId val="73734784"/>
        <c:scaling>
          <c:orientation val="minMax"/>
          <c:max val="1"/>
          <c:min val="0.9"/>
        </c:scaling>
        <c:axPos val="l"/>
        <c:majorGridlines>
          <c:spPr>
            <a:ln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3733248"/>
        <c:crosses val="autoZero"/>
        <c:crossBetween val="between"/>
      </c:valAx>
      <c:valAx>
        <c:axId val="73740672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3742208"/>
        <c:crosses val="max"/>
        <c:crossBetween val="between"/>
      </c:valAx>
      <c:catAx>
        <c:axId val="73742208"/>
        <c:scaling>
          <c:orientation val="minMax"/>
        </c:scaling>
        <c:delete val="1"/>
        <c:axPos val="b"/>
        <c:tickLblPos val="none"/>
        <c:crossAx val="7374067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1869769202826259"/>
          <c:y val="0.92357572950440014"/>
          <c:w val="0.76260451361709714"/>
          <c:h val="7.6424270495599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UP TIME ORACLE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79"/>
          <c:h val="0.7142608757615706"/>
        </c:manualLayout>
      </c:layout>
      <c:barChart>
        <c:barDir val="col"/>
        <c:grouping val="stacked"/>
        <c:ser>
          <c:idx val="0"/>
          <c:order val="1"/>
          <c:tx>
            <c:v>UP TIME</c:v>
          </c:tx>
          <c:spPr>
            <a:solidFill>
              <a:srgbClr val="339933"/>
            </a:solidFill>
          </c:spPr>
          <c:dLbls>
            <c:dLbl>
              <c:idx val="2"/>
              <c:layout>
                <c:manualLayout>
                  <c:x val="2.9974791672247375E-3"/>
                  <c:y val="-8.704253408329593E-2"/>
                </c:manualLayout>
              </c:layout>
              <c:showVal val="1"/>
            </c:dLbl>
            <c:dLbl>
              <c:idx val="7"/>
              <c:layout>
                <c:manualLayout>
                  <c:x val="5.9949590419205914E-3"/>
                  <c:y val="-0.30154020735999315"/>
                </c:manualLayout>
              </c:layout>
              <c:showVal val="1"/>
            </c:dLbl>
            <c:dLbl>
              <c:idx val="8"/>
              <c:layout>
                <c:manualLayout>
                  <c:x val="8.9924375016743885E-3"/>
                  <c:y val="-0.17408506816659244"/>
                </c:manualLayout>
              </c:layout>
              <c:showVal val="1"/>
            </c:dLbl>
            <c:dLbl>
              <c:idx val="9"/>
              <c:layout>
                <c:manualLayout>
                  <c:x val="2.0982354170573411E-2"/>
                  <c:y val="-0.28599714247878666"/>
                </c:manualLayout>
              </c:layout>
              <c:showVal val="1"/>
            </c:dLbl>
            <c:dLbl>
              <c:idx val="12"/>
              <c:layout>
                <c:manualLayout>
                  <c:x val="7.4936979180620575E-3"/>
                  <c:y val="-0.24558429259215797"/>
                </c:manualLayout>
              </c:layout>
              <c:showVal val="1"/>
            </c:dLbl>
            <c:numFmt formatCode="0.000%" sourceLinked="0"/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TI!$B$26:$N$26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0.99971590909090913</c:v>
                </c:pt>
                <c:pt idx="4">
                  <c:v>1</c:v>
                </c:pt>
                <c:pt idx="5">
                  <c:v>1</c:v>
                </c:pt>
                <c:pt idx="6">
                  <c:v>0.99998421717171715</c:v>
                </c:pt>
                <c:pt idx="7">
                  <c:v>0.99064275568181825</c:v>
                </c:pt>
                <c:pt idx="8">
                  <c:v>0.99926609848484849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0.99510041824494944</c:v>
                </c:pt>
              </c:numCache>
            </c:numRef>
          </c:val>
        </c:ser>
        <c:overlap val="100"/>
        <c:axId val="73876608"/>
        <c:axId val="73878144"/>
      </c:barChart>
      <c:lineChart>
        <c:grouping val="stacked"/>
        <c:ser>
          <c:idx val="2"/>
          <c:order val="0"/>
          <c:tx>
            <c:v>META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TI!$B$28:$N$28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3876608"/>
        <c:axId val="73878144"/>
      </c:lineChart>
      <c:lineChart>
        <c:grouping val="standard"/>
        <c:ser>
          <c:idx val="1"/>
          <c:order val="2"/>
          <c:tx>
            <c:strRef>
              <c:f>TI!$A$27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TI!$B$27:$N$27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</c:ser>
        <c:marker val="1"/>
        <c:axId val="73914240"/>
        <c:axId val="73912704"/>
      </c:lineChart>
      <c:catAx>
        <c:axId val="7387660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3878144"/>
        <c:crosses val="autoZero"/>
        <c:auto val="1"/>
        <c:lblAlgn val="ctr"/>
        <c:lblOffset val="100"/>
      </c:catAx>
      <c:valAx>
        <c:axId val="73878144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3876608"/>
        <c:crosses val="autoZero"/>
        <c:crossBetween val="between"/>
      </c:valAx>
      <c:valAx>
        <c:axId val="73912704"/>
        <c:scaling>
          <c:orientation val="minMax"/>
        </c:scaling>
        <c:axPos val="r"/>
        <c:numFmt formatCode="General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3914240"/>
        <c:crosses val="max"/>
        <c:crossBetween val="between"/>
        <c:majorUnit val="1"/>
        <c:minorUnit val="0.1"/>
      </c:valAx>
      <c:catAx>
        <c:axId val="73914240"/>
        <c:scaling>
          <c:orientation val="minMax"/>
        </c:scaling>
        <c:delete val="1"/>
        <c:axPos val="b"/>
        <c:tickLblPos val="none"/>
        <c:crossAx val="73912704"/>
        <c:crosses val="autoZero"/>
        <c:auto val="1"/>
        <c:lblAlgn val="ctr"/>
        <c:lblOffset val="100"/>
      </c:catAx>
      <c:spPr>
        <a:noFill/>
        <a:ln>
          <a:solidFill>
            <a:srgbClr val="1F497D">
              <a:lumMod val="40000"/>
              <a:lumOff val="60000"/>
            </a:srgbClr>
          </a:solidFill>
        </a:ln>
      </c:spPr>
    </c:plotArea>
    <c:legend>
      <c:legendPos val="b"/>
      <c:layout>
        <c:manualLayout>
          <c:xMode val="edge"/>
          <c:yMode val="edge"/>
          <c:x val="0.11869769202826259"/>
          <c:y val="0.92357572950440014"/>
          <c:w val="0.42645587215231923"/>
          <c:h val="7.642465846674657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s-CL"/>
              <a:t>UP TIME CORREO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9"/>
          <c:h val="0.7142608757615706"/>
        </c:manualLayout>
      </c:layout>
      <c:barChart>
        <c:barDir val="col"/>
        <c:grouping val="stacked"/>
        <c:ser>
          <c:idx val="0"/>
          <c:order val="1"/>
          <c:tx>
            <c:strRef>
              <c:f>TI!$A$33</c:f>
              <c:strCache>
                <c:ptCount val="1"/>
                <c:pt idx="0">
                  <c:v>UP TIME</c:v>
                </c:pt>
              </c:strCache>
            </c:strRef>
          </c:tx>
          <c:spPr>
            <a:solidFill>
              <a:srgbClr val="339933"/>
            </a:solidFill>
          </c:spPr>
          <c:dLbls>
            <c:dLbl>
              <c:idx val="1"/>
              <c:layout>
                <c:manualLayout>
                  <c:x val="1.5002726479741357E-3"/>
                  <c:y val="-7.5021321266255547E-2"/>
                </c:manualLayout>
              </c:layout>
              <c:showVal val="1"/>
            </c:dLbl>
            <c:dLbl>
              <c:idx val="3"/>
              <c:layout>
                <c:manualLayout>
                  <c:x val="1.5002726479741357E-3"/>
                  <c:y val="-9.6902539968913404E-2"/>
                </c:manualLayout>
              </c:layout>
              <c:showVal val="1"/>
            </c:dLbl>
            <c:dLbl>
              <c:idx val="7"/>
              <c:layout>
                <c:manualLayout>
                  <c:x val="0"/>
                  <c:y val="-0.32821819975456068"/>
                </c:manualLayout>
              </c:layout>
              <c:tx>
                <c:rich>
                  <a:bodyPr/>
                  <a:lstStyle/>
                  <a:p>
                    <a:r>
                      <a:rPr lang="en-US" sz="2000"/>
                      <a:t>99,773</a:t>
                    </a:r>
                    <a:r>
                      <a:rPr lang="en-US"/>
                      <a:t>%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2.1003817071638099E-2"/>
                  <c:y val="-0.19067919155173291"/>
                </c:manualLayout>
              </c:layout>
              <c:showVal val="1"/>
            </c:dLbl>
            <c:dLbl>
              <c:idx val="9"/>
              <c:layout>
                <c:manualLayout>
                  <c:x val="1.9503544423663859E-2"/>
                  <c:y val="-0.28758173152064842"/>
                </c:manualLayout>
              </c:layout>
              <c:showVal val="1"/>
            </c:dLbl>
            <c:dLbl>
              <c:idx val="12"/>
              <c:layout>
                <c:manualLayout>
                  <c:x val="-1.350245383176738E-2"/>
                  <c:y val="-0.32821819975456068"/>
                </c:manualLayout>
              </c:layout>
              <c:showVal val="1"/>
            </c:dLbl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TI!$B$33:$N$33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0.99772727272727268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0.99772727272727268</c:v>
                </c:pt>
              </c:numCache>
            </c:numRef>
          </c:val>
        </c:ser>
        <c:overlap val="100"/>
        <c:axId val="73966720"/>
        <c:axId val="73968256"/>
      </c:barChart>
      <c:lineChart>
        <c:grouping val="standard"/>
        <c:ser>
          <c:idx val="3"/>
          <c:order val="0"/>
          <c:tx>
            <c:strRef>
              <c:f>TI!$A$35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TI!$B$35:$N$35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3966720"/>
        <c:axId val="73968256"/>
      </c:lineChart>
      <c:lineChart>
        <c:grouping val="standard"/>
        <c:ser>
          <c:idx val="4"/>
          <c:order val="2"/>
          <c:tx>
            <c:strRef>
              <c:f>TI!$A$34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TI!$B$34:$N$34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marker val="1"/>
        <c:axId val="73987968"/>
        <c:axId val="73986432"/>
      </c:lineChart>
      <c:catAx>
        <c:axId val="7396672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3968256"/>
        <c:crosses val="autoZero"/>
        <c:auto val="1"/>
        <c:lblAlgn val="ctr"/>
        <c:lblOffset val="100"/>
      </c:catAx>
      <c:valAx>
        <c:axId val="73968256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3966720"/>
        <c:crosses val="autoZero"/>
        <c:crossBetween val="between"/>
      </c:valAx>
      <c:valAx>
        <c:axId val="73986432"/>
        <c:scaling>
          <c:orientation val="minMax"/>
        </c:scaling>
        <c:axPos val="r"/>
        <c:numFmt formatCode="_-* #,##0_-;\-* #,##0_-;_-* &quot;-&quot;_-;_-@_-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3987968"/>
        <c:crosses val="max"/>
        <c:crossBetween val="between"/>
        <c:majorUnit val="1"/>
        <c:minorUnit val="0.1"/>
      </c:valAx>
      <c:catAx>
        <c:axId val="73987968"/>
        <c:scaling>
          <c:orientation val="minMax"/>
        </c:scaling>
        <c:delete val="1"/>
        <c:axPos val="b"/>
        <c:tickLblPos val="none"/>
        <c:crossAx val="7398643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1869769202826259"/>
          <c:y val="0.92357572950440014"/>
          <c:w val="0.42645587215231934"/>
          <c:h val="7.642465846674657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s-CL"/>
              <a:t>UP TIME  INTERNET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9"/>
          <c:h val="0.7142608757615706"/>
        </c:manualLayout>
      </c:layout>
      <c:barChart>
        <c:barDir val="col"/>
        <c:grouping val="stacked"/>
        <c:ser>
          <c:idx val="0"/>
          <c:order val="1"/>
          <c:tx>
            <c:strRef>
              <c:f>TI!$A$40</c:f>
              <c:strCache>
                <c:ptCount val="1"/>
                <c:pt idx="0">
                  <c:v>UP TIME</c:v>
                </c:pt>
              </c:strCache>
            </c:strRef>
          </c:tx>
          <c:spPr>
            <a:solidFill>
              <a:srgbClr val="339933"/>
            </a:solidFill>
          </c:spPr>
          <c:dLbls>
            <c:dLbl>
              <c:idx val="7"/>
              <c:layout>
                <c:manualLayout>
                  <c:x val="2.9974791672247605E-3"/>
                  <c:y val="-0.30464886929153806"/>
                </c:manualLayout>
              </c:layout>
              <c:showVal val="1"/>
            </c:dLbl>
            <c:dLbl>
              <c:idx val="8"/>
              <c:layout>
                <c:manualLayout>
                  <c:x val="1.3488656252511421E-2"/>
                  <c:y val="-0.15854175850886154"/>
                </c:manualLayout>
              </c:layout>
              <c:showVal val="1"/>
            </c:dLbl>
            <c:dLbl>
              <c:idx val="9"/>
              <c:layout>
                <c:manualLayout>
                  <c:x val="2.2481093754185812E-2"/>
                  <c:y val="-0.26734517088951082"/>
                </c:manualLayout>
              </c:layout>
              <c:tx>
                <c:rich>
                  <a:bodyPr/>
                  <a:lstStyle/>
                  <a:p>
                    <a:r>
                      <a:rPr lang="en-US" sz="2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100,000</a:t>
                    </a:r>
                    <a:r>
                      <a:rPr lang="en-US"/>
                      <a:t>%</a:t>
                    </a:r>
                  </a:p>
                </c:rich>
              </c:tx>
              <c:showVal val="1"/>
            </c:dLbl>
            <c:dLbl>
              <c:idx val="10"/>
              <c:layout>
                <c:manualLayout>
                  <c:x val="2.2481093754185812E-2"/>
                  <c:y val="-0.15543309657731588"/>
                </c:manualLayout>
              </c:layout>
              <c:showVal val="1"/>
            </c:dLbl>
            <c:dLbl>
              <c:idx val="12"/>
              <c:layout>
                <c:manualLayout>
                  <c:x val="-7.4936979180619543E-3"/>
                  <c:y val="-0.28599689770226211"/>
                </c:manualLayout>
              </c:layout>
              <c:showVal val="1"/>
            </c:dLbl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TI!$B$40:$N$40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0.9970170454545455</c:v>
                </c:pt>
                <c:pt idx="5">
                  <c:v>1</c:v>
                </c:pt>
                <c:pt idx="6">
                  <c:v>1</c:v>
                </c:pt>
                <c:pt idx="7">
                  <c:v>0.99798768939393945</c:v>
                </c:pt>
                <c:pt idx="8">
                  <c:v>0.9892045454545455</c:v>
                </c:pt>
                <c:pt idx="9">
                  <c:v>1</c:v>
                </c:pt>
                <c:pt idx="10">
                  <c:v>0.99936868686868685</c:v>
                </c:pt>
                <c:pt idx="11">
                  <c:v>1</c:v>
                </c:pt>
                <c:pt idx="12">
                  <c:v>0.99682239057239064</c:v>
                </c:pt>
              </c:numCache>
            </c:numRef>
          </c:val>
        </c:ser>
        <c:overlap val="100"/>
        <c:axId val="75138176"/>
        <c:axId val="75139712"/>
      </c:barChart>
      <c:lineChart>
        <c:grouping val="stacked"/>
        <c:ser>
          <c:idx val="2"/>
          <c:order val="0"/>
          <c:tx>
            <c:strRef>
              <c:f>TI!$A$42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TI!$B$42:$N$42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5138176"/>
        <c:axId val="75139712"/>
      </c:lineChart>
      <c:lineChart>
        <c:grouping val="standard"/>
        <c:ser>
          <c:idx val="1"/>
          <c:order val="2"/>
          <c:tx>
            <c:strRef>
              <c:f>TI!$A$41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TI!$B$25:$M$25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TI!$B$41:$N$41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</c:ser>
        <c:marker val="1"/>
        <c:axId val="75143040"/>
        <c:axId val="75141504"/>
      </c:lineChart>
      <c:catAx>
        <c:axId val="7513817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5139712"/>
        <c:crosses val="autoZero"/>
        <c:auto val="1"/>
        <c:lblAlgn val="ctr"/>
        <c:lblOffset val="100"/>
      </c:catAx>
      <c:valAx>
        <c:axId val="75139712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138176"/>
        <c:crosses val="autoZero"/>
        <c:crossBetween val="between"/>
      </c:valAx>
      <c:valAx>
        <c:axId val="75141504"/>
        <c:scaling>
          <c:orientation val="minMax"/>
        </c:scaling>
        <c:axPos val="r"/>
        <c:numFmt formatCode="General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143040"/>
        <c:crosses val="max"/>
        <c:crossBetween val="between"/>
        <c:majorUnit val="1"/>
        <c:minorUnit val="0.1"/>
      </c:valAx>
      <c:catAx>
        <c:axId val="75143040"/>
        <c:scaling>
          <c:orientation val="minMax"/>
        </c:scaling>
        <c:delete val="1"/>
        <c:axPos val="b"/>
        <c:tickLblPos val="none"/>
        <c:crossAx val="75141504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2281056863949967"/>
          <c:y val="0.92357538223690949"/>
          <c:w val="0.42645587215231934"/>
          <c:h val="7.642465846674657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UP TIME RED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701"/>
          <c:h val="0.7142608757615706"/>
        </c:manualLayout>
      </c:layout>
      <c:barChart>
        <c:barDir val="col"/>
        <c:grouping val="stacked"/>
        <c:ser>
          <c:idx val="0"/>
          <c:order val="1"/>
          <c:tx>
            <c:v>UP TIME</c:v>
          </c:tx>
          <c:spPr>
            <a:solidFill>
              <a:srgbClr val="339933"/>
            </a:solidFill>
          </c:spPr>
          <c:dLbls>
            <c:dLbl>
              <c:idx val="0"/>
              <c:layout>
                <c:manualLayout>
                  <c:x val="0"/>
                  <c:y val="-0.29843154542844341"/>
                </c:manualLayout>
              </c:layout>
              <c:showVal val="1"/>
            </c:dLbl>
            <c:dLbl>
              <c:idx val="2"/>
              <c:layout>
                <c:manualLayout>
                  <c:x val="1.4987395836123802E-3"/>
                  <c:y val="-0.13056380112494398"/>
                </c:manualLayout>
              </c:layout>
              <c:showVal val="1"/>
            </c:dLbl>
            <c:dLbl>
              <c:idx val="3"/>
              <c:layout>
                <c:manualLayout>
                  <c:x val="5.9949583344495232E-2"/>
                  <c:y val="-0.214497673276694"/>
                </c:manualLayout>
              </c:layout>
              <c:showVal val="1"/>
            </c:dLbl>
            <c:dLbl>
              <c:idx val="7"/>
              <c:layout>
                <c:manualLayout>
                  <c:x val="8.9924375016744267E-3"/>
                  <c:y val="-0.31086619315463426"/>
                </c:manualLayout>
              </c:layout>
              <c:showVal val="1"/>
            </c:dLbl>
            <c:dLbl>
              <c:idx val="8"/>
              <c:layout>
                <c:manualLayout>
                  <c:x val="-2.9974791672247605E-3"/>
                  <c:y val="-0.18030239202968459"/>
                </c:manualLayout>
              </c:layout>
              <c:showVal val="1"/>
            </c:dLbl>
            <c:dLbl>
              <c:idx val="9"/>
              <c:layout>
                <c:manualLayout>
                  <c:x val="2.5478572921410633E-2"/>
                  <c:y val="-0.3077575312230823"/>
                </c:manualLayout>
              </c:layout>
              <c:showVal val="1"/>
            </c:dLbl>
            <c:dLbl>
              <c:idx val="12"/>
              <c:layout>
                <c:manualLayout>
                  <c:x val="-5.9949583344495313E-3"/>
                  <c:y val="-0.31086619315463426"/>
                </c:manualLayout>
              </c:layout>
              <c:showVal val="1"/>
            </c:dLbl>
            <c:numFmt formatCode="#,##0.0000" sourceLinked="0"/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TI!$B$60:$N$60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TI!$B$47:$N$47</c:f>
              <c:numCache>
                <c:formatCode>General</c:formatCode>
                <c:ptCount val="13"/>
                <c:pt idx="0">
                  <c:v>0.99990530303030301</c:v>
                </c:pt>
                <c:pt idx="1">
                  <c:v>0.99994318181818187</c:v>
                </c:pt>
                <c:pt idx="2">
                  <c:v>0.99979640151515148</c:v>
                </c:pt>
                <c:pt idx="3">
                  <c:v>0.99990530303030301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0.99982323232323234</c:v>
                </c:pt>
                <c:pt idx="8">
                  <c:v>0.9988636363636364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0.99974221380471384</c:v>
                </c:pt>
              </c:numCache>
            </c:numRef>
          </c:val>
        </c:ser>
        <c:overlap val="100"/>
        <c:axId val="75162752"/>
        <c:axId val="75164288"/>
      </c:barChart>
      <c:lineChart>
        <c:grouping val="stacked"/>
        <c:ser>
          <c:idx val="2"/>
          <c:order val="0"/>
          <c:tx>
            <c:strRef>
              <c:f>TI!$A$49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TI!$B$49:$N$49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5162752"/>
        <c:axId val="75164288"/>
      </c:lineChart>
      <c:lineChart>
        <c:grouping val="standard"/>
        <c:ser>
          <c:idx val="1"/>
          <c:order val="2"/>
          <c:tx>
            <c:strRef>
              <c:f>TI!$A$48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TI!$B$25:$M$25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TI!$B$48:$N$48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</c:numCache>
            </c:numRef>
          </c:val>
        </c:ser>
        <c:marker val="1"/>
        <c:axId val="73799552"/>
        <c:axId val="73798016"/>
      </c:lineChart>
      <c:catAx>
        <c:axId val="7516275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5164288"/>
        <c:crosses val="autoZero"/>
        <c:auto val="1"/>
        <c:lblAlgn val="ctr"/>
        <c:lblOffset val="100"/>
      </c:catAx>
      <c:valAx>
        <c:axId val="75164288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162752"/>
        <c:crosses val="autoZero"/>
        <c:crossBetween val="between"/>
      </c:valAx>
      <c:valAx>
        <c:axId val="73798016"/>
        <c:scaling>
          <c:orientation val="minMax"/>
        </c:scaling>
        <c:axPos val="r"/>
        <c:numFmt formatCode="General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3799552"/>
        <c:crosses val="max"/>
        <c:crossBetween val="between"/>
        <c:majorUnit val="1"/>
        <c:minorUnit val="0.1"/>
      </c:valAx>
      <c:catAx>
        <c:axId val="73799552"/>
        <c:scaling>
          <c:orientation val="minMax"/>
        </c:scaling>
        <c:delete val="1"/>
        <c:axPos val="b"/>
        <c:tickLblPos val="none"/>
        <c:crossAx val="73798016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28955400932310432"/>
          <c:y val="0.89559742485298877"/>
          <c:w val="0.42645587215231939"/>
          <c:h val="7.642465846674657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>
        <c:manualLayout>
          <c:layoutTarget val="inner"/>
          <c:xMode val="edge"/>
          <c:yMode val="edge"/>
          <c:x val="8.0065956860245147E-2"/>
          <c:y val="9.7598333364564249E-2"/>
          <c:w val="0.90408286850728248"/>
          <c:h val="0.76550493374595452"/>
        </c:manualLayout>
      </c:layout>
      <c:barChart>
        <c:barDir val="col"/>
        <c:grouping val="clustered"/>
        <c:ser>
          <c:idx val="0"/>
          <c:order val="0"/>
          <c:tx>
            <c:strRef>
              <c:f>'Datos costos'!$A$3</c:f>
              <c:strCache>
                <c:ptCount val="1"/>
                <c:pt idx="0">
                  <c:v>Presupuesto</c:v>
                </c:pt>
              </c:strCache>
            </c:strRef>
          </c:tx>
          <c:spPr>
            <a:ln w="38100">
              <a:noFill/>
            </a:ln>
          </c:spPr>
          <c:cat>
            <c:strRef>
              <c:f>'Datos costos'!$B$1:$M$1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costos'!$B$7:$M$7</c:f>
              <c:numCache>
                <c:formatCode>_-* #,##0_-;\-* #,##0_-;_-* "-"??_-;_-@_-</c:formatCode>
                <c:ptCount val="12"/>
                <c:pt idx="0">
                  <c:v>22503.359489286824</c:v>
                </c:pt>
                <c:pt idx="1">
                  <c:v>24083.268144307673</c:v>
                </c:pt>
                <c:pt idx="2">
                  <c:v>24092.868144307671</c:v>
                </c:pt>
                <c:pt idx="3">
                  <c:v>24083.268144307673</c:v>
                </c:pt>
                <c:pt idx="4">
                  <c:v>24002.989095871308</c:v>
                </c:pt>
                <c:pt idx="5">
                  <c:v>24093.668144307674</c:v>
                </c:pt>
                <c:pt idx="6">
                  <c:v>25191.022080195915</c:v>
                </c:pt>
                <c:pt idx="7">
                  <c:v>24083.268144307673</c:v>
                </c:pt>
                <c:pt idx="8">
                  <c:v>24091.268144307673</c:v>
                </c:pt>
                <c:pt idx="9">
                  <c:v>24083.268144307673</c:v>
                </c:pt>
                <c:pt idx="10">
                  <c:v>24226.126144307673</c:v>
                </c:pt>
                <c:pt idx="11">
                  <c:v>24091.268144307673</c:v>
                </c:pt>
              </c:numCache>
            </c:numRef>
          </c:val>
        </c:ser>
        <c:ser>
          <c:idx val="3"/>
          <c:order val="1"/>
          <c:tx>
            <c:strRef>
              <c:f>'Datos costos'!$A$16</c:f>
              <c:strCache>
                <c:ptCount val="1"/>
                <c:pt idx="0">
                  <c:v>Real</c:v>
                </c:pt>
              </c:strCache>
            </c:strRef>
          </c:tx>
          <c:spPr>
            <a:ln w="44450">
              <a:noFill/>
            </a:ln>
          </c:spPr>
          <c:dLbls>
            <c:dLbl>
              <c:idx val="0"/>
              <c:layout>
                <c:manualLayout>
                  <c:x val="-1.4912667788941198E-2"/>
                  <c:y val="7.8151647910308902E-2"/>
                </c:manualLayout>
              </c:layout>
              <c:showVal val="1"/>
            </c:dLbl>
            <c:dLbl>
              <c:idx val="1"/>
              <c:layout>
                <c:manualLayout>
                  <c:x val="-4.4793184612910618E-2"/>
                  <c:y val="5.9638866940977704E-2"/>
                </c:manualLayout>
              </c:layout>
              <c:showVal val="1"/>
            </c:dLbl>
            <c:dLbl>
              <c:idx val="2"/>
              <c:layout>
                <c:manualLayout>
                  <c:x val="-2.4089641635759801E-2"/>
                  <c:y val="6.8328697060288504E-2"/>
                </c:manualLayout>
              </c:layout>
              <c:showVal val="1"/>
            </c:dLbl>
            <c:dLbl>
              <c:idx val="3"/>
              <c:layout>
                <c:manualLayout>
                  <c:x val="1.8210138461550118E-2"/>
                  <c:y val="-2.8819007177409556E-2"/>
                </c:manualLayout>
              </c:layout>
              <c:showVal val="1"/>
            </c:dLbl>
            <c:dLbl>
              <c:idx val="4"/>
              <c:layout>
                <c:manualLayout>
                  <c:x val="-1.8595838334598463E-2"/>
                  <c:y val="-0.21335390739400778"/>
                </c:manualLayout>
              </c:layout>
              <c:showVal val="1"/>
            </c:dLbl>
            <c:dLbl>
              <c:idx val="5"/>
              <c:layout>
                <c:manualLayout>
                  <c:x val="-3.8058244195549457E-2"/>
                  <c:y val="0.10295853830122401"/>
                </c:manualLayout>
              </c:layout>
              <c:showVal val="1"/>
            </c:dLbl>
            <c:txPr>
              <a:bodyPr/>
              <a:lstStyle/>
              <a:p>
                <a:pPr>
                  <a:defRPr sz="1600"/>
                </a:pPr>
                <a:endParaRPr lang="es-CL"/>
              </a:p>
            </c:txPr>
            <c:showVal val="1"/>
          </c:dLbls>
          <c:cat>
            <c:strRef>
              <c:f>'Datos costos'!$B$1:$M$1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costos'!$B$26:$G$26</c:f>
              <c:numCache>
                <c:formatCode>_-* #,##0.0_-;\-* #,##0.0_-;_-* "-"??_-;_-@_-</c:formatCode>
                <c:ptCount val="6"/>
                <c:pt idx="0">
                  <c:v>26538.471000000001</c:v>
                </c:pt>
                <c:pt idx="1">
                  <c:v>24227.263999999999</c:v>
                </c:pt>
                <c:pt idx="2">
                  <c:v>25691.794000000002</c:v>
                </c:pt>
                <c:pt idx="3">
                  <c:v>11611.135</c:v>
                </c:pt>
                <c:pt idx="4">
                  <c:v>15893.935000000001</c:v>
                </c:pt>
                <c:pt idx="5">
                  <c:v>31268.5</c:v>
                </c:pt>
              </c:numCache>
            </c:numRef>
          </c:val>
        </c:ser>
        <c:axId val="73824896"/>
        <c:axId val="73830784"/>
      </c:barChart>
      <c:catAx>
        <c:axId val="73824896"/>
        <c:scaling>
          <c:orientation val="minMax"/>
        </c:scaling>
        <c:axPos val="b"/>
        <c:numFmt formatCode="mmm/yy" sourceLinked="0"/>
        <c:tickLblPos val="nextTo"/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3830784"/>
        <c:crossesAt val="0"/>
        <c:auto val="1"/>
        <c:lblAlgn val="ctr"/>
        <c:lblOffset val="100"/>
      </c:catAx>
      <c:valAx>
        <c:axId val="73830784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  <a:prstDash val="sysDash"/>
            </a:ln>
          </c:spPr>
        </c:majorGridlines>
        <c:numFmt formatCode="_-* #,##0_-;\-* #,##0_-;_-* &quot;-&quot;??_-;_-@_-" sourceLinked="1"/>
        <c:tickLblPos val="nextTo"/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382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087310485011712"/>
          <c:y val="2.1304088364201626E-3"/>
          <c:w val="8.1358898064814028E-2"/>
          <c:h val="0.18096167801192772"/>
        </c:manualLayout>
      </c:layout>
      <c:txPr>
        <a:bodyPr/>
        <a:lstStyle/>
        <a:p>
          <a:pPr>
            <a:defRPr lang="es-ES"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s-CL"/>
              <a:t>UP TIME GENERAL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701"/>
          <c:h val="0.7142608757615706"/>
        </c:manualLayout>
      </c:layout>
      <c:barChart>
        <c:barDir val="col"/>
        <c:grouping val="stacked"/>
        <c:ser>
          <c:idx val="0"/>
          <c:order val="1"/>
          <c:tx>
            <c:strRef>
              <c:f>TI!$A$61</c:f>
              <c:strCache>
                <c:ptCount val="1"/>
                <c:pt idx="0">
                  <c:v>UP TIME</c:v>
                </c:pt>
              </c:strCache>
            </c:strRef>
          </c:tx>
          <c:spPr>
            <a:solidFill>
              <a:srgbClr val="339933"/>
            </a:solidFill>
          </c:spPr>
          <c:dLbls>
            <c:dLbl>
              <c:idx val="7"/>
              <c:layout>
                <c:manualLayout>
                  <c:x val="-6.001090591896587E-3"/>
                  <c:y val="-0.3177955186759453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-0.15578211699801239"/>
                </c:manualLayout>
              </c:layout>
              <c:showVal val="1"/>
            </c:dLbl>
            <c:dLbl>
              <c:idx val="9"/>
              <c:layout>
                <c:manualLayout>
                  <c:x val="1.9503544423663859E-2"/>
                  <c:y val="-0.29910166463618376"/>
                </c:manualLayout>
              </c:layout>
              <c:showVal val="1"/>
            </c:dLbl>
            <c:dLbl>
              <c:idx val="12"/>
              <c:layout>
                <c:manualLayout>
                  <c:x val="-3.1505725607456854E-2"/>
                  <c:y val="-0.32714244569582812"/>
                </c:manualLayout>
              </c:layout>
              <c:showVal val="1"/>
            </c:dLbl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TI!$B$61:$N$61</c:f>
              <c:numCache>
                <c:formatCode>0.000%</c:formatCode>
                <c:ptCount val="13"/>
                <c:pt idx="0">
                  <c:v>0.99997632575757578</c:v>
                </c:pt>
                <c:pt idx="1">
                  <c:v>0.99998579545454547</c:v>
                </c:pt>
                <c:pt idx="2">
                  <c:v>0.99994910037878793</c:v>
                </c:pt>
                <c:pt idx="3">
                  <c:v>0.99990530303030312</c:v>
                </c:pt>
                <c:pt idx="4">
                  <c:v>0.99925426136363638</c:v>
                </c:pt>
                <c:pt idx="5">
                  <c:v>1</c:v>
                </c:pt>
                <c:pt idx="6">
                  <c:v>0.99949297664141412</c:v>
                </c:pt>
                <c:pt idx="7">
                  <c:v>0.99434945154671717</c:v>
                </c:pt>
                <c:pt idx="8">
                  <c:v>0.99953243371212119</c:v>
                </c:pt>
                <c:pt idx="9">
                  <c:v>0.99984217171717171</c:v>
                </c:pt>
                <c:pt idx="10">
                  <c:v>1</c:v>
                </c:pt>
                <c:pt idx="11">
                  <c:v>0.99920559764309769</c:v>
                </c:pt>
                <c:pt idx="12">
                  <c:v>0.99752330159231184</c:v>
                </c:pt>
              </c:numCache>
            </c:numRef>
          </c:val>
        </c:ser>
        <c:overlap val="100"/>
        <c:axId val="75189248"/>
        <c:axId val="75326208"/>
      </c:barChart>
      <c:lineChart>
        <c:grouping val="stacked"/>
        <c:ser>
          <c:idx val="2"/>
          <c:order val="0"/>
          <c:tx>
            <c:strRef>
              <c:f>TI!$A$63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TI!$B$63:$N$63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5189248"/>
        <c:axId val="75326208"/>
      </c:lineChart>
      <c:lineChart>
        <c:grouping val="standard"/>
        <c:ser>
          <c:idx val="1"/>
          <c:order val="2"/>
          <c:tx>
            <c:strRef>
              <c:f>TI!$A$62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TI!$B$62:$N$62</c:f>
              <c:numCache>
                <c:formatCode>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25</c:v>
                </c:pt>
              </c:numCache>
            </c:numRef>
          </c:val>
        </c:ser>
        <c:marker val="1"/>
        <c:axId val="75329536"/>
        <c:axId val="75327744"/>
      </c:lineChart>
      <c:catAx>
        <c:axId val="7518924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5326208"/>
        <c:crosses val="autoZero"/>
        <c:auto val="1"/>
        <c:lblAlgn val="ctr"/>
        <c:lblOffset val="100"/>
      </c:catAx>
      <c:valAx>
        <c:axId val="75326208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189248"/>
        <c:crosses val="autoZero"/>
        <c:crossBetween val="between"/>
      </c:valAx>
      <c:valAx>
        <c:axId val="75327744"/>
        <c:scaling>
          <c:orientation val="minMax"/>
        </c:scaling>
        <c:axPos val="r"/>
        <c:numFmt formatCode="General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329536"/>
        <c:crosses val="max"/>
        <c:crossBetween val="between"/>
        <c:majorUnit val="1"/>
        <c:minorUnit val="0.1"/>
      </c:valAx>
      <c:catAx>
        <c:axId val="75329536"/>
        <c:scaling>
          <c:orientation val="minMax"/>
        </c:scaling>
        <c:delete val="1"/>
        <c:axPos val="b"/>
        <c:tickLblPos val="none"/>
        <c:crossAx val="75327744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1869769202826259"/>
          <c:y val="0.92357572950440014"/>
          <c:w val="0.42550841270566087"/>
          <c:h val="7.6424214096525722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s-CL"/>
              <a:t>UP TIME  SAMAC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734"/>
          <c:h val="0.7142608757615706"/>
        </c:manualLayout>
      </c:layout>
      <c:barChart>
        <c:barDir val="col"/>
        <c:grouping val="stacked"/>
        <c:ser>
          <c:idx val="0"/>
          <c:order val="1"/>
          <c:tx>
            <c:strRef>
              <c:f>TI!$A$54</c:f>
              <c:strCache>
                <c:ptCount val="1"/>
                <c:pt idx="0">
                  <c:v>UP TIME</c:v>
                </c:pt>
              </c:strCache>
            </c:strRef>
          </c:tx>
          <c:spPr>
            <a:solidFill>
              <a:srgbClr val="339933"/>
            </a:solidFill>
          </c:spPr>
          <c:dLbls>
            <c:dLbl>
              <c:idx val="7"/>
              <c:layout>
                <c:manualLayout>
                  <c:x val="-2.4106522356545368E-2"/>
                  <c:y val="-0.28451251433227903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-0.18463046142839304"/>
                </c:manualLayout>
              </c:layout>
              <c:showVal val="1"/>
            </c:dLbl>
            <c:dLbl>
              <c:idx val="9"/>
              <c:layout>
                <c:manualLayout>
                  <c:x val="9.0399448112555708E-3"/>
                  <c:y val="-0.27543256602976052"/>
                </c:manualLayout>
              </c:layout>
              <c:showVal val="1"/>
            </c:dLbl>
            <c:dLbl>
              <c:idx val="12"/>
              <c:layout>
                <c:manualLayout>
                  <c:x val="-7.5332882364204474E-3"/>
                  <c:y val="-0.27543232770465342"/>
                </c:manualLayout>
              </c:layout>
              <c:showVal val="1"/>
            </c:dLbl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TI!$B$54:$N$54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overlap val="100"/>
        <c:axId val="75344512"/>
        <c:axId val="75395456"/>
      </c:barChart>
      <c:lineChart>
        <c:grouping val="stacked"/>
        <c:ser>
          <c:idx val="2"/>
          <c:order val="0"/>
          <c:tx>
            <c:strRef>
              <c:f>TI!$A$56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TI!$B$56:$N$56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5344512"/>
        <c:axId val="75395456"/>
      </c:lineChart>
      <c:lineChart>
        <c:grouping val="standard"/>
        <c:ser>
          <c:idx val="1"/>
          <c:order val="2"/>
          <c:tx>
            <c:strRef>
              <c:f>TI!$A$55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TI!$B$25:$M$25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TI!$B$55:$N$55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marker val="1"/>
        <c:axId val="75398528"/>
        <c:axId val="75396992"/>
      </c:lineChart>
      <c:catAx>
        <c:axId val="7534451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5395456"/>
        <c:crosses val="autoZero"/>
        <c:auto val="1"/>
        <c:lblAlgn val="ctr"/>
        <c:lblOffset val="100"/>
      </c:catAx>
      <c:valAx>
        <c:axId val="75395456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344512"/>
        <c:crosses val="autoZero"/>
        <c:crossBetween val="between"/>
      </c:valAx>
      <c:valAx>
        <c:axId val="75396992"/>
        <c:scaling>
          <c:orientation val="minMax"/>
        </c:scaling>
        <c:axPos val="r"/>
        <c:numFmt formatCode="General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398528"/>
        <c:crosses val="max"/>
        <c:crossBetween val="between"/>
        <c:majorUnit val="1"/>
        <c:minorUnit val="0.1"/>
      </c:valAx>
      <c:catAx>
        <c:axId val="75398528"/>
        <c:scaling>
          <c:orientation val="minMax"/>
        </c:scaling>
        <c:delete val="1"/>
        <c:axPos val="b"/>
        <c:tickLblPos val="none"/>
        <c:crossAx val="7539699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1869769202826259"/>
          <c:y val="0.92357572950440014"/>
          <c:w val="0.42645587215231956"/>
          <c:h val="7.642465846674657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6903</xdr:colOff>
      <xdr:row>4</xdr:row>
      <xdr:rowOff>268228</xdr:rowOff>
    </xdr:from>
    <xdr:to>
      <xdr:col>18</xdr:col>
      <xdr:colOff>225136</xdr:colOff>
      <xdr:row>5</xdr:row>
      <xdr:rowOff>377536</xdr:rowOff>
    </xdr:to>
    <xdr:sp macro="" textlink="">
      <xdr:nvSpPr>
        <xdr:cNvPr id="2" name="Text Box 419"/>
        <xdr:cNvSpPr txBox="1">
          <a:spLocks noChangeArrowheads="1"/>
        </xdr:cNvSpPr>
      </xdr:nvSpPr>
      <xdr:spPr bwMode="auto">
        <a:xfrm>
          <a:off x="318630" y="1705637"/>
          <a:ext cx="18869915" cy="472990"/>
        </a:xfrm>
        <a:prstGeom prst="rect">
          <a:avLst/>
        </a:prstGeom>
        <a:solidFill>
          <a:schemeClr val="accent6">
            <a:lumMod val="75000"/>
          </a:schemeClr>
        </a:solidFill>
        <a:ln w="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 rtl="0">
            <a:defRPr sz="1000"/>
          </a:pPr>
          <a:r>
            <a:rPr lang="es-ES" sz="1800" b="1" i="0" u="none" strike="noStrike" baseline="0">
              <a:solidFill>
                <a:srgbClr val="FFFFFF"/>
              </a:solidFill>
              <a:latin typeface="Calibri"/>
              <a:ea typeface="+mn-ea"/>
              <a:cs typeface="Calibri"/>
            </a:rPr>
            <a:t>1) RESULTADOS DE SERVICIOS  en M$</a:t>
          </a:r>
        </a:p>
      </xdr:txBody>
    </xdr:sp>
    <xdr:clientData/>
  </xdr:twoCellAnchor>
  <xdr:twoCellAnchor>
    <xdr:from>
      <xdr:col>2</xdr:col>
      <xdr:colOff>831274</xdr:colOff>
      <xdr:row>33</xdr:row>
      <xdr:rowOff>112544</xdr:rowOff>
    </xdr:from>
    <xdr:to>
      <xdr:col>18</xdr:col>
      <xdr:colOff>450275</xdr:colOff>
      <xdr:row>34</xdr:row>
      <xdr:rowOff>230458</xdr:rowOff>
    </xdr:to>
    <xdr:sp macro="" textlink="">
      <xdr:nvSpPr>
        <xdr:cNvPr id="4" name="Text Box 419"/>
        <xdr:cNvSpPr txBox="1">
          <a:spLocks noChangeArrowheads="1"/>
        </xdr:cNvSpPr>
      </xdr:nvSpPr>
      <xdr:spPr bwMode="auto">
        <a:xfrm>
          <a:off x="1143001" y="11958180"/>
          <a:ext cx="18703638" cy="498914"/>
        </a:xfrm>
        <a:prstGeom prst="rect">
          <a:avLst/>
        </a:prstGeom>
        <a:solidFill>
          <a:schemeClr val="accent6">
            <a:lumMod val="75000"/>
          </a:schemeClr>
        </a:solidFill>
        <a:ln w="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 rtl="0">
            <a:defRPr sz="1000"/>
          </a:pPr>
          <a:r>
            <a:rPr lang="es-ES" sz="1800" b="1" i="0" u="none" strike="noStrike" baseline="0">
              <a:solidFill>
                <a:srgbClr val="FFFFFF"/>
              </a:solidFill>
              <a:latin typeface="Calibri"/>
              <a:ea typeface="+mn-ea"/>
              <a:cs typeface="Calibri"/>
            </a:rPr>
            <a:t>2) GRÁFICA COSTOS ACUMULADOS  en MM$</a:t>
          </a:r>
        </a:p>
      </xdr:txBody>
    </xdr:sp>
    <xdr:clientData/>
  </xdr:twoCellAnchor>
  <xdr:twoCellAnchor>
    <xdr:from>
      <xdr:col>22</xdr:col>
      <xdr:colOff>38303</xdr:colOff>
      <xdr:row>4</xdr:row>
      <xdr:rowOff>238122</xdr:rowOff>
    </xdr:from>
    <xdr:to>
      <xdr:col>36</xdr:col>
      <xdr:colOff>1333500</xdr:colOff>
      <xdr:row>5</xdr:row>
      <xdr:rowOff>323850</xdr:rowOff>
    </xdr:to>
    <xdr:sp macro="" textlink="">
      <xdr:nvSpPr>
        <xdr:cNvPr id="9" name="Text Box 419"/>
        <xdr:cNvSpPr txBox="1">
          <a:spLocks noChangeArrowheads="1"/>
        </xdr:cNvSpPr>
      </xdr:nvSpPr>
      <xdr:spPr bwMode="auto">
        <a:xfrm>
          <a:off x="24003203" y="1704972"/>
          <a:ext cx="18421147" cy="466728"/>
        </a:xfrm>
        <a:prstGeom prst="rect">
          <a:avLst/>
        </a:prstGeom>
        <a:solidFill>
          <a:schemeClr val="accent6">
            <a:lumMod val="75000"/>
          </a:schemeClr>
        </a:solidFill>
        <a:ln w="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 rtl="0">
            <a:defRPr sz="1000"/>
          </a:pPr>
          <a:r>
            <a:rPr lang="es-ES" sz="1800" b="1" i="0" u="none" strike="noStrike" baseline="0">
              <a:solidFill>
                <a:srgbClr val="FFFFFF"/>
              </a:solidFill>
              <a:latin typeface="Calibri"/>
              <a:ea typeface="+mn-ea"/>
              <a:cs typeface="Calibri"/>
            </a:rPr>
            <a:t>2) INDICADORES DE SERVICIO</a:t>
          </a:r>
        </a:p>
      </xdr:txBody>
    </xdr:sp>
    <xdr:clientData/>
  </xdr:twoCellAnchor>
  <xdr:twoCellAnchor editAs="oneCell">
    <xdr:from>
      <xdr:col>32</xdr:col>
      <xdr:colOff>280987</xdr:colOff>
      <xdr:row>1</xdr:row>
      <xdr:rowOff>130175</xdr:rowOff>
    </xdr:from>
    <xdr:to>
      <xdr:col>33</xdr:col>
      <xdr:colOff>1054790</xdr:colOff>
      <xdr:row>3</xdr:row>
      <xdr:rowOff>81064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4688" t="47321" r="12598" b="37952"/>
        <a:stretch>
          <a:fillRect/>
        </a:stretch>
      </xdr:blipFill>
      <xdr:spPr bwMode="auto">
        <a:xfrm>
          <a:off x="25426987" y="292100"/>
          <a:ext cx="1240529" cy="27473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813955</xdr:colOff>
      <xdr:row>34</xdr:row>
      <xdr:rowOff>287863</xdr:rowOff>
    </xdr:from>
    <xdr:to>
      <xdr:col>18</xdr:col>
      <xdr:colOff>432955</xdr:colOff>
      <xdr:row>45</xdr:row>
      <xdr:rowOff>54529</xdr:rowOff>
    </xdr:to>
    <xdr:graphicFrame macro="">
      <xdr:nvGraphicFramePr>
        <xdr:cNvPr id="1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26</xdr:row>
      <xdr:rowOff>0</xdr:rowOff>
    </xdr:from>
    <xdr:to>
      <xdr:col>29</xdr:col>
      <xdr:colOff>152400</xdr:colOff>
      <xdr:row>27</xdr:row>
      <xdr:rowOff>114300</xdr:rowOff>
    </xdr:to>
    <xdr:sp macro="" textlink="">
      <xdr:nvSpPr>
        <xdr:cNvPr id="17" name="16 CuadroTexto"/>
        <xdr:cNvSpPr txBox="1"/>
      </xdr:nvSpPr>
      <xdr:spPr>
        <a:xfrm>
          <a:off x="17621250" y="4533900"/>
          <a:ext cx="5391150" cy="276225"/>
        </a:xfrm>
        <a:prstGeom prst="rect">
          <a:avLst/>
        </a:prstGeom>
      </xdr:spPr>
      <xdr:txBody>
        <a:bodyPr vertOverflow="clip" wrap="square" rtlCol="0" anchor="t"/>
        <a:lstStyle/>
        <a:p>
          <a:endParaRPr lang="es-CL" sz="1600"/>
        </a:p>
      </xdr:txBody>
    </xdr:sp>
    <xdr:clientData/>
  </xdr:twoCellAnchor>
  <xdr:twoCellAnchor>
    <xdr:from>
      <xdr:col>2</xdr:col>
      <xdr:colOff>0</xdr:colOff>
      <xdr:row>1</xdr:row>
      <xdr:rowOff>47625</xdr:rowOff>
    </xdr:from>
    <xdr:to>
      <xdr:col>2</xdr:col>
      <xdr:colOff>2222500</xdr:colOff>
      <xdr:row>3</xdr:row>
      <xdr:rowOff>333375</xdr:rowOff>
    </xdr:to>
    <xdr:pic>
      <xdr:nvPicPr>
        <xdr:cNvPr id="20" name="Imagen 1" descr="cid:part1.04030907.01080909@agridulce.c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b="17051"/>
        <a:stretch>
          <a:fillRect/>
        </a:stretch>
      </xdr:blipFill>
      <xdr:spPr bwMode="auto">
        <a:xfrm>
          <a:off x="1524000" y="209550"/>
          <a:ext cx="7651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76200</xdr:colOff>
      <xdr:row>6</xdr:row>
      <xdr:rowOff>171449</xdr:rowOff>
    </xdr:from>
    <xdr:to>
      <xdr:col>28</xdr:col>
      <xdr:colOff>1212273</xdr:colOff>
      <xdr:row>18</xdr:row>
      <xdr:rowOff>138544</xdr:rowOff>
    </xdr:to>
    <xdr:graphicFrame macro="">
      <xdr:nvGraphicFramePr>
        <xdr:cNvPr id="4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19</xdr:row>
      <xdr:rowOff>342900</xdr:rowOff>
    </xdr:from>
    <xdr:to>
      <xdr:col>28</xdr:col>
      <xdr:colOff>1200150</xdr:colOff>
      <xdr:row>31</xdr:row>
      <xdr:rowOff>323850</xdr:rowOff>
    </xdr:to>
    <xdr:graphicFrame macro="">
      <xdr:nvGraphicFramePr>
        <xdr:cNvPr id="3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294418</xdr:colOff>
      <xdr:row>20</xdr:row>
      <xdr:rowOff>0</xdr:rowOff>
    </xdr:from>
    <xdr:to>
      <xdr:col>36</xdr:col>
      <xdr:colOff>689273</xdr:colOff>
      <xdr:row>31</xdr:row>
      <xdr:rowOff>304800</xdr:rowOff>
    </xdr:to>
    <xdr:graphicFrame macro="">
      <xdr:nvGraphicFramePr>
        <xdr:cNvPr id="3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155864</xdr:colOff>
      <xdr:row>33</xdr:row>
      <xdr:rowOff>346364</xdr:rowOff>
    </xdr:from>
    <xdr:to>
      <xdr:col>28</xdr:col>
      <xdr:colOff>1148196</xdr:colOff>
      <xdr:row>44</xdr:row>
      <xdr:rowOff>240723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121237</xdr:colOff>
      <xdr:row>34</xdr:row>
      <xdr:rowOff>0</xdr:rowOff>
    </xdr:from>
    <xdr:to>
      <xdr:col>36</xdr:col>
      <xdr:colOff>524751</xdr:colOff>
      <xdr:row>44</xdr:row>
      <xdr:rowOff>275359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938645</xdr:colOff>
      <xdr:row>18</xdr:row>
      <xdr:rowOff>32447</xdr:rowOff>
    </xdr:from>
    <xdr:to>
      <xdr:col>18</xdr:col>
      <xdr:colOff>363682</xdr:colOff>
      <xdr:row>19</xdr:row>
      <xdr:rowOff>219635</xdr:rowOff>
    </xdr:to>
    <xdr:sp macro="" textlink="">
      <xdr:nvSpPr>
        <xdr:cNvPr id="15" name="Text Box 419"/>
        <xdr:cNvSpPr txBox="1">
          <a:spLocks noChangeArrowheads="1"/>
        </xdr:cNvSpPr>
      </xdr:nvSpPr>
      <xdr:spPr bwMode="auto">
        <a:xfrm>
          <a:off x="1248208" y="6771385"/>
          <a:ext cx="20999162" cy="544375"/>
        </a:xfrm>
        <a:prstGeom prst="rect">
          <a:avLst/>
        </a:prstGeom>
        <a:solidFill>
          <a:schemeClr val="accent6">
            <a:lumMod val="75000"/>
          </a:schemeClr>
        </a:solidFill>
        <a:ln w="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 rtl="0">
            <a:defRPr sz="1000"/>
          </a:pPr>
          <a:r>
            <a:rPr lang="es-ES" sz="1800" b="1" i="0" u="none" strike="noStrike" baseline="0">
              <a:solidFill>
                <a:srgbClr val="FFFFFF"/>
              </a:solidFill>
              <a:latin typeface="Calibri"/>
              <a:ea typeface="+mn-ea"/>
              <a:cs typeface="Calibri"/>
            </a:rPr>
            <a:t>1) GRÁFICA COSTOS MM$</a:t>
          </a:r>
        </a:p>
      </xdr:txBody>
    </xdr:sp>
    <xdr:clientData/>
  </xdr:twoCellAnchor>
  <xdr:twoCellAnchor>
    <xdr:from>
      <xdr:col>2</xdr:col>
      <xdr:colOff>900547</xdr:colOff>
      <xdr:row>19</xdr:row>
      <xdr:rowOff>287864</xdr:rowOff>
    </xdr:from>
    <xdr:to>
      <xdr:col>18</xdr:col>
      <xdr:colOff>309564</xdr:colOff>
      <xdr:row>30</xdr:row>
      <xdr:rowOff>349804</xdr:rowOff>
    </xdr:to>
    <xdr:graphicFrame macro="">
      <xdr:nvGraphicFramePr>
        <xdr:cNvPr id="1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217714</xdr:colOff>
      <xdr:row>45</xdr:row>
      <xdr:rowOff>244927</xdr:rowOff>
    </xdr:from>
    <xdr:to>
      <xdr:col>36</xdr:col>
      <xdr:colOff>612569</xdr:colOff>
      <xdr:row>57</xdr:row>
      <xdr:rowOff>234042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206580</xdr:colOff>
      <xdr:row>45</xdr:row>
      <xdr:rowOff>214002</xdr:rowOff>
    </xdr:from>
    <xdr:to>
      <xdr:col>28</xdr:col>
      <xdr:colOff>1154380</xdr:colOff>
      <xdr:row>57</xdr:row>
      <xdr:rowOff>322860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190501</xdr:colOff>
      <xdr:row>6</xdr:row>
      <xdr:rowOff>200395</xdr:rowOff>
    </xdr:from>
    <xdr:to>
      <xdr:col>36</xdr:col>
      <xdr:colOff>724148</xdr:colOff>
      <xdr:row>18</xdr:row>
      <xdr:rowOff>167490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nel%20V2%20SSdNN%20ene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. Datos USD"/>
      <sheetName val="Panel Servicio USD"/>
      <sheetName val="Cuadre"/>
      <sheetName val="Datos Generales"/>
      <sheetName val="Panel Servicio"/>
      <sheetName val="0. Datos"/>
      <sheetName val="1. Valorizaciones"/>
      <sheetName val="2. Indicadores Financieros"/>
      <sheetName val="3. Posición de Caja"/>
      <sheetName val="6. Dotación"/>
      <sheetName val="7. Indicadores de Calidad"/>
      <sheetName val="8. Prevención de Riesgo"/>
      <sheetName val="10. Programación"/>
      <sheetName val="10.1. Indicadores Operativos"/>
      <sheetName val="10. Causas de Incumplimiento"/>
    </sheetNames>
    <sheetDataSet>
      <sheetData sheetId="0" refreshError="1"/>
      <sheetData sheetId="1" refreshError="1"/>
      <sheetData sheetId="2" refreshError="1"/>
      <sheetData sheetId="3">
        <row r="9">
          <cell r="C9" t="str">
            <v>Servicios de Negocios</v>
          </cell>
        </row>
        <row r="15">
          <cell r="C15" t="str">
            <v>Junio</v>
          </cell>
        </row>
      </sheetData>
      <sheetData sheetId="4"/>
      <sheetData sheetId="5" refreshError="1"/>
      <sheetData sheetId="6">
        <row r="28">
          <cell r="D28">
            <v>0</v>
          </cell>
        </row>
      </sheetData>
      <sheetData sheetId="7" refreshError="1"/>
      <sheetData sheetId="8" refreshError="1"/>
      <sheetData sheetId="9">
        <row r="8">
          <cell r="B8" t="str">
            <v>DOTACION</v>
          </cell>
        </row>
      </sheetData>
      <sheetData sheetId="10" refreshError="1"/>
      <sheetData sheetId="11" refreshError="1"/>
      <sheetData sheetId="12" refreshError="1"/>
      <sheetData sheetId="13">
        <row r="9">
          <cell r="C9" t="str">
            <v>%</v>
          </cell>
        </row>
      </sheetData>
      <sheetData sheetId="14">
        <row r="5">
          <cell r="B5" t="str">
            <v>Junio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146946593" refreshedDate="41954.548560185183" createdVersion="3" refreshedVersion="3" minRefreshableVersion="3" recordCount="52">
  <cacheSource type="worksheet">
    <worksheetSource name="Tabla_owssvr"/>
  </cacheSource>
  <cacheFields count="13">
    <cacheField name="Título" numFmtId="49">
      <sharedItems/>
    </cacheField>
    <cacheField name="Sistema" numFmtId="49">
      <sharedItems count="8">
        <s v="Internet"/>
        <s v="Red"/>
        <s v="Correo"/>
        <s v="Oracle"/>
        <s v="Telemedida"/>
        <s v="Servidores"/>
        <s v="Backup"/>
        <s v="SIOT"/>
      </sharedItems>
    </cacheField>
    <cacheField name="Fecha" numFmtId="14">
      <sharedItems containsSemiMixedTypes="0" containsNonDate="0" containsDate="1" containsString="0" minDate="2013-08-05T00:00:00" maxDate="2014-11-10T16:00:00" count="51">
        <d v="2013-08-05T00:00:00"/>
        <d v="2013-08-07T00:00:00"/>
        <d v="2013-08-14T00:00:00"/>
        <d v="2013-08-23T00:00:00"/>
        <d v="2013-08-26T00:00:00"/>
        <d v="2013-09-03T00:00:00"/>
        <d v="2013-09-05T00:00:00"/>
        <d v="2013-09-13T00:00:00"/>
        <d v="2013-11-21T00:00:00"/>
        <d v="2013-11-22T00:00:00"/>
        <d v="2014-01-14T00:00:00"/>
        <d v="2014-02-12T00:00:00"/>
        <d v="2014-03-05T00:00:00"/>
        <d v="2014-03-06T00:00:00"/>
        <d v="2014-04-15T00:00:00"/>
        <d v="2014-04-25T00:00:00"/>
        <d v="2014-05-06T00:00:00"/>
        <d v="2014-07-31T12:00:00"/>
        <d v="2014-08-01T08:15:00"/>
        <d v="2014-08-06T13:30:00"/>
        <d v="2014-08-06T17:30:00"/>
        <d v="2014-08-06T18:30:00"/>
        <d v="2014-08-07T13:00:00"/>
        <d v="2014-08-08T07:20:00"/>
        <d v="2014-08-11T12:15:00"/>
        <d v="2014-08-12T17:05:00"/>
        <d v="2014-08-19T12:30:00"/>
        <d v="2014-08-20T10:30:00"/>
        <d v="2014-08-21T17:00:00"/>
        <d v="2014-08-21T18:45:00"/>
        <d v="2014-08-23T20:00:00"/>
        <d v="2014-08-25T13:00:00"/>
        <d v="2014-08-25T17:30:00"/>
        <d v="2014-08-26T15:30:00"/>
        <d v="2014-08-26T16:00:00"/>
        <d v="2014-08-27T11:50:00"/>
        <d v="2014-08-27T13:00:00"/>
        <d v="2014-08-27T14:20:00"/>
        <d v="2014-08-28T18:20:00"/>
        <d v="2014-08-28T20:30:00"/>
        <d v="2014-09-02T13:00:00"/>
        <d v="2014-09-05T10:30:00"/>
        <d v="2014-09-05T16:30:00"/>
        <d v="2014-09-08T09:00:00"/>
        <d v="2014-09-15T09:00:00"/>
        <d v="2014-09-15T09:20:00"/>
        <d v="2014-09-25T09:20:00"/>
        <d v="2014-11-06T09:35:00"/>
        <d v="2014-11-06T11:00:00"/>
        <d v="2014-11-07T21:15:00"/>
        <d v="2014-11-10T16:00:00"/>
      </sharedItems>
    </cacheField>
    <cacheField name="Duracion" numFmtId="3">
      <sharedItems containsSemiMixedTypes="0" containsString="0" containsNumber="1" containsInteger="1" minValue="0" maxValue="1560"/>
    </cacheField>
    <cacheField name="Observaciones" numFmtId="0">
      <sharedItems containsBlank="1"/>
    </cacheField>
    <cacheField name="Usuarios Afectados" numFmtId="0">
      <sharedItems containsSemiMixedTypes="0" containsString="0" containsNumber="1" containsInteger="1" minValue="1" maxValue="450"/>
    </cacheField>
    <cacheField name="Tipo de elemento" numFmtId="49">
      <sharedItems/>
    </cacheField>
    <cacheField name="Ruta" numFmtId="49">
      <sharedItems/>
    </cacheField>
    <cacheField name="Sitio" numFmtId="49">
      <sharedItems/>
    </cacheField>
    <cacheField name="Solucion" numFmtId="49">
      <sharedItems containsBlank="1"/>
    </cacheField>
    <cacheField name="Fecha Solución" numFmtId="49">
      <sharedItems containsString="0" containsBlank="1" containsNumber="1" minValue="41851.541666666664" maxValue="41970.774305555555"/>
    </cacheField>
    <cacheField name="Mes" numFmtId="0">
      <sharedItems containsSemiMixedTypes="0" containsString="0" containsNumber="1" containsInteger="1" minValue="1" maxValue="11" count="9">
        <n v="8"/>
        <n v="9"/>
        <n v="11"/>
        <n v="1"/>
        <n v="2"/>
        <n v="3"/>
        <n v="4"/>
        <n v="5"/>
        <n v="7"/>
      </sharedItems>
    </cacheField>
    <cacheField name="UP" numFmtId="188">
      <sharedItems containsSemiMixedTypes="0" containsString="0" containsNumber="1" minValue="0.96306818181818188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Caida internet tarapaca"/>
    <x v="0"/>
    <x v="0"/>
    <n v="120"/>
    <s v="se restituye el servicio despues de levantar el ticket con Movistar"/>
    <n v="100"/>
    <s v="Elemento"/>
    <s v="chile/ssn/rtt/Lists/Bitacora"/>
    <s v="Tarapaca"/>
    <m/>
    <m/>
    <x v="0"/>
    <n v="0.99810606060606055"/>
  </r>
  <r>
    <s v="Caida enlace San bernardo"/>
    <x v="1"/>
    <x v="1"/>
    <n v="180"/>
    <s v="Caida del enlace de san bernardo."/>
    <n v="5"/>
    <s v="Elemento"/>
    <s v="chile/ssn/rtt/Lists/Bitacora"/>
    <s v="San Bernardo"/>
    <m/>
    <m/>
    <x v="0"/>
    <n v="0.99985795454545456"/>
  </r>
  <r>
    <s v="Caida enlace con Tarapaca internacional"/>
    <x v="1"/>
    <x v="2"/>
    <n v="3"/>
    <s v="Se restitu el servicio antes de levantar el ticket"/>
    <n v="20"/>
    <s v="Elemento"/>
    <s v="chile/ssn/rtt/Lists/Bitacora"/>
    <s v="El cortijo"/>
    <m/>
    <m/>
    <x v="0"/>
    <n v="0.99999053030303031"/>
  </r>
  <r>
    <s v="Correo celulares"/>
    <x v="2"/>
    <x v="3"/>
    <n v="120"/>
    <s v="Se repone el servicio 30 minutos después de reportado el error."/>
    <n v="120"/>
    <s v="Elemento"/>
    <s v="chile/ssn/rtt/Lists/Bitacora"/>
    <s v="Correo en celulaR"/>
    <m/>
    <m/>
    <x v="0"/>
    <n v="0.99772727272727268"/>
  </r>
  <r>
    <s v="Caida wifi Tarapaca"/>
    <x v="1"/>
    <x v="4"/>
    <n v="120"/>
    <s v="Se cambia el switch y se restituye el servcio"/>
    <n v="20"/>
    <s v="Elemento"/>
    <s v="chile/ssn/rtt/Lists/Bitacora"/>
    <s v="Tarapaca"/>
    <m/>
    <m/>
    <x v="0"/>
    <n v="0.99962121212121213"/>
  </r>
  <r>
    <s v="Caida oracle"/>
    <x v="3"/>
    <x v="5"/>
    <n v="90"/>
    <s v="Se solicita bajar oracle"/>
    <n v="100"/>
    <s v="Elemento"/>
    <s v="chile/ssn/rtt/Lists/Bitacora"/>
    <s v="Caida en Perú"/>
    <m/>
    <m/>
    <x v="1"/>
    <n v="0.99857954545454541"/>
  </r>
  <r>
    <s v="caida enlace zenteno"/>
    <x v="1"/>
    <x v="6"/>
    <n v="360"/>
    <s v="Se cae el enlace de zeteno 1"/>
    <n v="20"/>
    <s v="Elemento"/>
    <s v="chile/ssn/rtt/Lists/Bitacora"/>
    <s v="zenteno"/>
    <m/>
    <m/>
    <x v="1"/>
    <n v="0.9988636363636364"/>
  </r>
  <r>
    <s v="Caida internet"/>
    <x v="0"/>
    <x v="7"/>
    <n v="360"/>
    <s v="Caida de internet producida en movistar"/>
    <n v="190"/>
    <s v="Elemento"/>
    <s v="chile/ssn/rtt/Lists/Bitacora"/>
    <s v="todos"/>
    <m/>
    <m/>
    <x v="1"/>
    <n v="0.9892045454545455"/>
  </r>
  <r>
    <s v="Caida internet"/>
    <x v="0"/>
    <x v="8"/>
    <n v="10"/>
    <m/>
    <n v="400"/>
    <s v="Elemento"/>
    <s v="chile/ssn/rtt/Lists/Bitacora"/>
    <s v="todos"/>
    <m/>
    <m/>
    <x v="2"/>
    <n v="0.99936868686868685"/>
  </r>
  <r>
    <s v="Caida internet"/>
    <x v="0"/>
    <x v="9"/>
    <n v="10"/>
    <m/>
    <n v="400"/>
    <s v="Elemento"/>
    <s v="chile/ssn/rtt/Lists/Bitacora"/>
    <s v="todos"/>
    <m/>
    <m/>
    <x v="2"/>
    <n v="0.99936868686868685"/>
  </r>
  <r>
    <s v="naranjo"/>
    <x v="1"/>
    <x v="10"/>
    <n v="60"/>
    <m/>
    <n v="10"/>
    <s v="Elemento"/>
    <s v="chile/ssn/rtt/Lists/Bitacora"/>
    <s v="Tarapaca"/>
    <m/>
    <m/>
    <x v="3"/>
    <n v="0.99990530303030301"/>
  </r>
  <r>
    <s v="Enlace Caído Zenteno 1"/>
    <x v="1"/>
    <x v="11"/>
    <n v="9"/>
    <s v="Corte de fibra produce caída del enlace corporativo de la sede.  Movistar repara la conexión a las 17:30 hrs. del mismo día."/>
    <n v="40"/>
    <s v="Elemento"/>
    <s v="chile/ssn/rtt/Lists/Bitacora"/>
    <s v="Zenteno 1"/>
    <m/>
    <m/>
    <x v="4"/>
    <n v="0.99994318181818187"/>
  </r>
  <r>
    <s v="Caída Enlace Datos Tarapacá"/>
    <x v="1"/>
    <x v="12"/>
    <n v="60"/>
    <s v="Se cuelga SW Primer 1 y baja servicio de red de al menos 30 usuarios afectados, a las 09:30 hrs. se reinicia el servicio."/>
    <n v="40"/>
    <s v="Elemento"/>
    <s v="chile/ssn/rtt/Lists/Bitacora"/>
    <s v="Tarapacá 934 P1"/>
    <m/>
    <m/>
    <x v="5"/>
    <n v="0.99962121212121213"/>
  </r>
  <r>
    <s v="Caida Enlace Enersis"/>
    <x v="1"/>
    <x v="13"/>
    <n v="3"/>
    <s v="caida de la fibra de Enersis por alrededor de 3:30"/>
    <n v="60"/>
    <s v="Elemento"/>
    <s v="chile/ssn/rtt/Lists/Bitacora"/>
    <s v="CAM"/>
    <m/>
    <m/>
    <x v="5"/>
    <n v="0.99997159090909093"/>
  </r>
  <r>
    <s v="Wifi naranjo"/>
    <x v="1"/>
    <x v="14"/>
    <n v="60"/>
    <m/>
    <n v="10"/>
    <s v="Elemento"/>
    <s v="chile/ssn/rtt/Lists/Bitacora"/>
    <s v="Tarapaca"/>
    <m/>
    <m/>
    <x v="6"/>
    <n v="0.99990530303030301"/>
  </r>
  <r>
    <s v="Caída Oracle R11"/>
    <x v="3"/>
    <x v="15"/>
    <n v="30"/>
    <s v="Caída de servicios del ORACLE"/>
    <n v="60"/>
    <s v="Elemento"/>
    <s v="chile/ssn/rtt/Lists/Bitacora"/>
    <s v="Todas las sedes"/>
    <m/>
    <m/>
    <x v="6"/>
    <n v="0.99971590909090913"/>
  </r>
  <r>
    <s v="Caída Internet CAM"/>
    <x v="0"/>
    <x v="16"/>
    <n v="45"/>
    <s v="Caída en todas las sedes del servicio por 45 minutos apróx."/>
    <n v="420"/>
    <s v="Elemento"/>
    <s v="chile/ssn/rtt/Lists/Bitacora"/>
    <s v="Todas las sedes"/>
    <m/>
    <m/>
    <x v="7"/>
    <n v="0.9970170454545455"/>
  </r>
  <r>
    <s v="Error de conexión a APNs"/>
    <x v="3"/>
    <x v="17"/>
    <n v="1"/>
    <s v="Usuarios puenden acceder a terminales Apn_x000a__x000a_"/>
    <n v="100"/>
    <s v="Elemento"/>
    <s v="chile/ssn/rtt/Lists/Bitacora"/>
    <s v="Puente Suecia"/>
    <s v="Correjido por movistar"/>
    <n v="41851.541666666664"/>
    <x v="8"/>
    <n v="0.99998421717171715"/>
  </r>
  <r>
    <s v="Caida de Servicios"/>
    <x v="4"/>
    <x v="18"/>
    <n v="45"/>
    <s v="Usuarios reportan que no poseen lecturas del dia"/>
    <n v="50"/>
    <s v="Elemento"/>
    <s v="chile/ssn/rtt/Lists/Bitacora"/>
    <s v="Puente Suecia"/>
    <s v="Fue reiniciado servicio unpacker en servidores"/>
    <n v="41852.375"/>
    <x v="0"/>
    <n v="0.99964488636363635"/>
  </r>
  <r>
    <s v="Modificacion base de  datos"/>
    <x v="4"/>
    <x v="19"/>
    <n v="15"/>
    <s v="Solicitan update de base de datos PRIME en chlcambd02."/>
    <n v="1"/>
    <s v="Elemento"/>
    <s v="chile/ssn/rtt/Lists/Bitacora"/>
    <s v="Puente Suecia"/>
    <s v="Ejecutados en su totalidad los cambios solicitados"/>
    <n v="41857.572916666664"/>
    <x v="0"/>
    <n v="0.99999763257575758"/>
  </r>
  <r>
    <s v="Cambio mascara servidor DNS"/>
    <x v="5"/>
    <x v="20"/>
    <n v="10"/>
    <s v="Cambio de mascara asignada a servidor"/>
    <n v="20"/>
    <s v="Elemento"/>
    <s v="chile/ssn/rtt/Lists/Bitacora"/>
    <s v="Puente Suecia"/>
    <s v="Cambio de mascara en servidor 172.5.0.10, se asigna mascara correspondiente a segmento Andres Bello (255.255.248.0)"/>
    <n v="41857.736111111109"/>
    <x v="0"/>
    <n v="0.9999684343434343"/>
  </r>
  <r>
    <s v="Caida Internet Andres Bello"/>
    <x v="0"/>
    <x v="21"/>
    <n v="30"/>
    <s v="Caida general de internet, Abierto Ticket Numero 1973521 con movistar."/>
    <n v="450"/>
    <s v="Elemento"/>
    <s v="chile/ssn/rtt/Lists/Bitacora"/>
    <s v="Puente Suecia"/>
    <s v="Solucionado por personal de movistar."/>
    <n v="41857.770833333336"/>
    <x v="0"/>
    <n v="0.99786931818181823"/>
  </r>
  <r>
    <s v="Restauracion de base de datos"/>
    <x v="4"/>
    <x v="22"/>
    <n v="180"/>
    <s v="actualizar base de datos de preproduccion con respecto a produccion"/>
    <n v="20"/>
    <s v="Elemento"/>
    <s v="chile/ssn/rtt/Lists/Bitacora"/>
    <s v="Puente Suecia"/>
    <s v="Resturacion de base de datos realizada correctamente."/>
    <n v="41858.666666666664"/>
    <x v="0"/>
    <n v="0.99943181818181814"/>
  </r>
  <r>
    <s v="Respaldo base de datos PRIME"/>
    <x v="4"/>
    <x v="22"/>
    <n v="60"/>
    <s v="Cambio de horario respaldo base de datos PRIME"/>
    <n v="1"/>
    <s v="Elemento"/>
    <s v="chile/ssn/rtt/Lists/Bitacora"/>
    <s v="Puente Suecia"/>
    <s v="Cambio de programacion aplicado"/>
    <n v="41858.583333333336"/>
    <x v="0"/>
    <n v="0.99999053030303031"/>
  </r>
  <r>
    <s v="RESP01"/>
    <x v="3"/>
    <x v="23"/>
    <n v="30"/>
    <s v="siguientes archivos de carpetas no fueron respaldados, carpetas afectadas PyC Chile, Area Certificacion"/>
    <n v="5"/>
    <s v="Elemento"/>
    <s v="chile/ssn/rtt/Lists/Bitacora"/>
    <s v="Puente Suecia"/>
    <s v="Incidente es reportado a involucrados"/>
    <n v="41859.375"/>
    <x v="0"/>
    <n v="0.99997632575757578"/>
  </r>
  <r>
    <s v="Reinicio servidor"/>
    <x v="5"/>
    <x v="24"/>
    <n v="35"/>
    <s v="VPN CDEC Bloqueada"/>
    <n v="15"/>
    <s v="Elemento"/>
    <s v="chile/ssn/rtt/Lists/Bitacora"/>
    <s v="Puente Suecia"/>
    <s v="Se reinicia servidor, VPN queda operativa"/>
    <n v="41862.524305555555"/>
    <x v="0"/>
    <n v="0.99991714015151512"/>
  </r>
  <r>
    <s v="Caida masiva Oracle"/>
    <x v="3"/>
    <x v="25"/>
    <n v="30"/>
    <s v="acuse de caida general"/>
    <n v="50"/>
    <s v="Elemento"/>
    <s v="chile/ssn/rtt/Lists/Bitacora"/>
    <s v="Todas las sucursales"/>
    <s v="Solucionado por equipo oracle"/>
    <n v="41863.774305555555"/>
    <x v="0"/>
    <n v="0.99976325757575757"/>
  </r>
  <r>
    <s v="Mantenimiento BD"/>
    <x v="4"/>
    <x v="26"/>
    <n v="30"/>
    <s v="Programacion de tarea de mantentenimiento "/>
    <n v="5"/>
    <s v="Elemento"/>
    <s v="chile/ssn/rtt/Lists/Bitacora"/>
    <s v="Puente Suecia"/>
    <s v="Es programado el mantenimiento para 23-08-2014 2:00"/>
    <n v="41863.541666666664"/>
    <x v="0"/>
    <n v="0.99997632575757578"/>
  </r>
  <r>
    <s v="Servidor caido"/>
    <x v="5"/>
    <x v="27"/>
    <n v="60"/>
    <s v="Servidor caido"/>
    <n v="50"/>
    <s v="Elemento"/>
    <s v="chile/ssn/rtt/Lists/Bitacora"/>
    <s v="Puente Suecia"/>
    <s v="Se enciende servidor que se encontraba apagado, se revisan eventos y no es posible detectar causa de apagado."/>
    <n v="41871.479166666664"/>
    <x v="0"/>
    <n v="0.99952651515151514"/>
  </r>
  <r>
    <s v="reinicio de servicios"/>
    <x v="4"/>
    <x v="28"/>
    <n v="30"/>
    <s v="Solicitan renicio de servicio caller y unpacker de servidores de app"/>
    <n v="50"/>
    <s v="Elemento"/>
    <s v="chile/ssn/rtt/Lists/Bitacora"/>
    <s v="Puente Suecia"/>
    <s v="Reinicio de servicios realizado"/>
    <n v="41872.729166666664"/>
    <x v="0"/>
    <n v="0.99976325757575757"/>
  </r>
  <r>
    <s v="Upgrade wireless controller"/>
    <x v="3"/>
    <x v="29"/>
    <n v="1560"/>
    <s v="Upgrade wireless controller, version actual 9.8.0.0 build 203"/>
    <n v="150"/>
    <s v="Elemento"/>
    <s v="chile/ssn/rtt/Lists/Bitacora"/>
    <s v="Todas las sucursales"/>
    <s v="Es realizado upgrade a version 9.7.1.0 build 17"/>
    <n v="41873.597222222219"/>
    <x v="0"/>
    <n v="0.96306818181818188"/>
  </r>
  <r>
    <s v="RESP01"/>
    <x v="6"/>
    <x v="30"/>
    <n v="240"/>
    <s v="Error de coneccion time out en proceso de respaldo"/>
    <n v="50"/>
    <s v="Elemento"/>
    <s v="chile/ssn/rtt/Lists/Bitacora"/>
    <s v="Puente Suecia"/>
    <s v="se asigna Ip fija de NAS CHLNASPISO9"/>
    <n v="41876.458333333336"/>
    <x v="0"/>
    <n v="0.99810606060606055"/>
  </r>
  <r>
    <s v="Cambio de Ip NAS"/>
    <x v="6"/>
    <x v="31"/>
    <n v="60"/>
    <s v="Cambio de direccion ip chlnaspiso9 y chlnaspropu"/>
    <n v="20"/>
    <s v="Elemento"/>
    <s v="chile/ssn/rtt/Lists/Bitacora"/>
    <s v="Puente Suecia"/>
    <s v="Cambiada direccion ip a nas, se asignan las siguientes:_x000a_chlnaspiso9 172.5.0.43 _x000a_chlnaspropu 172.5.0.44_x000a_"/>
    <n v="41876.583333333336"/>
    <x v="0"/>
    <n v="0.99981060606060601"/>
  </r>
  <r>
    <s v="Caida de servicio"/>
    <x v="3"/>
    <x v="32"/>
    <n v="30"/>
    <s v="Caida de ambiente Oracle"/>
    <n v="50"/>
    <s v="Elemento"/>
    <s v="chile/ssn/rtt/Lists/Bitacora"/>
    <s v="Todas las sucursales"/>
    <s v="Solucionado por Equipo Oracle GyM"/>
    <n v="41876.75"/>
    <x v="0"/>
    <n v="0.99976325757575757"/>
  </r>
  <r>
    <s v="Cambio de ip chlcamf111222"/>
    <x v="5"/>
    <x v="33"/>
    <n v="10"/>
    <s v="Cambio de ip por dinamica a fija"/>
    <n v="1"/>
    <s v="Elemento"/>
    <s v="chile/ssn/rtt/Lists/Bitacora"/>
    <s v="Puente Suecia"/>
    <s v="Se asigna ip 172.5.0.20"/>
    <n v="41877"/>
    <x v="0"/>
    <n v="0.99999842171717168"/>
  </r>
  <r>
    <s v="RESP02"/>
    <x v="6"/>
    <x v="34"/>
    <n v="60"/>
    <s v="Respaldo SharePoint"/>
    <n v="100"/>
    <s v="Elemento"/>
    <s v="chile/ssn/rtt/Lists/Bitacora"/>
    <s v="Todas las sucursales"/>
    <s v="Fue modificada la ruta de repositorio de respaldo"/>
    <n v="41877.708333333336"/>
    <x v="0"/>
    <n v="0.99905303030303028"/>
  </r>
  <r>
    <s v="reinicio de servicios"/>
    <x v="4"/>
    <x v="35"/>
    <n v="40"/>
    <s v="reinicio de servicio de motor de base de datos en servidor, reinico de servicios y app en servidores de aplicaciones._x000a_chlcamdb03 chlcamap01 chlcamap02 chlcamap03 chlcamap04"/>
    <n v="50"/>
    <s v="Elemento"/>
    <s v="chile/ssn/rtt/Lists/Bitacora"/>
    <s v="Puente Suecia"/>
    <s v="Reinicio de servicios realizado"/>
    <n v="41878.520833333336"/>
    <x v="0"/>
    <n v="0.99968434343434343"/>
  </r>
  <r>
    <s v="Reinicio servidor"/>
    <x v="4"/>
    <x v="36"/>
    <n v="30"/>
    <s v="Reinicio de servidor por inestabilidad de Unpacker chlcamap04"/>
    <n v="50"/>
    <s v="Elemento"/>
    <s v="chile/ssn/rtt/Lists/Bitacora"/>
    <s v="Puente Suecia"/>
    <s v="Servidor reiniciado"/>
    <n v="41878.5625"/>
    <x v="0"/>
    <n v="0.99976325757575757"/>
  </r>
  <r>
    <s v="Reinicio servidor"/>
    <x v="5"/>
    <x v="37"/>
    <n v="15"/>
    <s v="Inestabilidad de servicio pandora server chlcamf111222"/>
    <n v="5"/>
    <s v="Elemento"/>
    <s v="chile/ssn/rtt/Lists/Bitacora"/>
    <s v="Puente Suecia"/>
    <s v="Servidor reiniciado"/>
    <n v="41878.607638888891"/>
    <x v="0"/>
    <n v="0.99998816287878789"/>
  </r>
  <r>
    <s v="RESP03"/>
    <x v="6"/>
    <x v="38"/>
    <n v="15"/>
    <s v="se realiza modificacion de repositorio de respaldo"/>
    <n v="1"/>
    <s v="Elemento"/>
    <s v="chile/ssn/rtt/Lists/Bitacora"/>
    <s v="Puente Suecia"/>
    <s v="se asigna repositorio de chlcamnaspiso9"/>
    <n v="41970.774305555555"/>
    <x v="0"/>
    <n v="0.99999763257575758"/>
  </r>
  <r>
    <s v="RESP03"/>
    <x v="6"/>
    <x v="39"/>
    <n v="120"/>
    <s v="Se deja secion abierta con NetBak Replicator en ejecucion _x000a_camweb02"/>
    <n v="20"/>
    <s v="Elemento"/>
    <s v="chile/ssn/rtt/Lists/Bitacora"/>
    <s v="Puente Suecia"/>
    <s v="Sesion se mantiene iniciada, se realizara seguimiento."/>
    <n v="41880.458333333336"/>
    <x v="0"/>
    <n v="0.99962121212121213"/>
  </r>
  <r>
    <s v="Liberacion puertos firewall"/>
    <x v="5"/>
    <x v="40"/>
    <n v="60"/>
    <s v="liberar escucha y salida puertos 10050 y 10051 para el funcionamiento de monitoreo Zabbix_x000a_chlcamap05_x000a_chlcamap06_x000a_chlcamap07_x000a_chlcamap08_x000a_chlcambd01_x000a_chlcambd02"/>
    <n v="1"/>
    <s v="Elemento"/>
    <s v="chile/ssn/rtt/Lists/Bitacora"/>
    <s v="Puente Suecia"/>
    <s v="puertos abiertos correctametne"/>
    <n v="41884.583333333336"/>
    <x v="1"/>
    <n v="0.99999053030303031"/>
  </r>
  <r>
    <s v="Reinicio servidor"/>
    <x v="5"/>
    <x v="41"/>
    <n v="35"/>
    <s v="Reinicio de servidor por servicio primered bloqueado_x000a_chlcamap03 chlcamap04"/>
    <n v="50"/>
    <s v="Elemento"/>
    <s v="chile/ssn/rtt/Lists/Bitacora"/>
    <s v="Puente Suecia"/>
    <s v="Servidor reiniciado correctamente"/>
    <n v="41887.461805555555"/>
    <x v="1"/>
    <n v="0.9997238005050505"/>
  </r>
  <r>
    <s v="Cambio manual de horario verano"/>
    <x v="5"/>
    <x v="42"/>
    <n v="240"/>
    <s v="camgesdoc1_x000a_camgesdoc2_x000a_camfsserver_x000a_camweb02_x000a_camweb03_x000a_cam-iis-web04_x000a_chlcambd01_x000a_chlcambd02_x000a_chlcambd03_x000a_chlcambd04_x000a_chlcamap01_x000a_chlcamap02_x000a_chlcamap03_x000a_chlcamap04_x000a_chlcamap05_x000a_chlcamap06_x000a_chlcamap07_x000a_chlcamap08_x000a_chlcamf111222_x000a_camdc03_x000a_camdc04  chlnaspiso9 chlnashou"/>
    <n v="50"/>
    <s v="Elemento"/>
    <s v="chile/ssn/rtt/Lists/Bitacora"/>
    <s v="Puente Suecia"/>
    <s v="Se aplica version de hotfix KB2935092"/>
    <n v="41887.75"/>
    <x v="1"/>
    <n v="0.99810606060606055"/>
  </r>
  <r>
    <s v="Encendido servidor"/>
    <x v="3"/>
    <x v="43"/>
    <n v="15"/>
    <s v="Servidor se contraba apagado, chlcamf111222"/>
    <n v="20"/>
    <s v="Elemento"/>
    <s v="chile/ssn/rtt/Lists/Bitacora"/>
    <s v="Puente Suecia"/>
    <s v="Servidor fue encendido"/>
    <n v="41890.385416666664"/>
    <x v="1"/>
    <n v="0.99995265151515156"/>
  </r>
  <r>
    <s v="RESP03"/>
    <x v="6"/>
    <x v="44"/>
    <n v="15"/>
    <s v="Error Backup camweb02"/>
    <n v="20"/>
    <s v="Elemento"/>
    <s v="chile/ssn/rtt/Lists/Bitacora"/>
    <s v="Puente Suecia"/>
    <s v="Se programa nuevo respaldo"/>
    <n v="41897.385416666664"/>
    <x v="1"/>
    <n v="0.99995265151515156"/>
  </r>
  <r>
    <s v="RESP09"/>
    <x v="6"/>
    <x v="45"/>
    <n v="10"/>
    <s v="Error Backup camweb01"/>
    <n v="1"/>
    <s v="Elemento"/>
    <s v="chile/ssn/rtt/Lists/Bitacora"/>
    <s v="Puente Suecia"/>
    <s v="Respaldo realizado manualmente"/>
    <n v="41907.395833333336"/>
    <x v="1"/>
    <n v="0.99999842171717168"/>
  </r>
  <r>
    <s v="RESP09"/>
    <x v="6"/>
    <x v="46"/>
    <n v="15"/>
    <s v="Error Backup camweb01 "/>
    <n v="20"/>
    <s v="Elemento"/>
    <s v="chile/ssn/rtt/Lists/Bitacora"/>
    <s v="Puente Suecia"/>
    <s v="Respaldo realizado manualmente"/>
    <n v="41907.399305555555"/>
    <x v="1"/>
    <n v="0.99995265151515156"/>
  </r>
  <r>
    <s v="Reinicio Servidor"/>
    <x v="4"/>
    <x v="47"/>
    <n v="10"/>
    <s v="Reinicio de servidor por inestabilidad de servicio Caller."/>
    <n v="20"/>
    <s v="Elemento"/>
    <s v="chile/ssn/rtt/Lists/Bitacora"/>
    <s v="Puente Suecia"/>
    <s v="Servidor reiniciado correctamente."/>
    <n v="41949"/>
    <x v="2"/>
    <n v="0.9999684343434343"/>
  </r>
  <r>
    <s v="Caida de Servicio"/>
    <x v="7"/>
    <x v="48"/>
    <n v="0"/>
    <s v="Caida de ambiente SIOT, Incidente reportado a proveedor"/>
    <n v="30"/>
    <s v="Elemento"/>
    <s v="chile/ssn/rtt/Lists/Bitacora"/>
    <s v="Carlos Silva V."/>
    <m/>
    <m/>
    <x v="2"/>
    <n v="1"/>
  </r>
  <r>
    <s v="Reinicio servidor"/>
    <x v="5"/>
    <x v="49"/>
    <n v="15"/>
    <s v="Reinicio de servidor por lentitud en su funcionamiento."/>
    <n v="15"/>
    <s v="Elemento"/>
    <s v="chile/ssn/rtt/Lists/Bitacora"/>
    <s v="Todas las sucursales"/>
    <s v="Reincio realzado correctamente."/>
    <n v="41950.895833333336"/>
    <x v="2"/>
    <n v="0.99996448863636367"/>
  </r>
  <r>
    <s v="Update Caller"/>
    <x v="4"/>
    <x v="50"/>
    <n v="60"/>
    <s v="Solicita update de version actual de caller en servidores de aplicacion chlcamap01, chlcamap02, chlcamap03 y chlcamap04._x000a__x000a_Caller.exe 8.4.42.124_x000a_Caller_Service.exe 8.4.42.124_x000a__x000a_Update no implica modificacion en base de datos."/>
    <n v="50"/>
    <s v="Elemento"/>
    <s v="chile/ssn/rtt/Lists/Bitacora"/>
    <s v="Puente Suecia"/>
    <s v="Se realiza actualizacion de caller a las siguientes versiones en los servidores solicitados._x000a_Caller.exe  8.4.42.130_x000a_Caller_Service.exe 8.4.42.129_x000a_Update apliclicado correctamente."/>
    <n v="41953.708333333336"/>
    <x v="2"/>
    <n v="0.999526515151515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O3:Y10" firstHeaderRow="1" firstDataRow="2" firstDataCol="1" rowPageCount="1" colPageCount="1"/>
  <pivotFields count="13">
    <pivotField showAll="0"/>
    <pivotField axis="axisRow" showAll="0">
      <items count="9">
        <item x="0"/>
        <item x="1"/>
        <item x="2"/>
        <item x="3"/>
        <item h="1" x="4"/>
        <item h="1" x="5"/>
        <item h="1" x="6"/>
        <item x="7"/>
        <item t="default"/>
      </items>
    </pivotField>
    <pivotField axis="axisPage" numFmtId="14" multipleItemSelectionAllowe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umFmtId="3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axis="axisCol" showAll="0" sortType="ascending" defaultSubtotal="0">
      <items count="9">
        <item x="3"/>
        <item x="4"/>
        <item x="5"/>
        <item x="6"/>
        <item x="7"/>
        <item x="8"/>
        <item x="0"/>
        <item x="1"/>
        <item x="2"/>
      </items>
    </pivotField>
    <pivotField dataFiel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7"/>
    </i>
    <i t="grand">
      <x/>
    </i>
  </rowItems>
  <colFields count="1">
    <field x="1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2" hier="-1"/>
  </pageFields>
  <dataFields count="1">
    <dataField name="Cuenta de UP" fld="12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owssvr" backgroundRefresh="0" connectionId="1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Título" tableColumnId="1"/>
      <queryTableField id="4" name="Sistema" tableColumnId="2"/>
      <queryTableField id="2" name="Fecha" tableColumnId="3"/>
      <queryTableField id="3" name="Duracion" tableColumnId="4"/>
      <queryTableField id="6" name="Observaciones" tableColumnId="5"/>
      <queryTableField id="5" name="Usuarios Afectados" tableColumnId="6"/>
      <queryTableField id="8" name="Tipo de elemento" tableColumnId="7"/>
      <queryTableField id="7" name="Ruta" tableColumnId="8"/>
      <queryTableField id="11" name="Sitio" tableColumnId="11"/>
      <queryTableField id="12" name="Solucion" tableColumnId="12"/>
      <queryTableField id="13" name="Fecha Solución" tableColumnId="13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_owssvr" displayName="Tabla_owssvr" ref="A1:M53" tableType="queryTable" totalsRowShown="0">
  <autoFilter ref="A1:M53"/>
  <sortState ref="A2:M53">
    <sortCondition ref="C17"/>
  </sortState>
  <tableColumns count="13">
    <tableColumn id="1" uniqueName="Title" name="Título" queryTableFieldId="1" dataDxfId="12"/>
    <tableColumn id="2" uniqueName="Sistema" name="Sistema" queryTableFieldId="4" dataDxfId="11"/>
    <tableColumn id="3" uniqueName="fecha" name="Fecha" queryTableFieldId="2" dataDxfId="10"/>
    <tableColumn id="4" uniqueName="Duracion" name="Duracion" queryTableFieldId="3" dataDxfId="9"/>
    <tableColumn id="5" uniqueName="Observaciones" name="Observaciones" queryTableFieldId="6" dataDxfId="8"/>
    <tableColumn id="6" uniqueName="Usuarios_x005f_x0020_Afectados" name="Usuarios Afectados" queryTableFieldId="5" dataDxfId="7"/>
    <tableColumn id="7" uniqueName="FSObjType" name="Tipo de elemento" queryTableFieldId="8" dataDxfId="6"/>
    <tableColumn id="8" uniqueName="FileDirRef" name="Ruta" queryTableFieldId="7" dataDxfId="5"/>
    <tableColumn id="11" uniqueName="Sitio" name="Sitio" queryTableFieldId="11" dataDxfId="4"/>
    <tableColumn id="12" uniqueName="Solucion" name="Solucion" queryTableFieldId="12" dataDxfId="3"/>
    <tableColumn id="13" uniqueName="Fecha_x005f_x0020_Soluci_x005f_x00f3_n" name="Fecha Solución" queryTableFieldId="13" dataDxfId="2"/>
    <tableColumn id="9" uniqueName="9" name="Mes" queryTableFieldId="9" dataDxfId="1">
      <calculatedColumnFormula>MONTH(Tabla_owssvr[[#This Row],[Fecha]])</calculatedColumnFormula>
    </tableColumn>
    <tableColumn id="10" uniqueName="10" name="UP" queryTableFieldId="10" dataDxfId="0" dataCellStyle="Millares">
      <calculatedColumnFormula>1-(Tabla_owssvr[[#This Row],[Duracion]]/(22*12*60))*(Tabla_owssvr[[#This Row],[Usuarios Afectados]]/400)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/>
    <pageSetUpPr fitToPage="1"/>
  </sheetPr>
  <dimension ref="A1:AU62"/>
  <sheetViews>
    <sheetView showGridLines="0" topLeftCell="O30" zoomScale="55" zoomScaleNormal="55" zoomScaleSheetLayoutView="50" workbookViewId="0">
      <selection activeCell="P51" sqref="P51"/>
    </sheetView>
  </sheetViews>
  <sheetFormatPr baseColWidth="10" defaultColWidth="11.42578125" defaultRowHeight="27.75" customHeight="1"/>
  <cols>
    <col min="1" max="1" width="2.5703125" style="4" customWidth="1"/>
    <col min="2" max="2" width="2.140625" style="4" customWidth="1"/>
    <col min="3" max="3" width="27.85546875" style="4" customWidth="1"/>
    <col min="4" max="4" width="36.28515625" style="4" customWidth="1"/>
    <col min="5" max="5" width="16.85546875" style="4" customWidth="1"/>
    <col min="6" max="6" width="18.7109375" style="4" bestFit="1" customWidth="1"/>
    <col min="7" max="7" width="13" style="4" bestFit="1" customWidth="1"/>
    <col min="8" max="8" width="16.140625" style="6" customWidth="1"/>
    <col min="9" max="9" width="9.28515625" style="6" customWidth="1"/>
    <col min="10" max="10" width="20" style="6" customWidth="1"/>
    <col min="11" max="11" width="21.7109375" style="6" customWidth="1"/>
    <col min="12" max="12" width="16" style="6" customWidth="1"/>
    <col min="13" max="13" width="16.42578125" style="6" customWidth="1"/>
    <col min="14" max="14" width="9.28515625" style="6" customWidth="1"/>
    <col min="15" max="15" width="17.42578125" style="6" customWidth="1"/>
    <col min="16" max="16" width="17" style="6" bestFit="1" customWidth="1"/>
    <col min="17" max="17" width="14.85546875" style="6" customWidth="1"/>
    <col min="18" max="18" width="15.28515625" style="6" customWidth="1"/>
    <col min="19" max="19" width="9.28515625" style="6" customWidth="1"/>
    <col min="20" max="20" width="2.28515625" style="4" customWidth="1"/>
    <col min="21" max="21" width="4" style="4" customWidth="1"/>
    <col min="22" max="22" width="3.7109375" style="5" customWidth="1"/>
    <col min="23" max="23" width="3.140625" style="4" customWidth="1"/>
    <col min="24" max="24" width="8.7109375" style="4" customWidth="1"/>
    <col min="25" max="25" width="39.85546875" style="4" customWidth="1"/>
    <col min="26" max="26" width="23" style="4" customWidth="1"/>
    <col min="27" max="29" width="18.7109375" style="4" customWidth="1"/>
    <col min="30" max="30" width="3.42578125" style="4" customWidth="1"/>
    <col min="31" max="31" width="13.42578125" style="4" customWidth="1"/>
    <col min="32" max="32" width="19.7109375" style="4" customWidth="1"/>
    <col min="33" max="35" width="22.140625" style="4" customWidth="1"/>
    <col min="36" max="36" width="21.5703125" style="4" customWidth="1"/>
    <col min="37" max="37" width="27.28515625" style="4" bestFit="1" customWidth="1"/>
    <col min="38" max="38" width="3.140625" style="4" customWidth="1"/>
    <col min="39" max="39" width="11.42578125" style="4" customWidth="1"/>
    <col min="40" max="40" width="16" style="4" customWidth="1"/>
    <col min="41" max="41" width="24.5703125" style="4" customWidth="1"/>
    <col min="42" max="45" width="11.42578125" style="4" customWidth="1"/>
    <col min="46" max="47" width="26" style="4" customWidth="1"/>
    <col min="48" max="16384" width="11.42578125" style="4"/>
  </cols>
  <sheetData>
    <row r="1" spans="2:47" ht="27.75" customHeight="1" thickBot="1">
      <c r="B1" s="56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7"/>
      <c r="U1" s="56"/>
      <c r="V1" s="7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</row>
    <row r="2" spans="2:47" ht="33" customHeight="1" thickBot="1">
      <c r="B2" s="45"/>
      <c r="C2" s="55"/>
      <c r="D2" s="53" t="s">
        <v>21</v>
      </c>
      <c r="E2" s="53"/>
      <c r="F2" s="53"/>
      <c r="G2" s="53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3"/>
      <c r="U2" s="53"/>
      <c r="V2" s="53"/>
      <c r="W2" s="53"/>
      <c r="X2" s="53"/>
      <c r="Y2" s="154" t="s">
        <v>38</v>
      </c>
      <c r="Z2" s="154"/>
      <c r="AA2" s="154"/>
      <c r="AB2" s="154"/>
      <c r="AC2" s="154"/>
      <c r="AD2" s="53"/>
      <c r="AE2" s="53"/>
      <c r="AF2" s="53"/>
      <c r="AG2" s="53"/>
      <c r="AH2" s="53"/>
      <c r="AI2" s="53"/>
      <c r="AJ2" s="147"/>
      <c r="AK2" s="148"/>
      <c r="AL2" s="149"/>
    </row>
    <row r="3" spans="2:47" ht="24.75" customHeight="1" thickBot="1">
      <c r="B3" s="14"/>
      <c r="C3" s="15"/>
      <c r="D3" s="152" t="str">
        <f>CONCATENATE("TI,"," Junio ","2014")</f>
        <v>TI, Junio 2014</v>
      </c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30"/>
      <c r="V3" s="30"/>
      <c r="W3" s="30"/>
      <c r="X3" s="30"/>
      <c r="Y3" s="155"/>
      <c r="Z3" s="155"/>
      <c r="AA3" s="155"/>
      <c r="AB3" s="155"/>
      <c r="AC3" s="155"/>
      <c r="AD3" s="30"/>
      <c r="AE3" s="30"/>
      <c r="AF3" s="30"/>
      <c r="AG3" s="30"/>
      <c r="AH3" s="30"/>
      <c r="AI3" s="30"/>
      <c r="AJ3" s="52" t="s">
        <v>20</v>
      </c>
      <c r="AK3" s="51">
        <v>1</v>
      </c>
      <c r="AL3" s="50"/>
    </row>
    <row r="4" spans="2:47" ht="28.5" customHeight="1" thickBot="1">
      <c r="B4" s="14"/>
      <c r="C4" s="49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48"/>
      <c r="V4" s="48"/>
      <c r="W4" s="48"/>
      <c r="X4" s="48"/>
      <c r="Y4" s="156"/>
      <c r="Z4" s="156"/>
      <c r="AA4" s="156"/>
      <c r="AB4" s="156"/>
      <c r="AC4" s="156"/>
      <c r="AD4" s="48"/>
      <c r="AE4" s="48"/>
      <c r="AF4" s="48"/>
      <c r="AG4" s="48"/>
      <c r="AH4" s="48"/>
      <c r="AI4" s="48"/>
      <c r="AJ4" s="47" t="s">
        <v>19</v>
      </c>
      <c r="AK4" s="46">
        <f ca="1">TODAY()</f>
        <v>41956</v>
      </c>
      <c r="AL4" s="9"/>
      <c r="AP4" s="37"/>
      <c r="AQ4" s="37"/>
    </row>
    <row r="5" spans="2:47" ht="29.25" customHeight="1">
      <c r="B5" s="45"/>
      <c r="C5" s="8"/>
      <c r="D5" s="8"/>
      <c r="E5" s="8"/>
      <c r="F5" s="8"/>
      <c r="G5" s="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8"/>
      <c r="U5" s="44"/>
      <c r="V5" s="4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9"/>
      <c r="AO5" s="37"/>
      <c r="AP5" s="37"/>
      <c r="AQ5" s="37"/>
      <c r="AT5" s="38"/>
      <c r="AU5" s="37"/>
    </row>
    <row r="6" spans="2:47" s="16" customFormat="1" ht="36.75" customHeight="1">
      <c r="B6" s="2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3"/>
      <c r="V6" s="90"/>
      <c r="W6" s="19"/>
      <c r="X6" s="18"/>
      <c r="Y6" s="18"/>
      <c r="Z6" s="18"/>
      <c r="AA6" s="18"/>
      <c r="AB6" s="18"/>
      <c r="AC6" s="43"/>
      <c r="AD6" s="18"/>
      <c r="AE6" s="18"/>
      <c r="AF6" s="19"/>
      <c r="AG6" s="42"/>
      <c r="AH6" s="42"/>
      <c r="AI6" s="42"/>
      <c r="AJ6" s="42"/>
      <c r="AK6" s="42"/>
      <c r="AL6" s="12"/>
      <c r="AM6" s="4"/>
      <c r="AO6" s="41"/>
      <c r="AP6" s="41"/>
      <c r="AQ6" s="41"/>
      <c r="AT6" s="40"/>
      <c r="AU6" s="37"/>
    </row>
    <row r="7" spans="2:47" ht="28.5" customHeight="1">
      <c r="B7" s="14"/>
      <c r="C7" s="58"/>
      <c r="D7" s="34"/>
      <c r="E7" s="34"/>
      <c r="F7" s="21"/>
      <c r="G7" s="21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21"/>
      <c r="U7" s="39"/>
      <c r="V7" s="91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12"/>
      <c r="AO7" s="37"/>
      <c r="AP7" s="37"/>
      <c r="AQ7" s="37"/>
      <c r="AT7" s="38"/>
      <c r="AU7" s="37"/>
    </row>
    <row r="8" spans="2:47" ht="28.5" customHeight="1">
      <c r="B8" s="14"/>
      <c r="C8" s="58"/>
      <c r="D8" s="83"/>
      <c r="E8" s="144" t="str">
        <f>"GESTION MENSUAL"&amp;" "&amp;AS6</f>
        <v xml:space="preserve">GESTION MENSUAL </v>
      </c>
      <c r="F8" s="145"/>
      <c r="G8" s="145"/>
      <c r="H8" s="146"/>
      <c r="I8" s="78"/>
      <c r="J8" s="144" t="s">
        <v>68</v>
      </c>
      <c r="K8" s="145"/>
      <c r="L8" s="145"/>
      <c r="M8" s="146"/>
      <c r="N8" s="79"/>
      <c r="O8" s="144" t="s">
        <v>69</v>
      </c>
      <c r="P8" s="145"/>
      <c r="Q8" s="145"/>
      <c r="R8" s="146"/>
      <c r="S8" s="103"/>
      <c r="T8" s="21"/>
      <c r="U8" s="61"/>
      <c r="V8" s="92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12"/>
      <c r="AO8" s="37"/>
      <c r="AP8" s="37"/>
      <c r="AQ8" s="37"/>
      <c r="AT8" s="38"/>
      <c r="AU8" s="37"/>
    </row>
    <row r="9" spans="2:47" ht="28.5" customHeight="1">
      <c r="B9" s="14"/>
      <c r="C9" s="58"/>
      <c r="D9" s="83"/>
      <c r="E9" s="157" t="s">
        <v>70</v>
      </c>
      <c r="F9" s="157" t="s">
        <v>71</v>
      </c>
      <c r="G9" s="159" t="s">
        <v>72</v>
      </c>
      <c r="H9" s="160"/>
      <c r="I9" s="80"/>
      <c r="J9" s="161" t="s">
        <v>73</v>
      </c>
      <c r="K9" s="161" t="s">
        <v>74</v>
      </c>
      <c r="L9" s="159" t="s">
        <v>72</v>
      </c>
      <c r="M9" s="160"/>
      <c r="N9" s="104"/>
      <c r="O9" s="161" t="s">
        <v>75</v>
      </c>
      <c r="P9" s="161" t="s">
        <v>76</v>
      </c>
      <c r="Q9" s="159" t="s">
        <v>72</v>
      </c>
      <c r="R9" s="160"/>
      <c r="S9" s="103"/>
      <c r="T9" s="5"/>
      <c r="U9" s="61"/>
      <c r="V9" s="91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12"/>
      <c r="AO9" s="37"/>
      <c r="AP9" s="37"/>
      <c r="AQ9" s="37"/>
    </row>
    <row r="10" spans="2:47" ht="39.75" customHeight="1">
      <c r="B10" s="14"/>
      <c r="C10" s="58"/>
      <c r="D10" s="58"/>
      <c r="E10" s="158"/>
      <c r="F10" s="158"/>
      <c r="G10" s="81" t="s">
        <v>77</v>
      </c>
      <c r="H10" s="82" t="s">
        <v>78</v>
      </c>
      <c r="I10" s="80"/>
      <c r="J10" s="162"/>
      <c r="K10" s="162"/>
      <c r="L10" s="117" t="s">
        <v>77</v>
      </c>
      <c r="M10" s="82" t="s">
        <v>78</v>
      </c>
      <c r="N10" s="104"/>
      <c r="O10" s="163"/>
      <c r="P10" s="163"/>
      <c r="Q10" s="81" t="s">
        <v>77</v>
      </c>
      <c r="R10" s="82" t="s">
        <v>78</v>
      </c>
      <c r="S10" s="103"/>
      <c r="T10" s="5"/>
      <c r="U10" s="36"/>
      <c r="V10" s="93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12"/>
      <c r="AO10" s="37"/>
      <c r="AP10" s="37"/>
      <c r="AQ10" s="37"/>
    </row>
    <row r="11" spans="2:47" ht="27.75" customHeight="1">
      <c r="B11" s="14"/>
      <c r="C11" s="58"/>
      <c r="D11" s="85" t="s">
        <v>79</v>
      </c>
      <c r="E11" s="112">
        <f>'Datos costos'!G25</f>
        <v>5079.7489999999998</v>
      </c>
      <c r="F11" s="112">
        <f>'Datos costos'!G6</f>
        <v>5486.8853581386202</v>
      </c>
      <c r="G11" s="112">
        <f>E11-F11</f>
        <v>-407.13635813862038</v>
      </c>
      <c r="H11" s="113">
        <f>G11/F11</f>
        <v>-7.4201724943044556E-2</v>
      </c>
      <c r="I11" s="110"/>
      <c r="J11" s="118">
        <f>'Datos costos'!G37</f>
        <v>29392.944</v>
      </c>
      <c r="K11" s="118">
        <f>'Datos costos'!G12</f>
        <v>30110.970509486266</v>
      </c>
      <c r="L11" s="118">
        <f>J11-K11</f>
        <v>-718.02650948626615</v>
      </c>
      <c r="M11" s="113">
        <f>L11/K11</f>
        <v>-2.3846010186222878E-2</v>
      </c>
      <c r="N11" s="119"/>
      <c r="O11" s="118">
        <f>J11*12/6</f>
        <v>58785.887999999999</v>
      </c>
      <c r="P11" s="118">
        <f>'Datos costos'!M12</f>
        <v>63128.740658317984</v>
      </c>
      <c r="Q11" s="112">
        <f>O11-P11</f>
        <v>-4342.8526583179846</v>
      </c>
      <c r="R11" s="113">
        <f>Q11/P11</f>
        <v>-6.8793589307024464E-2</v>
      </c>
      <c r="S11" s="103"/>
      <c r="T11" s="5"/>
      <c r="U11" s="36"/>
      <c r="V11" s="93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12"/>
      <c r="AO11" s="37"/>
      <c r="AP11" s="37"/>
      <c r="AQ11" s="37"/>
    </row>
    <row r="12" spans="2:47" ht="27.75" customHeight="1">
      <c r="B12" s="14"/>
      <c r="C12" s="58"/>
      <c r="D12" s="84" t="s">
        <v>87</v>
      </c>
      <c r="E12" s="112">
        <f>'Datos costos'!G23</f>
        <v>3956.297</v>
      </c>
      <c r="F12" s="112">
        <f>'Datos costos'!D4</f>
        <v>0</v>
      </c>
      <c r="G12" s="112">
        <f t="shared" ref="G12:G14" si="0">E12-F12</f>
        <v>3956.297</v>
      </c>
      <c r="H12" s="113">
        <f>IFERROR(G12/F12,0)</f>
        <v>0</v>
      </c>
      <c r="I12" s="110"/>
      <c r="J12" s="112">
        <f>'Datos costos'!G35</f>
        <v>23738.816999999999</v>
      </c>
      <c r="K12" s="112">
        <f>'Datos costos'!B10</f>
        <v>0</v>
      </c>
      <c r="L12" s="112">
        <f t="shared" ref="L12:L14" si="1">J12-K12</f>
        <v>23738.816999999999</v>
      </c>
      <c r="M12" s="113">
        <f>IFERROR(L12/K12,0)</f>
        <v>0</v>
      </c>
      <c r="N12" s="119"/>
      <c r="O12" s="112">
        <f>J12*12/6</f>
        <v>47477.633999999998</v>
      </c>
      <c r="P12" s="112"/>
      <c r="Q12" s="112">
        <f>O12-P12</f>
        <v>47477.633999999998</v>
      </c>
      <c r="R12" s="113"/>
      <c r="S12" s="103"/>
      <c r="T12" s="5"/>
      <c r="U12" s="36"/>
      <c r="V12" s="93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12"/>
      <c r="AO12" s="37"/>
      <c r="AP12" s="37"/>
      <c r="AQ12" s="37"/>
    </row>
    <row r="13" spans="2:47" ht="27.75" customHeight="1">
      <c r="B13" s="14"/>
      <c r="C13" s="58"/>
      <c r="D13" s="85" t="s">
        <v>95</v>
      </c>
      <c r="E13" s="112">
        <f>'Datos costos'!G24</f>
        <v>22232.454000000002</v>
      </c>
      <c r="F13" s="112">
        <f>'Datos costos'!G5</f>
        <v>18606.782786169053</v>
      </c>
      <c r="G13" s="112">
        <f t="shared" si="0"/>
        <v>3625.6712138309485</v>
      </c>
      <c r="H13" s="113">
        <f t="shared" ref="H13:H14" si="2">G13/F13</f>
        <v>0.19485750199255361</v>
      </c>
      <c r="I13" s="110"/>
      <c r="J13" s="112">
        <f>'Datos costos'!G36</f>
        <v>71099.338000000003</v>
      </c>
      <c r="K13" s="112">
        <f>'Datos costos'!G11</f>
        <v>112748.45065290257</v>
      </c>
      <c r="L13" s="112">
        <f t="shared" si="1"/>
        <v>-41649.112652902564</v>
      </c>
      <c r="M13" s="114">
        <f t="shared" ref="M13:M14" si="3">L13/K13</f>
        <v>-0.36939853640312847</v>
      </c>
      <c r="N13" s="119"/>
      <c r="O13" s="112">
        <f>J13*12/6</f>
        <v>142198.67600000001</v>
      </c>
      <c r="P13" s="112">
        <f>'Datos costos'!M11</f>
        <v>225496.90130580516</v>
      </c>
      <c r="Q13" s="112">
        <f>O13-P13</f>
        <v>-83298.225305805157</v>
      </c>
      <c r="R13" s="113">
        <f>Q13/P13</f>
        <v>-0.36939853640312859</v>
      </c>
      <c r="S13" s="103"/>
      <c r="T13" s="5"/>
      <c r="U13" s="36"/>
      <c r="V13" s="93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12"/>
      <c r="AO13" s="37"/>
      <c r="AP13" s="37"/>
      <c r="AQ13" s="37"/>
    </row>
    <row r="14" spans="2:47" ht="27.75" customHeight="1">
      <c r="B14" s="14"/>
      <c r="C14" s="58"/>
      <c r="D14" s="120" t="s">
        <v>102</v>
      </c>
      <c r="E14" s="115">
        <f>SUM(E11:E13)</f>
        <v>31268.5</v>
      </c>
      <c r="F14" s="115">
        <f>SUM(F11:F13)</f>
        <v>24093.668144307674</v>
      </c>
      <c r="G14" s="115">
        <f t="shared" si="0"/>
        <v>7174.8318556923259</v>
      </c>
      <c r="H14" s="116">
        <f t="shared" si="2"/>
        <v>0.29778910428744487</v>
      </c>
      <c r="I14" s="111"/>
      <c r="J14" s="115">
        <f>SUM(J11:J13)</f>
        <v>124231.099</v>
      </c>
      <c r="K14" s="115">
        <f>SUM(K11:K13)</f>
        <v>142859.42116238884</v>
      </c>
      <c r="L14" s="115">
        <f t="shared" si="1"/>
        <v>-18628.322162388838</v>
      </c>
      <c r="M14" s="116">
        <f t="shared" si="3"/>
        <v>-0.13039617556068603</v>
      </c>
      <c r="N14" s="111"/>
      <c r="O14" s="115">
        <f>SUM(O11:O13)</f>
        <v>248462.198</v>
      </c>
      <c r="P14" s="115">
        <f>SUM(P11:P13)</f>
        <v>288625.64196412312</v>
      </c>
      <c r="Q14" s="115">
        <f t="shared" ref="Q14" si="4">O14-P14</f>
        <v>-40163.443964123115</v>
      </c>
      <c r="R14" s="116">
        <f t="shared" ref="R14" si="5">Q14/P14</f>
        <v>-0.1391541087299358</v>
      </c>
      <c r="S14" s="58"/>
      <c r="T14" s="5"/>
      <c r="U14" s="36"/>
      <c r="V14" s="93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12"/>
      <c r="AO14" s="37"/>
      <c r="AP14" s="37"/>
      <c r="AQ14" s="37"/>
    </row>
    <row r="15" spans="2:47" ht="27.75" customHeight="1">
      <c r="B15" s="14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"/>
      <c r="U15" s="36"/>
      <c r="V15" s="93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12"/>
      <c r="AO15" s="37"/>
      <c r="AP15" s="37"/>
      <c r="AQ15" s="37"/>
    </row>
    <row r="16" spans="2:47" ht="27.75" customHeight="1">
      <c r="B16" s="14"/>
      <c r="C16" s="58"/>
      <c r="D16" s="120" t="s">
        <v>104</v>
      </c>
      <c r="E16" s="115">
        <v>2</v>
      </c>
      <c r="F16" s="115">
        <v>2</v>
      </c>
      <c r="G16" s="58"/>
      <c r="H16" s="58"/>
      <c r="I16" s="111"/>
      <c r="J16" s="115">
        <v>2</v>
      </c>
      <c r="K16" s="115">
        <v>2</v>
      </c>
      <c r="L16" s="58"/>
      <c r="M16" s="58"/>
      <c r="N16" s="111"/>
      <c r="O16" s="115">
        <v>2</v>
      </c>
      <c r="P16" s="115">
        <v>2</v>
      </c>
      <c r="Q16" s="58"/>
      <c r="R16" s="121"/>
      <c r="S16" s="58"/>
      <c r="T16" s="25"/>
      <c r="U16" s="36"/>
      <c r="V16" s="93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12"/>
      <c r="AO16" s="37"/>
      <c r="AP16" s="37"/>
      <c r="AQ16" s="37"/>
    </row>
    <row r="17" spans="2:43" ht="27.75" customHeight="1">
      <c r="B17" s="14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"/>
      <c r="U17" s="36"/>
      <c r="V17" s="93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12"/>
      <c r="AO17" s="37"/>
      <c r="AP17" s="37"/>
      <c r="AQ17" s="37"/>
    </row>
    <row r="18" spans="2:43" ht="27.75" customHeight="1">
      <c r="B18" s="14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"/>
      <c r="U18" s="36"/>
      <c r="V18" s="93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12"/>
      <c r="AO18" s="37"/>
      <c r="AP18" s="37"/>
      <c r="AQ18" s="37"/>
    </row>
    <row r="19" spans="2:43" ht="27.75" customHeight="1">
      <c r="B19" s="14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"/>
      <c r="U19" s="36"/>
      <c r="V19" s="93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12"/>
      <c r="AO19" s="37"/>
      <c r="AP19" s="37"/>
      <c r="AQ19" s="37"/>
    </row>
    <row r="20" spans="2:43" ht="27.75" customHeight="1">
      <c r="B20" s="14"/>
      <c r="C20" s="5"/>
      <c r="D20" s="5"/>
      <c r="E20" s="5"/>
      <c r="F20" s="5"/>
      <c r="G20" s="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5"/>
      <c r="U20" s="36"/>
      <c r="V20" s="93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12"/>
      <c r="AO20" s="37"/>
      <c r="AP20" s="37"/>
      <c r="AQ20" s="37"/>
    </row>
    <row r="21" spans="2:43" ht="27.75" customHeight="1">
      <c r="B21" s="14"/>
      <c r="C21" s="5"/>
      <c r="D21" s="5"/>
      <c r="E21" s="5"/>
      <c r="F21" s="5"/>
      <c r="G21" s="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5"/>
      <c r="U21" s="36"/>
      <c r="V21" s="93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12"/>
      <c r="AO21" s="37"/>
      <c r="AP21" s="37"/>
      <c r="AQ21" s="37"/>
    </row>
    <row r="22" spans="2:43" ht="27.75" customHeight="1">
      <c r="B22" s="14"/>
      <c r="C22" s="15"/>
      <c r="D22" s="15"/>
      <c r="E22" s="15"/>
      <c r="F22" s="15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58"/>
      <c r="U22" s="36"/>
      <c r="V22" s="93"/>
      <c r="W22" s="58"/>
      <c r="X22" s="58"/>
      <c r="Y22" s="58"/>
      <c r="Z22" s="58"/>
      <c r="AA22" s="58"/>
      <c r="AB22" s="58"/>
      <c r="AC22" s="58"/>
      <c r="AD22" s="5"/>
      <c r="AE22" s="94"/>
      <c r="AF22" s="5"/>
      <c r="AG22" s="94"/>
      <c r="AH22" s="5"/>
      <c r="AI22" s="94"/>
      <c r="AJ22" s="5"/>
      <c r="AK22" s="94"/>
      <c r="AL22" s="12"/>
      <c r="AO22" s="37"/>
      <c r="AP22" s="37"/>
      <c r="AQ22" s="37"/>
    </row>
    <row r="23" spans="2:43" ht="27.75" customHeight="1">
      <c r="B23" s="14"/>
      <c r="C23" s="15"/>
      <c r="D23" s="15"/>
      <c r="E23" s="15"/>
      <c r="F23" s="15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58"/>
      <c r="U23" s="36"/>
      <c r="V23" s="93"/>
      <c r="W23" s="58"/>
      <c r="X23" s="58"/>
      <c r="Y23" s="58"/>
      <c r="Z23" s="58"/>
      <c r="AA23" s="58"/>
      <c r="AB23" s="58"/>
      <c r="AC23" s="58"/>
      <c r="AD23" s="5"/>
      <c r="AE23" s="5"/>
      <c r="AF23" s="5"/>
      <c r="AG23" s="5"/>
      <c r="AH23" s="5"/>
      <c r="AI23" s="5"/>
      <c r="AJ23" s="5"/>
      <c r="AK23" s="5"/>
      <c r="AL23" s="12"/>
      <c r="AO23" s="37"/>
      <c r="AP23" s="37"/>
      <c r="AQ23" s="37"/>
    </row>
    <row r="24" spans="2:43" ht="27.75" customHeight="1">
      <c r="B24" s="14"/>
      <c r="C24" s="15"/>
      <c r="D24" s="15"/>
      <c r="E24" s="15"/>
      <c r="F24" s="15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58"/>
      <c r="U24" s="36"/>
      <c r="V24" s="93"/>
      <c r="W24" s="58"/>
      <c r="X24" s="58"/>
      <c r="Y24" s="58"/>
      <c r="Z24" s="58"/>
      <c r="AA24" s="58"/>
      <c r="AB24" s="58"/>
      <c r="AC24" s="58"/>
      <c r="AD24" s="5"/>
      <c r="AE24" s="5"/>
      <c r="AF24" s="5"/>
      <c r="AG24" s="5"/>
      <c r="AH24" s="5"/>
      <c r="AI24" s="5"/>
      <c r="AJ24" s="5"/>
      <c r="AK24" s="5"/>
      <c r="AL24" s="12"/>
      <c r="AO24" s="37"/>
      <c r="AP24" s="37"/>
      <c r="AQ24" s="37"/>
    </row>
    <row r="25" spans="2:43" ht="27.75" customHeight="1">
      <c r="B25" s="14"/>
      <c r="C25" s="15"/>
      <c r="D25" s="15"/>
      <c r="E25" s="15"/>
      <c r="F25" s="15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58"/>
      <c r="U25" s="36"/>
      <c r="V25" s="93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12"/>
    </row>
    <row r="26" spans="2:43" ht="36" customHeight="1">
      <c r="B26" s="14"/>
      <c r="C26" s="15"/>
      <c r="D26" s="15"/>
      <c r="E26" s="15"/>
      <c r="F26" s="15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58"/>
      <c r="U26" s="36"/>
      <c r="V26" s="93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12"/>
    </row>
    <row r="27" spans="2:43" ht="27.75" customHeight="1">
      <c r="B27" s="14"/>
      <c r="C27" s="15"/>
      <c r="D27" s="15"/>
      <c r="E27" s="15"/>
      <c r="F27" s="15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58"/>
      <c r="U27" s="35"/>
      <c r="V27" s="93"/>
      <c r="W27" s="5"/>
      <c r="X27" s="5"/>
      <c r="Y27" s="5"/>
      <c r="Z27" s="5"/>
      <c r="AA27" s="5"/>
      <c r="AB27" s="5"/>
      <c r="AC27" s="5"/>
      <c r="AD27" s="24"/>
      <c r="AE27" s="24"/>
      <c r="AF27" s="24"/>
      <c r="AG27" s="24"/>
      <c r="AH27" s="24"/>
      <c r="AI27" s="24"/>
      <c r="AJ27" s="24"/>
      <c r="AK27" s="24"/>
      <c r="AL27" s="12"/>
    </row>
    <row r="28" spans="2:43" ht="12.75" customHeight="1">
      <c r="B28" s="14"/>
      <c r="C28" s="15"/>
      <c r="D28" s="15"/>
      <c r="E28" s="15"/>
      <c r="F28" s="15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5"/>
      <c r="U28" s="33"/>
      <c r="V28" s="95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12"/>
    </row>
    <row r="29" spans="2:43" ht="27.75" customHeight="1">
      <c r="B29" s="1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31"/>
      <c r="V29" s="90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12"/>
    </row>
    <row r="30" spans="2:43" ht="27.75" customHeight="1">
      <c r="B30" s="14"/>
      <c r="C30" s="5"/>
      <c r="D30" s="5"/>
      <c r="E30" s="70"/>
      <c r="F30" s="70"/>
      <c r="G30" s="70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5"/>
      <c r="U30" s="31"/>
      <c r="V30" s="90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109"/>
      <c r="AL30" s="12"/>
    </row>
    <row r="31" spans="2:43" ht="30" customHeight="1">
      <c r="B31" s="14"/>
      <c r="C31" s="5"/>
      <c r="D31" s="5"/>
      <c r="E31" s="70"/>
      <c r="F31" s="70"/>
      <c r="G31" s="70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5"/>
      <c r="U31" s="31"/>
      <c r="V31" s="90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12"/>
    </row>
    <row r="32" spans="2:43" ht="30" customHeight="1">
      <c r="B32" s="14"/>
      <c r="C32" s="5"/>
      <c r="D32" s="5" t="s">
        <v>119</v>
      </c>
      <c r="E32" s="70"/>
      <c r="F32" s="70"/>
      <c r="G32" s="70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5"/>
      <c r="U32" s="31"/>
      <c r="V32" s="90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12"/>
    </row>
    <row r="33" spans="1:41" ht="30" customHeight="1">
      <c r="B33" s="14"/>
      <c r="C33" s="5"/>
      <c r="D33" s="5"/>
      <c r="E33" s="70"/>
      <c r="F33" s="70"/>
      <c r="G33" s="70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5"/>
      <c r="U33" s="31"/>
      <c r="V33" s="90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12"/>
    </row>
    <row r="34" spans="1:41" ht="30" customHeight="1">
      <c r="B34" s="14"/>
      <c r="C34" s="5"/>
      <c r="D34" s="5"/>
      <c r="E34" s="70"/>
      <c r="F34" s="70"/>
      <c r="G34" s="70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5"/>
      <c r="U34" s="31"/>
      <c r="V34" s="90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12"/>
    </row>
    <row r="35" spans="1:41" ht="30" customHeight="1">
      <c r="B35" s="14"/>
      <c r="C35" s="5"/>
      <c r="D35" s="5"/>
      <c r="E35" s="5"/>
      <c r="F35" s="5"/>
      <c r="G35" s="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5"/>
      <c r="U35" s="12"/>
      <c r="V35" s="96"/>
      <c r="W35" s="29"/>
      <c r="X35" s="28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12"/>
      <c r="AM35" s="5"/>
      <c r="AN35" s="5"/>
      <c r="AO35" s="5"/>
    </row>
    <row r="36" spans="1:41" ht="30" customHeight="1">
      <c r="B36" s="14"/>
      <c r="C36" s="5"/>
      <c r="D36" s="5"/>
      <c r="E36" s="5"/>
      <c r="F36" s="5"/>
      <c r="G36" s="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5"/>
      <c r="U36" s="12"/>
      <c r="V36" s="97"/>
      <c r="W36" s="28"/>
      <c r="X36" s="15"/>
      <c r="Y36" s="15"/>
      <c r="Z36" s="15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12"/>
      <c r="AM36" s="15"/>
      <c r="AN36" s="15"/>
      <c r="AO36" s="5"/>
    </row>
    <row r="37" spans="1:41" ht="30" customHeight="1">
      <c r="B37" s="14"/>
      <c r="C37" s="5"/>
      <c r="D37" s="5"/>
      <c r="E37" s="5"/>
      <c r="F37" s="5"/>
      <c r="G37" s="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5"/>
      <c r="U37" s="12"/>
      <c r="V37" s="98"/>
      <c r="W37" s="28"/>
      <c r="X37" s="15"/>
      <c r="Y37" s="15"/>
      <c r="Z37" s="15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12"/>
      <c r="AM37" s="15"/>
      <c r="AN37" s="15"/>
      <c r="AO37" s="5"/>
    </row>
    <row r="38" spans="1:41" ht="30" customHeight="1">
      <c r="A38" s="5"/>
      <c r="B38" s="14"/>
      <c r="C38" s="5"/>
      <c r="D38" s="5"/>
      <c r="E38" s="5"/>
      <c r="F38" s="5"/>
      <c r="G38" s="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5"/>
      <c r="U38" s="12"/>
      <c r="V38" s="98"/>
      <c r="W38" s="27"/>
      <c r="X38" s="15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59"/>
      <c r="AJ38" s="7"/>
      <c r="AK38" s="7"/>
      <c r="AL38" s="12"/>
      <c r="AM38" s="5"/>
      <c r="AN38" s="5"/>
      <c r="AO38" s="5"/>
    </row>
    <row r="39" spans="1:41" ht="30" customHeight="1">
      <c r="A39" s="5"/>
      <c r="B39" s="14"/>
      <c r="C39" s="5"/>
      <c r="D39" s="5"/>
      <c r="E39" s="5"/>
      <c r="F39" s="5"/>
      <c r="G39" s="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5"/>
      <c r="U39" s="12"/>
      <c r="V39" s="98"/>
      <c r="W39" s="27"/>
      <c r="X39" s="15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26"/>
      <c r="AM39" s="5"/>
      <c r="AN39" s="5"/>
      <c r="AO39" s="5"/>
    </row>
    <row r="40" spans="1:41" ht="30" customHeight="1">
      <c r="A40" s="5"/>
      <c r="B40" s="14"/>
      <c r="C40" s="5"/>
      <c r="D40" s="5"/>
      <c r="E40" s="5"/>
      <c r="F40" s="5"/>
      <c r="G40" s="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5"/>
      <c r="U40" s="12"/>
      <c r="V40" s="98"/>
      <c r="W40" s="25"/>
      <c r="X40" s="15"/>
      <c r="Y40" s="5"/>
      <c r="Z40" s="5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12"/>
    </row>
    <row r="41" spans="1:41" ht="30" customHeight="1">
      <c r="A41" s="5"/>
      <c r="B41" s="14"/>
      <c r="C41" s="5"/>
      <c r="D41" s="5"/>
      <c r="E41" s="5"/>
      <c r="F41" s="5"/>
      <c r="G41" s="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5"/>
      <c r="U41" s="12"/>
      <c r="V41" s="98"/>
      <c r="W41" s="23"/>
      <c r="X41" s="15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12"/>
      <c r="AM41" s="5"/>
    </row>
    <row r="42" spans="1:41" ht="30" customHeight="1">
      <c r="A42" s="5"/>
      <c r="B42" s="14"/>
      <c r="C42" s="5"/>
      <c r="D42" s="5"/>
      <c r="E42" s="5"/>
      <c r="F42" s="5"/>
      <c r="G42" s="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5"/>
      <c r="U42" s="12"/>
      <c r="V42" s="99"/>
      <c r="W42" s="21"/>
      <c r="X42" s="150"/>
      <c r="Y42" s="150"/>
      <c r="Z42" s="150"/>
      <c r="AA42" s="7"/>
      <c r="AB42" s="150"/>
      <c r="AC42" s="150"/>
      <c r="AD42" s="150"/>
      <c r="AE42" s="150"/>
      <c r="AF42" s="7"/>
      <c r="AG42" s="151"/>
      <c r="AH42" s="151"/>
      <c r="AI42" s="151"/>
      <c r="AJ42" s="7"/>
      <c r="AK42" s="5"/>
      <c r="AL42" s="12"/>
      <c r="AM42" s="5"/>
    </row>
    <row r="43" spans="1:41" ht="30" customHeight="1">
      <c r="A43" s="5"/>
      <c r="B43" s="14"/>
      <c r="C43" s="5"/>
      <c r="D43" s="5"/>
      <c r="E43" s="5"/>
      <c r="F43" s="5"/>
      <c r="G43" s="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5"/>
      <c r="U43" s="12"/>
      <c r="V43" s="100"/>
      <c r="W43" s="21"/>
      <c r="X43" s="15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12"/>
      <c r="AM43" s="5"/>
    </row>
    <row r="44" spans="1:41" ht="30" customHeight="1">
      <c r="A44" s="5"/>
      <c r="B44" s="14"/>
      <c r="C44" s="5"/>
      <c r="D44" s="5"/>
      <c r="E44" s="5"/>
      <c r="F44" s="5"/>
      <c r="G44" s="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5"/>
      <c r="U44" s="12"/>
      <c r="V44" s="100"/>
      <c r="W44" s="21"/>
      <c r="X44" s="15"/>
      <c r="Y44" s="7"/>
      <c r="Z44" s="7"/>
      <c r="AA44" s="7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2"/>
      <c r="AM44" s="5"/>
    </row>
    <row r="45" spans="1:41" ht="30" customHeight="1">
      <c r="A45" s="5"/>
      <c r="B45" s="14"/>
      <c r="C45" s="5"/>
      <c r="D45" s="5"/>
      <c r="E45" s="5"/>
      <c r="F45" s="5"/>
      <c r="G45" s="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5"/>
      <c r="U45" s="12"/>
      <c r="V45" s="101"/>
      <c r="W45" s="13"/>
      <c r="X45" s="15"/>
      <c r="Y45" s="7"/>
      <c r="Z45" s="7"/>
      <c r="AA45" s="7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2"/>
      <c r="AM45" s="5"/>
    </row>
    <row r="46" spans="1:41" ht="35.1" customHeight="1">
      <c r="A46" s="5"/>
      <c r="B46" s="14"/>
      <c r="C46" s="5"/>
      <c r="D46" s="5"/>
      <c r="E46" s="5"/>
      <c r="F46" s="5"/>
      <c r="G46" s="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5"/>
      <c r="U46" s="12"/>
      <c r="V46" s="102"/>
      <c r="W46" s="7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7"/>
      <c r="AK46" s="7"/>
      <c r="AL46" s="12"/>
      <c r="AM46" s="5"/>
    </row>
    <row r="47" spans="1:41" ht="30" customHeight="1">
      <c r="A47" s="5"/>
      <c r="B47" s="72"/>
      <c r="C47" s="5"/>
      <c r="D47" s="5"/>
      <c r="E47" s="5"/>
      <c r="F47" s="5"/>
      <c r="G47" s="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5"/>
      <c r="U47" s="12"/>
      <c r="V47" s="101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12"/>
    </row>
    <row r="48" spans="1:41" ht="12.75" customHeight="1">
      <c r="A48" s="5"/>
      <c r="B48" s="72"/>
      <c r="C48" s="5"/>
      <c r="D48" s="5"/>
      <c r="E48" s="5"/>
      <c r="F48" s="5"/>
      <c r="G48" s="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5"/>
      <c r="U48" s="105"/>
      <c r="V48" s="14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12"/>
      <c r="AM48" s="5"/>
    </row>
    <row r="49" spans="1:39" ht="27.75" customHeight="1">
      <c r="A49" s="5"/>
      <c r="B49" s="72"/>
      <c r="C49" s="5"/>
      <c r="D49" s="5"/>
      <c r="E49" s="5"/>
      <c r="F49" s="5"/>
      <c r="G49" s="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5"/>
      <c r="U49" s="105"/>
      <c r="V49" s="14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12"/>
      <c r="AM49" s="5"/>
    </row>
    <row r="50" spans="1:39" ht="27.75" customHeight="1">
      <c r="B50" s="72"/>
      <c r="C50" s="5"/>
      <c r="D50" s="5"/>
      <c r="E50" s="5"/>
      <c r="F50" s="5"/>
      <c r="G50" s="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5"/>
      <c r="U50" s="105"/>
      <c r="V50" s="14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12"/>
    </row>
    <row r="51" spans="1:39" ht="27.75" customHeight="1">
      <c r="B51" s="72"/>
      <c r="C51" s="5"/>
      <c r="D51" s="5"/>
      <c r="E51" s="5"/>
      <c r="F51" s="5"/>
      <c r="G51" s="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5"/>
      <c r="U51" s="12"/>
      <c r="V51" s="72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12"/>
    </row>
    <row r="52" spans="1:39" ht="27.75" customHeight="1">
      <c r="B52" s="72"/>
      <c r="C52" s="5"/>
      <c r="D52" s="5"/>
      <c r="E52" s="5"/>
      <c r="F52" s="5"/>
      <c r="G52" s="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5"/>
      <c r="U52" s="12"/>
      <c r="V52" s="72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12"/>
    </row>
    <row r="53" spans="1:39" ht="27.75" customHeight="1">
      <c r="B53" s="72"/>
      <c r="C53" s="5"/>
      <c r="D53" s="5"/>
      <c r="E53" s="5"/>
      <c r="F53" s="5"/>
      <c r="G53" s="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5"/>
      <c r="U53" s="12"/>
      <c r="V53" s="72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12"/>
    </row>
    <row r="54" spans="1:39" ht="27.75" customHeight="1">
      <c r="B54" s="72"/>
      <c r="C54" s="5"/>
      <c r="D54" s="5"/>
      <c r="E54" s="5"/>
      <c r="F54" s="5"/>
      <c r="G54" s="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5"/>
      <c r="U54" s="12"/>
      <c r="V54" s="72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12"/>
    </row>
    <row r="55" spans="1:39" ht="27.75" customHeight="1">
      <c r="B55" s="72"/>
      <c r="C55" s="5"/>
      <c r="D55" s="5"/>
      <c r="E55" s="5"/>
      <c r="F55" s="5"/>
      <c r="G55" s="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5"/>
      <c r="U55" s="12"/>
      <c r="V55" s="72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12"/>
    </row>
    <row r="56" spans="1:39" ht="27.75" customHeight="1">
      <c r="B56" s="72"/>
      <c r="C56" s="5"/>
      <c r="D56" s="5"/>
      <c r="E56" s="5"/>
      <c r="F56" s="5"/>
      <c r="G56" s="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5"/>
      <c r="U56" s="12"/>
      <c r="V56" s="72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12"/>
    </row>
    <row r="57" spans="1:39" ht="27.75" customHeight="1">
      <c r="B57" s="72"/>
      <c r="C57" s="5"/>
      <c r="D57" s="5"/>
      <c r="E57" s="5"/>
      <c r="F57" s="5"/>
      <c r="G57" s="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5"/>
      <c r="U57" s="12"/>
      <c r="V57" s="72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12"/>
    </row>
    <row r="58" spans="1:39" ht="27.75" customHeight="1">
      <c r="B58" s="72"/>
      <c r="C58" s="5"/>
      <c r="D58" s="5"/>
      <c r="E58" s="5"/>
      <c r="F58" s="5"/>
      <c r="G58" s="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5"/>
      <c r="U58" s="12"/>
      <c r="V58" s="72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12"/>
    </row>
    <row r="59" spans="1:39" ht="27.75" customHeight="1">
      <c r="B59" s="72"/>
      <c r="C59" s="5"/>
      <c r="D59" s="5"/>
      <c r="E59" s="5"/>
      <c r="F59" s="5"/>
      <c r="G59" s="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5"/>
      <c r="U59" s="12"/>
      <c r="V59" s="72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12"/>
    </row>
    <row r="60" spans="1:39" ht="27.75" customHeight="1" thickBot="1">
      <c r="B60" s="73"/>
      <c r="C60" s="74"/>
      <c r="D60" s="74"/>
      <c r="E60" s="74"/>
      <c r="F60" s="74"/>
      <c r="G60" s="74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4"/>
      <c r="U60" s="9"/>
      <c r="V60" s="73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9"/>
    </row>
    <row r="62" spans="1:39" ht="27.75" customHeight="1">
      <c r="V62" s="4"/>
    </row>
  </sheetData>
  <mergeCells count="18">
    <mergeCell ref="E8:H8"/>
    <mergeCell ref="J8:M8"/>
    <mergeCell ref="O8:R8"/>
    <mergeCell ref="AJ2:AL2"/>
    <mergeCell ref="X42:Z42"/>
    <mergeCell ref="AB42:AE42"/>
    <mergeCell ref="AG42:AI42"/>
    <mergeCell ref="D3:T4"/>
    <mergeCell ref="Y2:AC4"/>
    <mergeCell ref="E9:E10"/>
    <mergeCell ref="F9:F10"/>
    <mergeCell ref="G9:H9"/>
    <mergeCell ref="J9:J10"/>
    <mergeCell ref="K9:K10"/>
    <mergeCell ref="L9:M9"/>
    <mergeCell ref="O9:O10"/>
    <mergeCell ref="P9:P10"/>
    <mergeCell ref="Q9:R9"/>
  </mergeCells>
  <printOptions horizontalCentered="1" verticalCentered="1"/>
  <pageMargins left="0" right="0" top="0" bottom="0" header="0" footer="0"/>
  <pageSetup paperSize="9" scale="21" orientation="landscape" r:id="rId1"/>
  <colBreaks count="1" manualBreakCount="1">
    <brk id="21" min="1" max="5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2"/>
  <sheetViews>
    <sheetView zoomScale="80" zoomScaleNormal="80" workbookViewId="0">
      <selection activeCell="C9" sqref="C9"/>
    </sheetView>
  </sheetViews>
  <sheetFormatPr baseColWidth="10" defaultRowHeight="15"/>
  <cols>
    <col min="1" max="1" width="26" bestFit="1" customWidth="1"/>
    <col min="2" max="2" width="18.85546875" bestFit="1" customWidth="1"/>
    <col min="3" max="6" width="15" bestFit="1" customWidth="1"/>
    <col min="7" max="7" width="13.85546875" bestFit="1" customWidth="1"/>
    <col min="8" max="9" width="15" bestFit="1" customWidth="1"/>
    <col min="10" max="13" width="13.85546875" bestFit="1" customWidth="1"/>
    <col min="14" max="14" width="10.5703125" bestFit="1" customWidth="1"/>
    <col min="15" max="15" width="8.85546875" customWidth="1"/>
    <col min="16" max="16" width="17.140625" bestFit="1" customWidth="1"/>
    <col min="17" max="17" width="15" bestFit="1" customWidth="1"/>
  </cols>
  <sheetData>
    <row r="1" spans="1:17">
      <c r="A1" t="s">
        <v>25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</row>
    <row r="2" spans="1:17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7">
      <c r="A3" s="106" t="s">
        <v>23</v>
      </c>
    </row>
    <row r="4" spans="1:17">
      <c r="A4" s="77" t="s">
        <v>90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7">
      <c r="A5" s="77" t="s">
        <v>91</v>
      </c>
      <c r="B5" s="139">
        <v>19714.536722057295</v>
      </c>
      <c r="C5" s="139">
        <v>18606.782786169053</v>
      </c>
      <c r="D5" s="139">
        <v>18606.782786169053</v>
      </c>
      <c r="E5" s="139">
        <v>18606.782786169053</v>
      </c>
      <c r="F5" s="139">
        <v>18606.782786169053</v>
      </c>
      <c r="G5" s="139">
        <v>18606.782786169053</v>
      </c>
      <c r="H5" s="139">
        <v>19714.536722057295</v>
      </c>
      <c r="I5" s="139">
        <v>18606.782786169053</v>
      </c>
      <c r="J5" s="139">
        <v>18606.782786169053</v>
      </c>
      <c r="K5" s="139">
        <v>18606.782786169053</v>
      </c>
      <c r="L5" s="139">
        <v>18606.782786169053</v>
      </c>
      <c r="M5" s="139">
        <v>18606.782786169053</v>
      </c>
      <c r="N5">
        <v>216773</v>
      </c>
      <c r="O5">
        <f>N5/12</f>
        <v>18064.416666666668</v>
      </c>
    </row>
    <row r="6" spans="1:17">
      <c r="A6" s="77" t="s">
        <v>92</v>
      </c>
      <c r="B6">
        <v>2788.8227672295297</v>
      </c>
      <c r="C6">
        <v>5476.4853581386196</v>
      </c>
      <c r="D6">
        <v>5486.08535813862</v>
      </c>
      <c r="E6">
        <v>5476.4853581386196</v>
      </c>
      <c r="F6">
        <v>5396.2063097022565</v>
      </c>
      <c r="G6">
        <v>5486.8853581386202</v>
      </c>
      <c r="H6">
        <v>5476.4853581386196</v>
      </c>
      <c r="I6">
        <v>5476.4853581386196</v>
      </c>
      <c r="J6">
        <v>5484.4853581386196</v>
      </c>
      <c r="K6">
        <v>5476.4853581386196</v>
      </c>
      <c r="L6">
        <v>5619.3433581386198</v>
      </c>
      <c r="M6">
        <v>5484.4853581386196</v>
      </c>
      <c r="N6" s="122">
        <v>55633</v>
      </c>
      <c r="O6">
        <f>N6/12</f>
        <v>4636.083333333333</v>
      </c>
    </row>
    <row r="7" spans="1:17">
      <c r="A7" s="108" t="s">
        <v>0</v>
      </c>
      <c r="B7" s="88">
        <f>SUM(B4:B6)</f>
        <v>22503.359489286824</v>
      </c>
      <c r="C7" s="88">
        <f t="shared" ref="C7:M7" si="0">SUM(C4:C6)</f>
        <v>24083.268144307673</v>
      </c>
      <c r="D7" s="88">
        <f t="shared" si="0"/>
        <v>24092.868144307671</v>
      </c>
      <c r="E7" s="88">
        <f t="shared" si="0"/>
        <v>24083.268144307673</v>
      </c>
      <c r="F7" s="88">
        <f t="shared" si="0"/>
        <v>24002.989095871308</v>
      </c>
      <c r="G7" s="88">
        <f t="shared" si="0"/>
        <v>24093.668144307674</v>
      </c>
      <c r="H7" s="88">
        <f t="shared" si="0"/>
        <v>25191.022080195915</v>
      </c>
      <c r="I7" s="88">
        <f t="shared" si="0"/>
        <v>24083.268144307673</v>
      </c>
      <c r="J7" s="88">
        <f t="shared" si="0"/>
        <v>24091.268144307673</v>
      </c>
      <c r="K7" s="88">
        <f t="shared" si="0"/>
        <v>24083.268144307673</v>
      </c>
      <c r="L7" s="88">
        <f t="shared" si="0"/>
        <v>24226.126144307673</v>
      </c>
      <c r="M7" s="88">
        <f t="shared" si="0"/>
        <v>24091.268144307673</v>
      </c>
      <c r="Q7" s="88">
        <v>59648</v>
      </c>
    </row>
    <row r="8" spans="1:17">
      <c r="Q8" s="88">
        <v>3957145</v>
      </c>
    </row>
    <row r="9" spans="1:17">
      <c r="A9" s="106" t="s">
        <v>93</v>
      </c>
      <c r="Q9" s="88">
        <v>-3039078</v>
      </c>
    </row>
    <row r="10" spans="1:17">
      <c r="A10" s="77" t="s">
        <v>90</v>
      </c>
      <c r="B10">
        <f>B4</f>
        <v>0</v>
      </c>
      <c r="C10">
        <f>C4+B10</f>
        <v>0</v>
      </c>
      <c r="D10">
        <f t="shared" ref="D10:M10" si="1">D4+C10</f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Q10" s="88">
        <v>5220130</v>
      </c>
    </row>
    <row r="11" spans="1:17">
      <c r="A11" s="77" t="s">
        <v>91</v>
      </c>
      <c r="B11">
        <f t="shared" ref="B11:B12" si="2">B5</f>
        <v>19714.536722057295</v>
      </c>
      <c r="C11">
        <f>C5+B11</f>
        <v>38321.319508226348</v>
      </c>
      <c r="D11">
        <f t="shared" ref="D11:M11" si="3">D5+C11</f>
        <v>56928.102294395401</v>
      </c>
      <c r="E11">
        <f t="shared" si="3"/>
        <v>75534.885080564447</v>
      </c>
      <c r="F11">
        <f t="shared" si="3"/>
        <v>94141.667866733507</v>
      </c>
      <c r="G11">
        <f t="shared" si="3"/>
        <v>112748.45065290257</v>
      </c>
      <c r="H11">
        <f t="shared" si="3"/>
        <v>132462.98737495986</v>
      </c>
      <c r="I11">
        <f t="shared" si="3"/>
        <v>151069.77016112892</v>
      </c>
      <c r="J11">
        <f t="shared" si="3"/>
        <v>169676.55294729798</v>
      </c>
      <c r="K11">
        <f t="shared" si="3"/>
        <v>188283.33573346704</v>
      </c>
      <c r="L11">
        <f t="shared" si="3"/>
        <v>206890.1185196361</v>
      </c>
      <c r="M11">
        <f t="shared" si="3"/>
        <v>225496.90130580516</v>
      </c>
    </row>
    <row r="12" spans="1:17">
      <c r="A12" s="77" t="s">
        <v>92</v>
      </c>
      <c r="B12">
        <f t="shared" si="2"/>
        <v>2788.8227672295297</v>
      </c>
      <c r="C12">
        <f>C6+B12</f>
        <v>8265.3081253681485</v>
      </c>
      <c r="D12">
        <f t="shared" ref="D12:M12" si="4">D6+C12</f>
        <v>13751.393483506768</v>
      </c>
      <c r="E12">
        <f t="shared" si="4"/>
        <v>19227.87884164539</v>
      </c>
      <c r="F12">
        <f t="shared" si="4"/>
        <v>24624.085151347645</v>
      </c>
      <c r="G12">
        <f t="shared" si="4"/>
        <v>30110.970509486266</v>
      </c>
      <c r="H12">
        <f t="shared" si="4"/>
        <v>35587.455867624885</v>
      </c>
      <c r="I12">
        <f t="shared" si="4"/>
        <v>41063.941225763505</v>
      </c>
      <c r="J12">
        <f t="shared" si="4"/>
        <v>46548.426583902125</v>
      </c>
      <c r="K12">
        <f t="shared" si="4"/>
        <v>52024.911942040744</v>
      </c>
      <c r="L12">
        <f t="shared" si="4"/>
        <v>57644.255300179364</v>
      </c>
      <c r="M12">
        <f t="shared" si="4"/>
        <v>63128.740658317984</v>
      </c>
    </row>
    <row r="13" spans="1:17">
      <c r="A13" s="108" t="s">
        <v>0</v>
      </c>
      <c r="B13">
        <f>SUM(B10:B12)</f>
        <v>22503.359489286824</v>
      </c>
      <c r="C13">
        <f t="shared" ref="C13:M13" si="5">SUM(C10:C12)</f>
        <v>46586.6276335945</v>
      </c>
      <c r="D13">
        <f t="shared" si="5"/>
        <v>70679.495777902164</v>
      </c>
      <c r="E13">
        <f t="shared" si="5"/>
        <v>94762.763922209837</v>
      </c>
      <c r="F13">
        <f t="shared" si="5"/>
        <v>118765.75301808116</v>
      </c>
      <c r="G13">
        <f t="shared" si="5"/>
        <v>142859.42116238884</v>
      </c>
      <c r="H13">
        <f t="shared" si="5"/>
        <v>168050.44324258476</v>
      </c>
      <c r="I13">
        <f t="shared" si="5"/>
        <v>192133.71138689242</v>
      </c>
      <c r="J13">
        <f t="shared" si="5"/>
        <v>216224.97953120011</v>
      </c>
      <c r="K13">
        <f t="shared" si="5"/>
        <v>240308.2476755078</v>
      </c>
      <c r="L13">
        <f t="shared" si="5"/>
        <v>264534.37381981546</v>
      </c>
      <c r="M13">
        <f t="shared" si="5"/>
        <v>288625.64196412312</v>
      </c>
    </row>
    <row r="15" spans="1:17">
      <c r="H15" s="88"/>
      <c r="I15" s="88"/>
      <c r="J15" s="88"/>
      <c r="K15" s="88"/>
      <c r="L15" s="88"/>
    </row>
    <row r="16" spans="1:17">
      <c r="A16" s="106" t="s">
        <v>24</v>
      </c>
      <c r="H16" s="88"/>
      <c r="I16" s="88"/>
      <c r="J16" s="88"/>
      <c r="K16" s="88"/>
      <c r="L16" s="88"/>
    </row>
    <row r="17" spans="1:18">
      <c r="A17" s="77" t="s">
        <v>90</v>
      </c>
      <c r="B17" s="88">
        <v>3956504</v>
      </c>
      <c r="C17" s="88">
        <v>3956504</v>
      </c>
      <c r="D17" s="88">
        <v>3956504</v>
      </c>
      <c r="E17" s="88">
        <v>3956504</v>
      </c>
      <c r="F17" s="88">
        <v>3956504</v>
      </c>
      <c r="G17" s="88">
        <v>3956297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</row>
    <row r="18" spans="1:18">
      <c r="A18" s="77" t="s">
        <v>91</v>
      </c>
      <c r="B18" s="88">
        <v>17620129</v>
      </c>
      <c r="C18" s="88">
        <v>15816385</v>
      </c>
      <c r="D18" s="88">
        <v>17941806</v>
      </c>
      <c r="E18" s="138">
        <v>2328920</v>
      </c>
      <c r="F18" s="88">
        <v>6159644</v>
      </c>
      <c r="G18" s="88">
        <v>22232454</v>
      </c>
      <c r="H18" s="88">
        <v>0</v>
      </c>
      <c r="I18" s="88">
        <v>0</v>
      </c>
      <c r="J18" s="88">
        <v>0</v>
      </c>
      <c r="K18" s="88">
        <v>0</v>
      </c>
      <c r="L18" s="88">
        <v>0</v>
      </c>
      <c r="M18" s="88">
        <v>0</v>
      </c>
      <c r="P18" s="86" t="s">
        <v>113</v>
      </c>
      <c r="Q18" s="1">
        <v>4262619</v>
      </c>
      <c r="R18" s="1">
        <f>Q18+Q19+Q20+Q23</f>
        <v>17034463</v>
      </c>
    </row>
    <row r="19" spans="1:18">
      <c r="A19" s="77" t="s">
        <v>92</v>
      </c>
      <c r="B19" s="88">
        <v>4961838</v>
      </c>
      <c r="C19" s="88">
        <v>4454375</v>
      </c>
      <c r="D19" s="88">
        <v>3793484</v>
      </c>
      <c r="E19" s="88">
        <v>5325711</v>
      </c>
      <c r="F19" s="88">
        <v>5777787</v>
      </c>
      <c r="G19" s="88">
        <v>5079749</v>
      </c>
      <c r="H19" s="88">
        <v>0</v>
      </c>
      <c r="I19" s="88">
        <v>0</v>
      </c>
      <c r="J19" s="88">
        <v>0</v>
      </c>
      <c r="K19" s="88">
        <v>0</v>
      </c>
      <c r="L19" s="88">
        <v>0</v>
      </c>
      <c r="M19" s="88">
        <v>0</v>
      </c>
      <c r="P19" s="86" t="s">
        <v>114</v>
      </c>
      <c r="Q19" s="1">
        <v>944331</v>
      </c>
      <c r="R19" s="1">
        <f>Q21</f>
        <v>4533767</v>
      </c>
    </row>
    <row r="20" spans="1:18">
      <c r="A20" s="108" t="s">
        <v>0</v>
      </c>
      <c r="H20" s="88"/>
      <c r="I20" s="88"/>
      <c r="J20" s="88"/>
      <c r="K20" s="88"/>
      <c r="L20" s="88"/>
      <c r="P20" s="86" t="s">
        <v>115</v>
      </c>
      <c r="Q20" s="1">
        <v>11824763</v>
      </c>
    </row>
    <row r="21" spans="1:18">
      <c r="A21" s="77"/>
      <c r="B21" s="88"/>
      <c r="C21" s="88"/>
      <c r="D21" s="88"/>
      <c r="E21" s="88"/>
      <c r="F21" s="88"/>
      <c r="G21" s="88"/>
      <c r="H21" s="88"/>
      <c r="I21" s="88"/>
      <c r="P21" s="86" t="s">
        <v>116</v>
      </c>
      <c r="Q21" s="1">
        <v>4533767</v>
      </c>
    </row>
    <row r="22" spans="1:18">
      <c r="A22" s="77"/>
      <c r="B22" s="88"/>
      <c r="C22" s="88"/>
      <c r="D22" s="88"/>
      <c r="E22" s="88"/>
      <c r="F22" s="88"/>
      <c r="G22" s="88"/>
      <c r="H22" s="88"/>
      <c r="I22" s="88"/>
      <c r="P22" s="86" t="s">
        <v>117</v>
      </c>
      <c r="Q22" s="1">
        <v>8403</v>
      </c>
      <c r="R22" s="1">
        <f>Q24+Q22</f>
        <v>4970241</v>
      </c>
    </row>
    <row r="23" spans="1:18">
      <c r="A23" s="77" t="s">
        <v>90</v>
      </c>
      <c r="B23" s="87">
        <f>B17/1000</f>
        <v>3956.5039999999999</v>
      </c>
      <c r="C23" s="87">
        <f t="shared" ref="C23:I24" si="6">C17/1000</f>
        <v>3956.5039999999999</v>
      </c>
      <c r="D23" s="87">
        <f t="shared" si="6"/>
        <v>3956.5039999999999</v>
      </c>
      <c r="E23" s="87">
        <f t="shared" si="6"/>
        <v>3956.5039999999999</v>
      </c>
      <c r="F23" s="87">
        <f t="shared" si="6"/>
        <v>3956.5039999999999</v>
      </c>
      <c r="G23" s="87">
        <f t="shared" si="6"/>
        <v>3956.297</v>
      </c>
      <c r="H23" s="87">
        <f t="shared" si="6"/>
        <v>0</v>
      </c>
      <c r="I23" s="87">
        <f t="shared" si="6"/>
        <v>0</v>
      </c>
      <c r="J23" s="87">
        <f t="shared" ref="J23:K23" si="7">J17/1000</f>
        <v>0</v>
      </c>
      <c r="K23" s="87">
        <f t="shared" si="7"/>
        <v>0</v>
      </c>
      <c r="L23" s="87">
        <f t="shared" ref="L23:M23" si="8">L17/1000</f>
        <v>0</v>
      </c>
      <c r="M23" s="87">
        <f t="shared" si="8"/>
        <v>0</v>
      </c>
      <c r="P23" s="86" t="s">
        <v>118</v>
      </c>
      <c r="Q23" s="1">
        <v>2750</v>
      </c>
    </row>
    <row r="24" spans="1:18">
      <c r="A24" s="77" t="s">
        <v>91</v>
      </c>
      <c r="B24" s="87">
        <f>B18/1000</f>
        <v>17620.129000000001</v>
      </c>
      <c r="C24" s="87">
        <f t="shared" ref="C24:I24" si="9">C18/1000</f>
        <v>15816.385</v>
      </c>
      <c r="D24" s="87">
        <f t="shared" si="9"/>
        <v>17941.806</v>
      </c>
      <c r="E24" s="87">
        <f t="shared" si="6"/>
        <v>2328.92</v>
      </c>
      <c r="F24" s="87">
        <f t="shared" si="9"/>
        <v>6159.6440000000002</v>
      </c>
      <c r="G24" s="87">
        <f t="shared" si="9"/>
        <v>22232.454000000002</v>
      </c>
      <c r="H24" s="87">
        <f t="shared" si="9"/>
        <v>0</v>
      </c>
      <c r="I24" s="87">
        <f t="shared" si="9"/>
        <v>0</v>
      </c>
      <c r="J24" s="87">
        <f t="shared" ref="J24:K24" si="10">J18/1000</f>
        <v>0</v>
      </c>
      <c r="K24" s="87">
        <f t="shared" si="10"/>
        <v>0</v>
      </c>
      <c r="L24" s="87">
        <f t="shared" ref="L24:M24" si="11">L18/1000</f>
        <v>0</v>
      </c>
      <c r="M24" s="87">
        <f t="shared" si="11"/>
        <v>0</v>
      </c>
      <c r="P24" s="86" t="s">
        <v>79</v>
      </c>
      <c r="Q24" s="1">
        <v>4961838</v>
      </c>
    </row>
    <row r="25" spans="1:18">
      <c r="A25" s="77" t="s">
        <v>92</v>
      </c>
      <c r="B25" s="87">
        <f>B19/1000</f>
        <v>4961.8379999999997</v>
      </c>
      <c r="C25" s="87">
        <f t="shared" ref="C25:I25" si="12">C19/1000</f>
        <v>4454.375</v>
      </c>
      <c r="D25" s="87">
        <f t="shared" si="12"/>
        <v>3793.4839999999999</v>
      </c>
      <c r="E25" s="87">
        <f t="shared" si="12"/>
        <v>5325.7110000000002</v>
      </c>
      <c r="F25" s="87">
        <f t="shared" si="12"/>
        <v>5777.7870000000003</v>
      </c>
      <c r="G25" s="87">
        <f t="shared" si="12"/>
        <v>5079.7489999999998</v>
      </c>
      <c r="H25" s="87">
        <f t="shared" si="12"/>
        <v>0</v>
      </c>
      <c r="I25" s="87">
        <f t="shared" si="12"/>
        <v>0</v>
      </c>
      <c r="J25" s="87">
        <f t="shared" ref="J25:K25" si="13">J19/1000</f>
        <v>0</v>
      </c>
      <c r="K25" s="87">
        <f t="shared" si="13"/>
        <v>0</v>
      </c>
      <c r="L25" s="87">
        <f t="shared" ref="L25:M25" si="14">L19/1000</f>
        <v>0</v>
      </c>
      <c r="M25" s="87">
        <f t="shared" si="14"/>
        <v>0</v>
      </c>
      <c r="P25" s="86"/>
      <c r="Q25" s="1"/>
      <c r="R25" s="1"/>
    </row>
    <row r="26" spans="1:18">
      <c r="A26" s="108" t="s">
        <v>0</v>
      </c>
      <c r="B26" s="87">
        <f>SUM(B23:B25)</f>
        <v>26538.471000000001</v>
      </c>
      <c r="C26" s="87">
        <f t="shared" ref="C26:L26" si="15">SUM(C23:C25)</f>
        <v>24227.263999999999</v>
      </c>
      <c r="D26" s="87">
        <f t="shared" si="15"/>
        <v>25691.794000000002</v>
      </c>
      <c r="E26" s="87">
        <f t="shared" si="15"/>
        <v>11611.135</v>
      </c>
      <c r="F26" s="87">
        <f t="shared" si="15"/>
        <v>15893.935000000001</v>
      </c>
      <c r="G26" s="87">
        <f t="shared" si="15"/>
        <v>31268.5</v>
      </c>
      <c r="H26" s="87">
        <f t="shared" si="15"/>
        <v>0</v>
      </c>
      <c r="I26" s="87">
        <f t="shared" si="15"/>
        <v>0</v>
      </c>
      <c r="J26" s="87">
        <f t="shared" ref="J26:K26" si="16">SUM(J23:J25)</f>
        <v>0</v>
      </c>
      <c r="K26" s="87">
        <f t="shared" si="16"/>
        <v>0</v>
      </c>
      <c r="L26" s="87">
        <f t="shared" si="15"/>
        <v>0</v>
      </c>
      <c r="M26" s="87">
        <f t="shared" ref="M26" si="17">SUM(M23:M25)</f>
        <v>0</v>
      </c>
      <c r="P26" s="86"/>
      <c r="Q26" s="1"/>
    </row>
    <row r="27" spans="1:18">
      <c r="P27" s="86"/>
      <c r="Q27" s="1"/>
    </row>
    <row r="28" spans="1:18">
      <c r="A28" s="106" t="s">
        <v>94</v>
      </c>
      <c r="P28" s="86"/>
      <c r="Q28" s="1"/>
    </row>
    <row r="29" spans="1:18">
      <c r="A29" s="77" t="s">
        <v>90</v>
      </c>
      <c r="P29" s="86"/>
      <c r="Q29" s="1"/>
    </row>
    <row r="30" spans="1:18">
      <c r="A30" s="77" t="s">
        <v>91</v>
      </c>
      <c r="P30" s="86"/>
      <c r="Q30" s="1"/>
    </row>
    <row r="31" spans="1:18">
      <c r="A31" s="77" t="s">
        <v>92</v>
      </c>
    </row>
    <row r="32" spans="1:18">
      <c r="A32" s="108" t="s">
        <v>0</v>
      </c>
      <c r="B32" s="107">
        <f>B38</f>
        <v>26538.471000000001</v>
      </c>
      <c r="C32" s="107">
        <f>C38</f>
        <v>50765.735000000001</v>
      </c>
      <c r="D32" s="107">
        <f>D38</f>
        <v>76457.52900000001</v>
      </c>
      <c r="E32" s="107">
        <f>E38</f>
        <v>77068.664000000004</v>
      </c>
      <c r="F32" s="107">
        <f>E38+F7</f>
        <v>101071.65309587131</v>
      </c>
      <c r="G32" s="107">
        <f>F32+G7</f>
        <v>125165.32124017898</v>
      </c>
      <c r="H32" s="107">
        <f t="shared" ref="H32:M32" si="18">G32+H7</f>
        <v>150356.3433203749</v>
      </c>
      <c r="I32" s="107">
        <f t="shared" si="18"/>
        <v>174439.61146468256</v>
      </c>
      <c r="J32" s="107">
        <f t="shared" si="18"/>
        <v>198530.87960899022</v>
      </c>
      <c r="K32" s="107">
        <f t="shared" si="18"/>
        <v>222614.14775329788</v>
      </c>
      <c r="L32" s="107">
        <f t="shared" si="18"/>
        <v>246840.27389760554</v>
      </c>
      <c r="M32" s="107">
        <f t="shared" si="18"/>
        <v>270931.5420419132</v>
      </c>
    </row>
    <row r="34" spans="1:13">
      <c r="A34" s="106" t="s">
        <v>93</v>
      </c>
    </row>
    <row r="35" spans="1:13">
      <c r="A35" s="77" t="s">
        <v>90</v>
      </c>
      <c r="B35" s="87">
        <f>B23</f>
        <v>3956.5039999999999</v>
      </c>
      <c r="C35" s="107">
        <f>B35+C23</f>
        <v>7913.0079999999998</v>
      </c>
      <c r="D35" s="107">
        <f t="shared" ref="D35:M35" si="19">C35+D23</f>
        <v>11869.511999999999</v>
      </c>
      <c r="E35" s="107">
        <f t="shared" si="19"/>
        <v>15826.016</v>
      </c>
      <c r="F35" s="107">
        <f t="shared" si="19"/>
        <v>19782.52</v>
      </c>
      <c r="G35" s="107">
        <f t="shared" si="19"/>
        <v>23738.816999999999</v>
      </c>
      <c r="H35" s="107">
        <f t="shared" si="19"/>
        <v>23738.816999999999</v>
      </c>
      <c r="I35" s="107">
        <f t="shared" si="19"/>
        <v>23738.816999999999</v>
      </c>
      <c r="J35" s="107">
        <f t="shared" si="19"/>
        <v>23738.816999999999</v>
      </c>
      <c r="K35" s="107">
        <f t="shared" si="19"/>
        <v>23738.816999999999</v>
      </c>
      <c r="L35" s="107">
        <f t="shared" si="19"/>
        <v>23738.816999999999</v>
      </c>
      <c r="M35" s="107">
        <f t="shared" si="19"/>
        <v>23738.816999999999</v>
      </c>
    </row>
    <row r="36" spans="1:13">
      <c r="A36" s="77" t="s">
        <v>91</v>
      </c>
      <c r="B36" s="87">
        <f>B24</f>
        <v>17620.129000000001</v>
      </c>
      <c r="C36" s="107">
        <f>B36+C24</f>
        <v>33436.514000000003</v>
      </c>
      <c r="D36" s="107">
        <f t="shared" ref="D36:M36" si="20">C36+D24</f>
        <v>51378.320000000007</v>
      </c>
      <c r="E36" s="107">
        <f>D36+E24-11000</f>
        <v>42707.240000000005</v>
      </c>
      <c r="F36" s="107">
        <f t="shared" si="20"/>
        <v>48866.884000000005</v>
      </c>
      <c r="G36" s="107">
        <f t="shared" si="20"/>
        <v>71099.338000000003</v>
      </c>
      <c r="H36" s="107">
        <f t="shared" si="20"/>
        <v>71099.338000000003</v>
      </c>
      <c r="I36" s="107">
        <f t="shared" si="20"/>
        <v>71099.338000000003</v>
      </c>
      <c r="J36" s="107">
        <f t="shared" si="20"/>
        <v>71099.338000000003</v>
      </c>
      <c r="K36" s="107">
        <f t="shared" si="20"/>
        <v>71099.338000000003</v>
      </c>
      <c r="L36" s="107">
        <f t="shared" si="20"/>
        <v>71099.338000000003</v>
      </c>
      <c r="M36" s="107">
        <f t="shared" si="20"/>
        <v>71099.338000000003</v>
      </c>
    </row>
    <row r="37" spans="1:13">
      <c r="A37" s="77" t="s">
        <v>92</v>
      </c>
      <c r="B37" s="87">
        <f>B25</f>
        <v>4961.8379999999997</v>
      </c>
      <c r="C37" s="107">
        <f>B37+C25</f>
        <v>9416.2129999999997</v>
      </c>
      <c r="D37" s="107">
        <f t="shared" ref="D37:M37" si="21">C37+D25</f>
        <v>13209.697</v>
      </c>
      <c r="E37" s="107">
        <f t="shared" si="21"/>
        <v>18535.407999999999</v>
      </c>
      <c r="F37" s="107">
        <f t="shared" si="21"/>
        <v>24313.195</v>
      </c>
      <c r="G37" s="107">
        <f t="shared" si="21"/>
        <v>29392.944</v>
      </c>
      <c r="H37" s="107">
        <f t="shared" si="21"/>
        <v>29392.944</v>
      </c>
      <c r="I37" s="107">
        <f t="shared" si="21"/>
        <v>29392.944</v>
      </c>
      <c r="J37" s="107">
        <f t="shared" si="21"/>
        <v>29392.944</v>
      </c>
      <c r="K37" s="107">
        <f t="shared" si="21"/>
        <v>29392.944</v>
      </c>
      <c r="L37" s="107">
        <f t="shared" si="21"/>
        <v>29392.944</v>
      </c>
      <c r="M37" s="107">
        <f t="shared" si="21"/>
        <v>29392.944</v>
      </c>
    </row>
    <row r="38" spans="1:13">
      <c r="A38" s="108" t="s">
        <v>0</v>
      </c>
      <c r="B38" s="87">
        <f>SUM(B35:B37)</f>
        <v>26538.471000000001</v>
      </c>
      <c r="C38" s="87">
        <f t="shared" ref="C38:I38" si="22">SUM(C35:C37)</f>
        <v>50765.735000000001</v>
      </c>
      <c r="D38" s="87">
        <f t="shared" si="22"/>
        <v>76457.52900000001</v>
      </c>
      <c r="E38" s="87">
        <f t="shared" si="22"/>
        <v>77068.664000000004</v>
      </c>
      <c r="F38" s="87">
        <f t="shared" si="22"/>
        <v>92962.599000000017</v>
      </c>
      <c r="G38" s="87">
        <f t="shared" si="22"/>
        <v>124231.099</v>
      </c>
      <c r="H38" s="87">
        <f t="shared" si="22"/>
        <v>124231.099</v>
      </c>
      <c r="I38" s="87">
        <f t="shared" si="22"/>
        <v>124231.099</v>
      </c>
      <c r="J38" s="87">
        <f t="shared" ref="J38:K38" si="23">SUM(J35:J37)</f>
        <v>124231.099</v>
      </c>
      <c r="K38" s="87">
        <f t="shared" si="23"/>
        <v>124231.099</v>
      </c>
      <c r="L38" s="87">
        <f t="shared" ref="L38:M38" si="24">SUM(L35:L37)</f>
        <v>124231.099</v>
      </c>
      <c r="M38" s="87">
        <f t="shared" si="24"/>
        <v>124231.099</v>
      </c>
    </row>
    <row r="39" spans="1:13">
      <c r="J39" s="107"/>
      <c r="L39" s="107">
        <f>SUM(B32:J32)+K32:L32</f>
        <v>1227234.4816277034</v>
      </c>
      <c r="M39" s="107">
        <f>M32+L39</f>
        <v>1498166.0236696166</v>
      </c>
    </row>
    <row r="51" spans="2:13">
      <c r="B51" s="1">
        <v>2788822.7672295296</v>
      </c>
      <c r="C51" s="1">
        <v>5476485.3581386199</v>
      </c>
      <c r="D51" s="1">
        <v>5486085.3581386199</v>
      </c>
      <c r="E51" s="1">
        <v>5476485.3581386199</v>
      </c>
      <c r="F51" s="1">
        <v>5396206.3097022567</v>
      </c>
      <c r="G51" s="1">
        <v>5486885.3581386199</v>
      </c>
      <c r="H51" s="1">
        <v>5476485.3581386199</v>
      </c>
      <c r="I51" s="1">
        <v>5476485.3581386199</v>
      </c>
      <c r="J51" s="1">
        <v>5484485.3581386199</v>
      </c>
      <c r="K51" s="1">
        <v>5476485.3581386199</v>
      </c>
      <c r="L51" s="1">
        <v>5619343.3581386199</v>
      </c>
      <c r="M51" s="1">
        <v>5484485.3581386199</v>
      </c>
    </row>
    <row r="52" spans="2:13">
      <c r="B52">
        <f>B51/1000</f>
        <v>2788.8227672295297</v>
      </c>
      <c r="C52">
        <f t="shared" ref="C52:M52" si="25">C51/1000</f>
        <v>5476.4853581386196</v>
      </c>
      <c r="D52">
        <f t="shared" si="25"/>
        <v>5486.08535813862</v>
      </c>
      <c r="E52">
        <f t="shared" si="25"/>
        <v>5476.4853581386196</v>
      </c>
      <c r="F52">
        <f t="shared" si="25"/>
        <v>5396.2063097022565</v>
      </c>
      <c r="G52">
        <f t="shared" si="25"/>
        <v>5486.8853581386202</v>
      </c>
      <c r="H52">
        <f t="shared" si="25"/>
        <v>5476.4853581386196</v>
      </c>
      <c r="I52">
        <f t="shared" si="25"/>
        <v>5476.4853581386196</v>
      </c>
      <c r="J52">
        <f t="shared" si="25"/>
        <v>5484.4853581386196</v>
      </c>
      <c r="K52">
        <f t="shared" si="25"/>
        <v>5476.4853581386196</v>
      </c>
      <c r="L52">
        <f t="shared" si="25"/>
        <v>5619.3433581386198</v>
      </c>
      <c r="M52">
        <f t="shared" si="25"/>
        <v>5484.4853581386196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Y63"/>
  <sheetViews>
    <sheetView tabSelected="1" topLeftCell="A24" workbookViewId="0">
      <selection activeCell="E45" sqref="E45"/>
    </sheetView>
  </sheetViews>
  <sheetFormatPr baseColWidth="10" defaultRowHeight="15"/>
  <cols>
    <col min="1" max="1" width="32.42578125" bestFit="1" customWidth="1"/>
    <col min="2" max="2" width="9.140625" bestFit="1" customWidth="1"/>
    <col min="3" max="4" width="5.5703125" bestFit="1" customWidth="1"/>
    <col min="5" max="5" width="9.140625" bestFit="1" customWidth="1"/>
    <col min="6" max="6" width="11" bestFit="1" customWidth="1"/>
    <col min="7" max="8" width="5.5703125" bestFit="1" customWidth="1"/>
    <col min="9" max="9" width="9.140625" bestFit="1" customWidth="1"/>
    <col min="10" max="11" width="5.5703125" bestFit="1" customWidth="1"/>
    <col min="12" max="14" width="9.140625" bestFit="1" customWidth="1"/>
  </cols>
  <sheetData>
    <row r="2" spans="1:25">
      <c r="A2" t="s">
        <v>45</v>
      </c>
    </row>
    <row r="3" spans="1:25">
      <c r="A3" t="s">
        <v>13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18</v>
      </c>
    </row>
    <row r="4" spans="1:25">
      <c r="A4" t="s">
        <v>16</v>
      </c>
      <c r="B4" s="68">
        <v>273</v>
      </c>
      <c r="C4" s="68">
        <v>295</v>
      </c>
      <c r="D4" s="68">
        <v>302</v>
      </c>
      <c r="E4" s="68">
        <v>388</v>
      </c>
      <c r="F4" s="68"/>
      <c r="G4" s="68"/>
      <c r="H4" s="68"/>
      <c r="I4" s="68"/>
      <c r="J4" s="68"/>
      <c r="K4" s="68"/>
      <c r="L4" s="68"/>
      <c r="M4" s="68"/>
      <c r="N4" s="60">
        <f>AVERAGE(B4:M4)</f>
        <v>314.5</v>
      </c>
    </row>
    <row r="5" spans="1:25">
      <c r="A5" t="s">
        <v>17</v>
      </c>
      <c r="B5" s="68">
        <v>3</v>
      </c>
      <c r="C5" s="68">
        <v>2</v>
      </c>
      <c r="D5" s="68">
        <v>4</v>
      </c>
      <c r="E5" s="68">
        <v>13</v>
      </c>
      <c r="F5" s="68"/>
      <c r="G5" s="68"/>
      <c r="H5" s="68"/>
      <c r="I5" s="68"/>
      <c r="J5" s="68"/>
      <c r="K5" s="68"/>
      <c r="L5" s="68"/>
      <c r="M5" s="68"/>
      <c r="N5" s="60">
        <f>AVERAGE(B5:M5)</f>
        <v>5.5</v>
      </c>
    </row>
    <row r="6" spans="1:25">
      <c r="A6" t="s">
        <v>15</v>
      </c>
      <c r="B6" s="68">
        <v>275</v>
      </c>
      <c r="C6" s="68">
        <f>SUM(C4:C5)</f>
        <v>297</v>
      </c>
      <c r="D6" s="68">
        <f t="shared" ref="D6:E6" si="0">SUM(D4:D5)</f>
        <v>306</v>
      </c>
      <c r="E6" s="68">
        <f t="shared" si="0"/>
        <v>401</v>
      </c>
      <c r="F6" s="68"/>
      <c r="G6" s="68"/>
      <c r="H6" s="68"/>
      <c r="I6" s="68"/>
      <c r="J6" s="68"/>
      <c r="K6" s="68"/>
      <c r="L6" s="68"/>
      <c r="M6" s="68"/>
      <c r="N6" s="60">
        <f>AVERAGE(B6:M6)</f>
        <v>319.75</v>
      </c>
      <c r="R6" s="86"/>
      <c r="S6" s="86"/>
      <c r="T6" s="86"/>
      <c r="U6" s="86"/>
      <c r="V6" s="86"/>
      <c r="W6" s="86"/>
      <c r="X6" s="86"/>
      <c r="Y6" s="86"/>
    </row>
    <row r="7" spans="1:25">
      <c r="R7" s="87"/>
      <c r="S7" s="87"/>
      <c r="T7" s="87"/>
      <c r="U7" s="87"/>
      <c r="V7" s="87"/>
      <c r="W7" s="87"/>
      <c r="X7" s="87"/>
      <c r="Y7" s="87"/>
    </row>
    <row r="8" spans="1:25">
      <c r="R8" s="88"/>
      <c r="S8" s="127"/>
      <c r="T8" s="124"/>
      <c r="U8" s="88"/>
      <c r="V8" s="88"/>
      <c r="W8" s="88"/>
      <c r="X8" s="88"/>
      <c r="Y8" s="88"/>
    </row>
    <row r="9" spans="1:25">
      <c r="A9" t="s">
        <v>85</v>
      </c>
      <c r="S9" s="128"/>
      <c r="T9" s="126"/>
    </row>
    <row r="10" spans="1:25">
      <c r="A10" t="s">
        <v>13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33</v>
      </c>
      <c r="J10" t="s">
        <v>34</v>
      </c>
      <c r="K10" t="s">
        <v>35</v>
      </c>
      <c r="L10" t="s">
        <v>36</v>
      </c>
      <c r="M10" t="s">
        <v>37</v>
      </c>
      <c r="N10" t="s">
        <v>18</v>
      </c>
      <c r="S10" s="128"/>
      <c r="T10" s="126"/>
    </row>
    <row r="11" spans="1:25">
      <c r="A11" t="s">
        <v>103</v>
      </c>
      <c r="B11" s="123">
        <v>310</v>
      </c>
      <c r="C11" s="125">
        <v>289</v>
      </c>
      <c r="D11" s="125">
        <v>286</v>
      </c>
      <c r="E11" s="125">
        <v>365</v>
      </c>
      <c r="F11" s="125"/>
      <c r="G11" s="125"/>
      <c r="H11" s="125"/>
      <c r="I11" s="125"/>
      <c r="J11" s="125"/>
      <c r="K11" s="125"/>
      <c r="L11" s="130"/>
      <c r="M11" s="130"/>
      <c r="N11" s="60">
        <f>AVERAGE(B11:M11)</f>
        <v>312.5</v>
      </c>
      <c r="S11" s="128"/>
      <c r="T11" s="126"/>
    </row>
    <row r="12" spans="1:25">
      <c r="A12" t="s">
        <v>105</v>
      </c>
      <c r="B12" s="135">
        <v>5.4</v>
      </c>
      <c r="C12" s="128">
        <v>3.6</v>
      </c>
      <c r="D12" s="128">
        <v>4.9000000000000004</v>
      </c>
      <c r="E12" s="128">
        <v>4.28</v>
      </c>
      <c r="F12" s="128"/>
      <c r="G12" s="128"/>
      <c r="H12" s="128"/>
      <c r="I12" s="128"/>
      <c r="J12" s="128"/>
      <c r="K12" s="128"/>
      <c r="L12" s="129"/>
      <c r="M12" s="129"/>
      <c r="N12" s="60">
        <f>AVERAGE(B12:M12)</f>
        <v>4.5449999999999999</v>
      </c>
      <c r="S12" s="128"/>
      <c r="T12" s="126"/>
    </row>
    <row r="13" spans="1:25">
      <c r="S13" s="128"/>
      <c r="T13" s="126"/>
    </row>
    <row r="14" spans="1:25">
      <c r="S14" s="128"/>
      <c r="T14" s="126"/>
    </row>
    <row r="15" spans="1:25"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32</v>
      </c>
      <c r="I15" t="s">
        <v>33</v>
      </c>
      <c r="J15" t="s">
        <v>34</v>
      </c>
      <c r="K15" t="s">
        <v>35</v>
      </c>
      <c r="L15" t="s">
        <v>36</v>
      </c>
      <c r="M15" t="s">
        <v>37</v>
      </c>
      <c r="N15" t="s">
        <v>18</v>
      </c>
      <c r="S15" s="128"/>
      <c r="T15" s="126"/>
    </row>
    <row r="16" spans="1:25">
      <c r="A16" t="s">
        <v>16</v>
      </c>
      <c r="B16" s="3">
        <f t="shared" ref="B16:D16" si="1">IFERROR(+B4/B$6,"")</f>
        <v>0.99272727272727268</v>
      </c>
      <c r="C16" s="3">
        <f t="shared" si="1"/>
        <v>0.9932659932659933</v>
      </c>
      <c r="D16" s="3">
        <f t="shared" si="1"/>
        <v>0.98692810457516345</v>
      </c>
      <c r="E16" s="3">
        <f t="shared" ref="E16:G17" si="2">IFERROR(+E4/E$6,"")</f>
        <v>0.96758104738154616</v>
      </c>
      <c r="F16" s="3" t="str">
        <f t="shared" si="2"/>
        <v/>
      </c>
      <c r="G16" s="3" t="str">
        <f t="shared" si="2"/>
        <v/>
      </c>
      <c r="H16" s="3" t="str">
        <f t="shared" ref="H16:I16" si="3">IFERROR(+H4/H$6,"")</f>
        <v/>
      </c>
      <c r="I16" s="3" t="str">
        <f t="shared" si="3"/>
        <v/>
      </c>
      <c r="J16" s="3" t="str">
        <f t="shared" ref="J16:K17" si="4">IFERROR(+J4/J$6,"")</f>
        <v/>
      </c>
      <c r="K16" s="3" t="str">
        <f t="shared" si="4"/>
        <v/>
      </c>
      <c r="L16" s="3" t="str">
        <f t="shared" ref="L16:M16" si="5">IFERROR(+L4/L$6,"")</f>
        <v/>
      </c>
      <c r="M16" s="3" t="str">
        <f t="shared" si="5"/>
        <v/>
      </c>
      <c r="N16" s="3">
        <f>IFERROR(+N4/N$6,"")</f>
        <v>0.98358092259577801</v>
      </c>
      <c r="S16" s="128"/>
      <c r="T16" s="126"/>
    </row>
    <row r="17" spans="1:20">
      <c r="A17" t="s">
        <v>17</v>
      </c>
      <c r="B17" s="3">
        <f t="shared" ref="B17:D17" si="6">IFERROR(+B5/B$6,"")</f>
        <v>1.090909090909091E-2</v>
      </c>
      <c r="C17" s="3">
        <f t="shared" si="6"/>
        <v>6.7340067340067337E-3</v>
      </c>
      <c r="D17" s="3">
        <f t="shared" si="6"/>
        <v>1.3071895424836602E-2</v>
      </c>
      <c r="E17" s="3">
        <f t="shared" si="2"/>
        <v>3.2418952618453865E-2</v>
      </c>
      <c r="F17" s="3" t="str">
        <f t="shared" si="2"/>
        <v/>
      </c>
      <c r="G17" s="3" t="str">
        <f t="shared" si="2"/>
        <v/>
      </c>
      <c r="H17" s="3" t="str">
        <f t="shared" ref="H17:I17" si="7">IFERROR(+H5/H$6,"")</f>
        <v/>
      </c>
      <c r="I17" s="3" t="str">
        <f t="shared" si="7"/>
        <v/>
      </c>
      <c r="J17" s="3" t="str">
        <f t="shared" ref="J17" si="8">IFERROR(+J5/J$6,"")</f>
        <v/>
      </c>
      <c r="K17" s="3" t="str">
        <f t="shared" si="4"/>
        <v/>
      </c>
      <c r="L17" s="3" t="str">
        <f t="shared" ref="L17:M17" si="9">IFERROR(+L5/L$6,"")</f>
        <v/>
      </c>
      <c r="M17" s="3" t="str">
        <f t="shared" si="9"/>
        <v/>
      </c>
      <c r="N17" s="3">
        <f t="shared" ref="N17" si="10">IFERROR(+N5/N$6,"")</f>
        <v>1.7200938232994525E-2</v>
      </c>
      <c r="S17" s="128"/>
      <c r="T17" s="126"/>
    </row>
    <row r="18" spans="1:20">
      <c r="A18" t="s">
        <v>22</v>
      </c>
      <c r="B18" s="3">
        <v>0.95</v>
      </c>
      <c r="C18" s="3">
        <v>0.95</v>
      </c>
      <c r="D18" s="3">
        <v>0.95</v>
      </c>
      <c r="E18" s="3">
        <v>0.95</v>
      </c>
      <c r="F18" s="3">
        <v>0.95</v>
      </c>
      <c r="G18" s="3">
        <v>0.95</v>
      </c>
      <c r="H18" s="3">
        <v>0.95</v>
      </c>
      <c r="I18" s="3">
        <v>0.95</v>
      </c>
      <c r="J18" s="3">
        <v>0.95</v>
      </c>
      <c r="K18" s="3">
        <v>0.95</v>
      </c>
      <c r="L18" s="3">
        <v>0.95</v>
      </c>
      <c r="M18" s="3">
        <v>0.95</v>
      </c>
      <c r="N18" s="3">
        <f t="shared" ref="N18" si="11">M18</f>
        <v>0.95</v>
      </c>
    </row>
    <row r="19" spans="1:20">
      <c r="A19" t="s">
        <v>15</v>
      </c>
      <c r="B19" s="3">
        <f t="shared" ref="B19:D19" si="12">IFERROR(+B6/B$6,"")</f>
        <v>1</v>
      </c>
      <c r="C19" s="3">
        <f t="shared" si="12"/>
        <v>1</v>
      </c>
      <c r="D19" s="3">
        <f t="shared" si="12"/>
        <v>1</v>
      </c>
      <c r="E19" s="3">
        <f t="shared" ref="E19:N19" si="13">IFERROR(+E6/E$6,"")</f>
        <v>1</v>
      </c>
      <c r="F19" s="3" t="str">
        <f t="shared" si="13"/>
        <v/>
      </c>
      <c r="G19" s="3" t="str">
        <f t="shared" si="13"/>
        <v/>
      </c>
      <c r="H19" s="3" t="str">
        <f t="shared" ref="H19:I19" si="14">IFERROR(+H6/H$6,"")</f>
        <v/>
      </c>
      <c r="I19" s="3" t="str">
        <f t="shared" si="14"/>
        <v/>
      </c>
      <c r="J19" s="3" t="str">
        <f t="shared" ref="J19:K19" si="15">IFERROR(+J6/J$6,"")</f>
        <v/>
      </c>
      <c r="K19" s="3" t="str">
        <f t="shared" si="15"/>
        <v/>
      </c>
      <c r="L19" s="3" t="str">
        <f t="shared" ref="L19:M19" si="16">IFERROR(+L6/L$6,"")</f>
        <v/>
      </c>
      <c r="M19" s="3" t="str">
        <f t="shared" si="16"/>
        <v/>
      </c>
      <c r="N19" s="3">
        <f t="shared" si="13"/>
        <v>1</v>
      </c>
    </row>
    <row r="24" spans="1:20">
      <c r="A24" t="s">
        <v>39</v>
      </c>
    </row>
    <row r="25" spans="1:20">
      <c r="B25" t="s">
        <v>26</v>
      </c>
      <c r="C25" t="s">
        <v>27</v>
      </c>
      <c r="D25" t="s">
        <v>28</v>
      </c>
      <c r="E25" t="s">
        <v>29</v>
      </c>
      <c r="F25" t="s">
        <v>30</v>
      </c>
      <c r="G25" t="s">
        <v>31</v>
      </c>
      <c r="H25" t="s">
        <v>32</v>
      </c>
      <c r="I25" t="s">
        <v>33</v>
      </c>
      <c r="J25" t="s">
        <v>34</v>
      </c>
      <c r="K25" t="s">
        <v>35</v>
      </c>
      <c r="L25" t="s">
        <v>36</v>
      </c>
      <c r="M25" t="s">
        <v>37</v>
      </c>
      <c r="N25" t="s">
        <v>18</v>
      </c>
    </row>
    <row r="26" spans="1:20">
      <c r="A26" t="s">
        <v>43</v>
      </c>
      <c r="B26" s="67">
        <v>1</v>
      </c>
      <c r="C26" s="67">
        <v>1</v>
      </c>
      <c r="D26" s="67">
        <v>1</v>
      </c>
      <c r="E26" s="67">
        <v>0.99971590909090913</v>
      </c>
      <c r="F26" s="67">
        <v>1</v>
      </c>
      <c r="G26" s="67">
        <v>1</v>
      </c>
      <c r="H26" s="67">
        <v>0.99998421717171715</v>
      </c>
      <c r="I26" s="67">
        <v>0.99064275568181825</v>
      </c>
      <c r="J26" s="67">
        <v>0.99926609848484849</v>
      </c>
      <c r="K26" s="67">
        <v>1</v>
      </c>
      <c r="L26" s="67">
        <v>1</v>
      </c>
      <c r="M26" s="67">
        <v>1</v>
      </c>
      <c r="N26" s="67">
        <v>0.99510041824494944</v>
      </c>
    </row>
    <row r="27" spans="1:20">
      <c r="A27" t="s">
        <v>44</v>
      </c>
      <c r="B27" s="67">
        <v>0</v>
      </c>
      <c r="C27" s="67">
        <v>0</v>
      </c>
      <c r="D27" s="67">
        <v>0</v>
      </c>
      <c r="E27" s="67">
        <v>1</v>
      </c>
      <c r="F27" s="67">
        <v>0</v>
      </c>
      <c r="G27" s="67">
        <v>0</v>
      </c>
      <c r="H27" s="67">
        <v>1</v>
      </c>
      <c r="I27" s="67">
        <v>4</v>
      </c>
      <c r="J27" s="67">
        <v>2</v>
      </c>
      <c r="K27" s="67">
        <v>0</v>
      </c>
      <c r="L27" s="67">
        <v>0</v>
      </c>
      <c r="M27" s="67">
        <v>0</v>
      </c>
      <c r="N27" s="67">
        <v>8</v>
      </c>
    </row>
    <row r="28" spans="1:20">
      <c r="A28" t="s">
        <v>14</v>
      </c>
      <c r="B28" s="3">
        <v>0.98</v>
      </c>
      <c r="C28" s="3">
        <f>B28</f>
        <v>0.98</v>
      </c>
      <c r="D28" s="3">
        <f t="shared" ref="D28:H28" si="17">C28</f>
        <v>0.98</v>
      </c>
      <c r="E28" s="3">
        <f t="shared" si="17"/>
        <v>0.98</v>
      </c>
      <c r="F28" s="3">
        <f t="shared" si="17"/>
        <v>0.98</v>
      </c>
      <c r="G28" s="3">
        <f t="shared" si="17"/>
        <v>0.98</v>
      </c>
      <c r="H28" s="3">
        <f t="shared" si="17"/>
        <v>0.98</v>
      </c>
      <c r="I28" s="3">
        <f t="shared" ref="I28" si="18">H28</f>
        <v>0.98</v>
      </c>
      <c r="J28" s="3">
        <f t="shared" ref="J28" si="19">I28</f>
        <v>0.98</v>
      </c>
      <c r="K28" s="3">
        <f t="shared" ref="K28:L28" si="20">J28</f>
        <v>0.98</v>
      </c>
      <c r="L28" s="3">
        <f t="shared" si="20"/>
        <v>0.98</v>
      </c>
      <c r="M28" s="3">
        <f t="shared" ref="M28" si="21">L28</f>
        <v>0.98</v>
      </c>
      <c r="N28" s="3">
        <f>B28</f>
        <v>0.98</v>
      </c>
    </row>
    <row r="29" spans="1:20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1" spans="1:20">
      <c r="A31" t="s">
        <v>40</v>
      </c>
    </row>
    <row r="32" spans="1:20">
      <c r="B32" t="s">
        <v>26</v>
      </c>
      <c r="C32" t="s">
        <v>27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18</v>
      </c>
    </row>
    <row r="33" spans="1:14">
      <c r="A33" t="s">
        <v>43</v>
      </c>
      <c r="B33" s="67">
        <v>1</v>
      </c>
      <c r="C33" s="67">
        <v>1</v>
      </c>
      <c r="D33" s="67">
        <v>1</v>
      </c>
      <c r="E33" s="67">
        <v>1</v>
      </c>
      <c r="F33" s="67">
        <v>1</v>
      </c>
      <c r="G33" s="67">
        <v>1</v>
      </c>
      <c r="H33" s="67">
        <v>1</v>
      </c>
      <c r="I33" s="67">
        <v>0.99772727272727268</v>
      </c>
      <c r="J33" s="67">
        <v>1</v>
      </c>
      <c r="K33" s="67">
        <v>1</v>
      </c>
      <c r="L33" s="67">
        <v>1</v>
      </c>
      <c r="M33" s="67">
        <v>1</v>
      </c>
      <c r="N33" s="67">
        <v>0.99772727272727268</v>
      </c>
    </row>
    <row r="34" spans="1:14">
      <c r="A34" t="s">
        <v>44</v>
      </c>
      <c r="B34" s="67">
        <v>0</v>
      </c>
      <c r="C34" s="67">
        <v>0</v>
      </c>
      <c r="D34" s="67">
        <v>0</v>
      </c>
      <c r="E34" s="67">
        <v>0</v>
      </c>
      <c r="F34" s="67">
        <v>0</v>
      </c>
      <c r="G34" s="67">
        <v>0</v>
      </c>
      <c r="H34" s="67">
        <v>0</v>
      </c>
      <c r="I34" s="67">
        <v>1</v>
      </c>
      <c r="J34" s="67">
        <v>0</v>
      </c>
      <c r="K34" s="67">
        <v>0</v>
      </c>
      <c r="L34" s="67">
        <v>0</v>
      </c>
      <c r="M34" s="67">
        <v>0</v>
      </c>
      <c r="N34" s="67">
        <v>1</v>
      </c>
    </row>
    <row r="35" spans="1:14">
      <c r="A35" t="s">
        <v>14</v>
      </c>
      <c r="B35" s="3">
        <v>0.98</v>
      </c>
      <c r="C35" s="3">
        <f>B35</f>
        <v>0.98</v>
      </c>
      <c r="D35" s="3">
        <f t="shared" ref="D35:H35" si="22">C35</f>
        <v>0.98</v>
      </c>
      <c r="E35" s="3">
        <f t="shared" si="22"/>
        <v>0.98</v>
      </c>
      <c r="F35" s="3">
        <f t="shared" si="22"/>
        <v>0.98</v>
      </c>
      <c r="G35" s="3">
        <f t="shared" si="22"/>
        <v>0.98</v>
      </c>
      <c r="H35" s="3">
        <f t="shared" si="22"/>
        <v>0.98</v>
      </c>
      <c r="I35" s="3">
        <f t="shared" ref="I35" si="23">H35</f>
        <v>0.98</v>
      </c>
      <c r="J35" s="3">
        <f t="shared" ref="J35" si="24">I35</f>
        <v>0.98</v>
      </c>
      <c r="K35" s="3">
        <f t="shared" ref="K35:L35" si="25">J35</f>
        <v>0.98</v>
      </c>
      <c r="L35" s="3">
        <f t="shared" si="25"/>
        <v>0.98</v>
      </c>
      <c r="M35" s="3">
        <f t="shared" ref="M35" si="26">L35</f>
        <v>0.98</v>
      </c>
      <c r="N35" s="3">
        <f>B35</f>
        <v>0.98</v>
      </c>
    </row>
    <row r="36" spans="1:1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t="s">
        <v>41</v>
      </c>
    </row>
    <row r="39" spans="1:14">
      <c r="B39" t="s">
        <v>26</v>
      </c>
      <c r="C39" t="s">
        <v>27</v>
      </c>
      <c r="D39" t="s">
        <v>28</v>
      </c>
      <c r="E39" t="s">
        <v>29</v>
      </c>
      <c r="F39" t="s">
        <v>30</v>
      </c>
      <c r="G39" t="s">
        <v>31</v>
      </c>
      <c r="H39" t="s">
        <v>32</v>
      </c>
      <c r="I39" t="s">
        <v>33</v>
      </c>
      <c r="J39" t="s">
        <v>34</v>
      </c>
      <c r="K39" t="s">
        <v>35</v>
      </c>
      <c r="L39" t="s">
        <v>36</v>
      </c>
      <c r="M39" t="s">
        <v>37</v>
      </c>
      <c r="N39" t="s">
        <v>18</v>
      </c>
    </row>
    <row r="40" spans="1:14">
      <c r="A40" t="s">
        <v>43</v>
      </c>
      <c r="B40" s="67">
        <v>1</v>
      </c>
      <c r="C40" s="67">
        <v>1</v>
      </c>
      <c r="D40" s="67">
        <v>1</v>
      </c>
      <c r="E40" s="67">
        <v>1</v>
      </c>
      <c r="F40" s="67">
        <v>0.9970170454545455</v>
      </c>
      <c r="G40" s="67">
        <v>1</v>
      </c>
      <c r="H40" s="67">
        <v>1</v>
      </c>
      <c r="I40" s="67">
        <v>0.99798768939393945</v>
      </c>
      <c r="J40" s="67">
        <v>0.9892045454545455</v>
      </c>
      <c r="K40" s="67">
        <v>1</v>
      </c>
      <c r="L40" s="67">
        <v>0.99936868686868685</v>
      </c>
      <c r="M40" s="67">
        <v>1</v>
      </c>
      <c r="N40" s="67">
        <v>0.99682239057239064</v>
      </c>
    </row>
    <row r="41" spans="1:14">
      <c r="A41" t="s">
        <v>44</v>
      </c>
      <c r="B41" s="67">
        <v>0</v>
      </c>
      <c r="C41" s="67">
        <v>0</v>
      </c>
      <c r="D41" s="67">
        <v>0</v>
      </c>
      <c r="E41" s="67">
        <v>0</v>
      </c>
      <c r="F41" s="67">
        <v>1</v>
      </c>
      <c r="G41" s="67">
        <v>0</v>
      </c>
      <c r="H41" s="67">
        <v>0</v>
      </c>
      <c r="I41" s="67">
        <v>2</v>
      </c>
      <c r="J41" s="67">
        <v>1</v>
      </c>
      <c r="K41" s="67">
        <v>0</v>
      </c>
      <c r="L41" s="67">
        <v>2</v>
      </c>
      <c r="M41" s="67">
        <v>0</v>
      </c>
      <c r="N41" s="67">
        <v>6</v>
      </c>
    </row>
    <row r="42" spans="1:14">
      <c r="A42" t="s">
        <v>14</v>
      </c>
      <c r="B42" s="3">
        <v>0.98</v>
      </c>
      <c r="C42" s="3">
        <f>B42</f>
        <v>0.98</v>
      </c>
      <c r="D42" s="3">
        <f t="shared" ref="D42:I42" si="27">C42</f>
        <v>0.98</v>
      </c>
      <c r="E42" s="3">
        <f t="shared" si="27"/>
        <v>0.98</v>
      </c>
      <c r="F42" s="3">
        <f t="shared" si="27"/>
        <v>0.98</v>
      </c>
      <c r="G42" s="3">
        <f t="shared" si="27"/>
        <v>0.98</v>
      </c>
      <c r="H42" s="3">
        <f t="shared" si="27"/>
        <v>0.98</v>
      </c>
      <c r="I42" s="3">
        <f t="shared" si="27"/>
        <v>0.98</v>
      </c>
      <c r="J42" s="3">
        <f t="shared" ref="J42" si="28">I42</f>
        <v>0.98</v>
      </c>
      <c r="K42" s="3">
        <f t="shared" ref="K42:L42" si="29">J42</f>
        <v>0.98</v>
      </c>
      <c r="L42" s="3">
        <f t="shared" si="29"/>
        <v>0.98</v>
      </c>
      <c r="M42" s="3">
        <f t="shared" ref="M42" si="30">L42</f>
        <v>0.98</v>
      </c>
      <c r="N42" s="3">
        <f>B42</f>
        <v>0.98</v>
      </c>
    </row>
    <row r="43" spans="1:14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t="s">
        <v>42</v>
      </c>
    </row>
    <row r="46" spans="1:14">
      <c r="B46" t="s">
        <v>26</v>
      </c>
      <c r="C46" t="s">
        <v>27</v>
      </c>
      <c r="D46" t="s">
        <v>28</v>
      </c>
      <c r="E46" t="s">
        <v>29</v>
      </c>
      <c r="F46" t="s">
        <v>30</v>
      </c>
      <c r="G46" t="s">
        <v>31</v>
      </c>
      <c r="H46" t="s">
        <v>32</v>
      </c>
      <c r="I46" t="s">
        <v>33</v>
      </c>
      <c r="J46" t="s">
        <v>34</v>
      </c>
      <c r="K46" t="s">
        <v>35</v>
      </c>
      <c r="L46" t="s">
        <v>36</v>
      </c>
      <c r="M46" t="s">
        <v>37</v>
      </c>
      <c r="N46" t="s">
        <v>18</v>
      </c>
    </row>
    <row r="47" spans="1:14">
      <c r="A47" t="s">
        <v>43</v>
      </c>
      <c r="B47" s="67">
        <v>0.99990530303030301</v>
      </c>
      <c r="C47" s="67">
        <v>0.99994318181818187</v>
      </c>
      <c r="D47" s="67">
        <v>0.99979640151515148</v>
      </c>
      <c r="E47" s="67">
        <v>0.99990530303030301</v>
      </c>
      <c r="F47" s="67">
        <v>1</v>
      </c>
      <c r="G47" s="67">
        <v>1</v>
      </c>
      <c r="H47" s="67">
        <v>1</v>
      </c>
      <c r="I47" s="67">
        <v>0.99982323232323234</v>
      </c>
      <c r="J47" s="67">
        <v>0.9988636363636364</v>
      </c>
      <c r="K47" s="67">
        <v>1</v>
      </c>
      <c r="L47" s="67">
        <v>1</v>
      </c>
      <c r="M47" s="67">
        <v>1</v>
      </c>
      <c r="N47" s="67">
        <v>0.99974221380471384</v>
      </c>
    </row>
    <row r="48" spans="1:14">
      <c r="A48" t="s">
        <v>44</v>
      </c>
      <c r="B48" s="67">
        <v>1</v>
      </c>
      <c r="C48" s="67">
        <v>1</v>
      </c>
      <c r="D48" s="67">
        <v>2</v>
      </c>
      <c r="E48" s="67">
        <v>1</v>
      </c>
      <c r="F48" s="67">
        <v>0</v>
      </c>
      <c r="G48" s="67">
        <v>0</v>
      </c>
      <c r="H48" s="67">
        <v>0</v>
      </c>
      <c r="I48" s="67">
        <v>3</v>
      </c>
      <c r="J48" s="67">
        <v>1</v>
      </c>
      <c r="K48" s="67">
        <v>0</v>
      </c>
      <c r="L48" s="67">
        <v>0</v>
      </c>
      <c r="M48" s="67">
        <v>0</v>
      </c>
      <c r="N48" s="67">
        <v>9</v>
      </c>
    </row>
    <row r="49" spans="1:14">
      <c r="A49" t="s">
        <v>14</v>
      </c>
      <c r="B49" s="3">
        <v>0.98</v>
      </c>
      <c r="C49" s="3">
        <f>B49</f>
        <v>0.98</v>
      </c>
      <c r="D49" s="3">
        <f t="shared" ref="D49:I49" si="31">C49</f>
        <v>0.98</v>
      </c>
      <c r="E49" s="3">
        <f t="shared" si="31"/>
        <v>0.98</v>
      </c>
      <c r="F49" s="3">
        <f t="shared" si="31"/>
        <v>0.98</v>
      </c>
      <c r="G49" s="3">
        <f t="shared" si="31"/>
        <v>0.98</v>
      </c>
      <c r="H49" s="3">
        <f t="shared" si="31"/>
        <v>0.98</v>
      </c>
      <c r="I49" s="3">
        <f t="shared" si="31"/>
        <v>0.98</v>
      </c>
      <c r="J49" s="3">
        <f t="shared" ref="J49" si="32">I49</f>
        <v>0.98</v>
      </c>
      <c r="K49" s="3">
        <f t="shared" ref="K49:L49" si="33">J49</f>
        <v>0.98</v>
      </c>
      <c r="L49" s="3">
        <f t="shared" si="33"/>
        <v>0.98</v>
      </c>
      <c r="M49" s="3">
        <f t="shared" ref="M49" si="34">L49</f>
        <v>0.98</v>
      </c>
      <c r="N49" s="3">
        <f>B49</f>
        <v>0.98</v>
      </c>
    </row>
    <row r="50" spans="1:1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2" spans="1:14">
      <c r="A52" t="s">
        <v>84</v>
      </c>
    </row>
    <row r="53" spans="1:14"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32</v>
      </c>
      <c r="I53" t="s">
        <v>33</v>
      </c>
      <c r="J53" t="s">
        <v>34</v>
      </c>
      <c r="K53" t="s">
        <v>35</v>
      </c>
      <c r="L53" t="s">
        <v>36</v>
      </c>
      <c r="M53" t="s">
        <v>37</v>
      </c>
      <c r="N53" t="s">
        <v>18</v>
      </c>
    </row>
    <row r="54" spans="1:14">
      <c r="A54" t="s">
        <v>43</v>
      </c>
      <c r="B54" s="67">
        <v>1</v>
      </c>
      <c r="C54" s="67">
        <v>1</v>
      </c>
      <c r="D54" s="67">
        <v>1</v>
      </c>
      <c r="E54" s="67">
        <v>1</v>
      </c>
      <c r="F54" s="67">
        <v>1</v>
      </c>
      <c r="G54" s="67">
        <v>1</v>
      </c>
      <c r="H54" s="67">
        <v>1</v>
      </c>
      <c r="I54" s="67">
        <v>1</v>
      </c>
      <c r="J54" s="67">
        <v>1</v>
      </c>
      <c r="K54" s="67">
        <v>1</v>
      </c>
      <c r="L54" s="67">
        <v>1</v>
      </c>
      <c r="M54" s="67">
        <v>1</v>
      </c>
      <c r="N54" s="67">
        <v>1</v>
      </c>
    </row>
    <row r="55" spans="1:14">
      <c r="A55" t="s">
        <v>44</v>
      </c>
      <c r="B55" s="67">
        <v>0</v>
      </c>
      <c r="C55" s="67">
        <v>0</v>
      </c>
      <c r="D55" s="67">
        <v>0</v>
      </c>
      <c r="E55" s="67">
        <v>0</v>
      </c>
      <c r="F55" s="67">
        <v>0</v>
      </c>
      <c r="G55" s="67">
        <v>0</v>
      </c>
      <c r="H55" s="67">
        <v>0</v>
      </c>
      <c r="I55" s="67">
        <v>0</v>
      </c>
      <c r="J55" s="67">
        <v>0</v>
      </c>
      <c r="K55" s="67">
        <v>0</v>
      </c>
      <c r="L55" s="67">
        <v>1</v>
      </c>
      <c r="M55" s="67">
        <v>0</v>
      </c>
      <c r="N55" s="67">
        <v>1</v>
      </c>
    </row>
    <row r="56" spans="1:14">
      <c r="A56" t="s">
        <v>14</v>
      </c>
      <c r="B56" s="3">
        <v>0.98</v>
      </c>
      <c r="C56" s="3">
        <f>B56</f>
        <v>0.98</v>
      </c>
      <c r="D56" s="3">
        <f t="shared" ref="D56" si="35">C56</f>
        <v>0.98</v>
      </c>
      <c r="E56" s="3">
        <f t="shared" ref="E56" si="36">D56</f>
        <v>0.98</v>
      </c>
      <c r="F56" s="3">
        <f t="shared" ref="F56" si="37">E56</f>
        <v>0.98</v>
      </c>
      <c r="G56" s="3">
        <f t="shared" ref="G56" si="38">F56</f>
        <v>0.98</v>
      </c>
      <c r="H56" s="3">
        <f t="shared" ref="H56" si="39">G56</f>
        <v>0.98</v>
      </c>
      <c r="I56" s="3">
        <f t="shared" ref="I56" si="40">H56</f>
        <v>0.98</v>
      </c>
      <c r="J56" s="3">
        <f t="shared" ref="J56" si="41">I56</f>
        <v>0.98</v>
      </c>
      <c r="K56" s="3">
        <f t="shared" ref="K56:L56" si="42">J56</f>
        <v>0.98</v>
      </c>
      <c r="L56" s="3">
        <f t="shared" si="42"/>
        <v>0.98</v>
      </c>
      <c r="M56" s="3">
        <f t="shared" ref="M56" si="43">L56</f>
        <v>0.98</v>
      </c>
      <c r="N56" s="3">
        <f>B56</f>
        <v>0.98</v>
      </c>
    </row>
    <row r="57" spans="1:14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9" spans="1:14">
      <c r="A59" t="s">
        <v>0</v>
      </c>
    </row>
    <row r="60" spans="1:14">
      <c r="B60" t="s">
        <v>26</v>
      </c>
      <c r="C60" t="s">
        <v>27</v>
      </c>
      <c r="D60" t="s">
        <v>28</v>
      </c>
      <c r="E60" t="s">
        <v>29</v>
      </c>
      <c r="F60" t="s">
        <v>30</v>
      </c>
      <c r="G60" t="s">
        <v>31</v>
      </c>
      <c r="H60" t="s">
        <v>32</v>
      </c>
      <c r="I60" t="s">
        <v>33</v>
      </c>
      <c r="J60" t="s">
        <v>34</v>
      </c>
      <c r="K60" t="s">
        <v>35</v>
      </c>
      <c r="L60" t="s">
        <v>36</v>
      </c>
      <c r="M60" t="s">
        <v>37</v>
      </c>
      <c r="N60" t="s">
        <v>18</v>
      </c>
    </row>
    <row r="61" spans="1:14">
      <c r="A61" t="s">
        <v>43</v>
      </c>
      <c r="B61" s="63">
        <f>IFERROR(AVERAGE(B47,B40,B33,B26),"")</f>
        <v>0.99997632575757578</v>
      </c>
      <c r="C61" s="63">
        <f t="shared" ref="C61:F61" si="44">IFERROR(AVERAGE(C47,C40,C33,C26),"")</f>
        <v>0.99998579545454547</v>
      </c>
      <c r="D61" s="63">
        <f t="shared" si="44"/>
        <v>0.99994910037878793</v>
      </c>
      <c r="E61" s="63">
        <f t="shared" si="44"/>
        <v>0.99990530303030312</v>
      </c>
      <c r="F61" s="63">
        <f t="shared" si="44"/>
        <v>0.99925426136363638</v>
      </c>
      <c r="G61" s="63">
        <f>IFERROR(AVERAGE(G47,H40,G33,G26),"")</f>
        <v>1</v>
      </c>
      <c r="H61" s="63">
        <f>IFERROR(AVERAGE(H47,I40,H33,H26),"")</f>
        <v>0.99949297664141412</v>
      </c>
      <c r="I61" s="63">
        <f t="shared" ref="I61:N61" si="45">IFERROR(AVERAGE(I47,J40,I33,I26),"")</f>
        <v>0.99434945154671717</v>
      </c>
      <c r="J61" s="63">
        <f t="shared" si="45"/>
        <v>0.99953243371212119</v>
      </c>
      <c r="K61" s="63">
        <f t="shared" si="45"/>
        <v>0.99984217171717171</v>
      </c>
      <c r="L61" s="63">
        <f t="shared" si="45"/>
        <v>1</v>
      </c>
      <c r="M61" s="63">
        <f t="shared" si="45"/>
        <v>0.99920559764309769</v>
      </c>
      <c r="N61" s="63">
        <f t="shared" si="45"/>
        <v>0.99752330159231184</v>
      </c>
    </row>
    <row r="62" spans="1:14">
      <c r="A62" t="s">
        <v>44</v>
      </c>
      <c r="B62" s="62">
        <f>B55+B48+B41+B34+B27</f>
        <v>1</v>
      </c>
      <c r="C62" s="62">
        <f t="shared" ref="C62:M62" si="46">C55+C48+C41+C34+C27</f>
        <v>1</v>
      </c>
      <c r="D62" s="62">
        <f t="shared" si="46"/>
        <v>2</v>
      </c>
      <c r="E62" s="62">
        <f t="shared" si="46"/>
        <v>2</v>
      </c>
      <c r="F62" s="62">
        <f t="shared" si="46"/>
        <v>1</v>
      </c>
      <c r="G62" s="62">
        <f t="shared" si="46"/>
        <v>0</v>
      </c>
      <c r="H62" s="62">
        <f t="shared" si="46"/>
        <v>1</v>
      </c>
      <c r="I62" s="62">
        <f t="shared" si="46"/>
        <v>10</v>
      </c>
      <c r="J62" s="62">
        <f t="shared" si="46"/>
        <v>4</v>
      </c>
      <c r="K62" s="62">
        <f t="shared" si="46"/>
        <v>0</v>
      </c>
      <c r="L62" s="62">
        <f t="shared" si="46"/>
        <v>3</v>
      </c>
      <c r="M62" s="62">
        <f t="shared" si="46"/>
        <v>0</v>
      </c>
      <c r="N62" s="62">
        <f>IFERROR(SUM(B62:M62),"")</f>
        <v>25</v>
      </c>
    </row>
    <row r="63" spans="1:14">
      <c r="A63" t="s">
        <v>14</v>
      </c>
      <c r="B63" s="3">
        <v>0.98</v>
      </c>
      <c r="C63" s="3">
        <f>B63</f>
        <v>0.98</v>
      </c>
      <c r="D63" s="3">
        <f t="shared" ref="D63:I63" si="47">C63</f>
        <v>0.98</v>
      </c>
      <c r="E63" s="3">
        <f t="shared" si="47"/>
        <v>0.98</v>
      </c>
      <c r="F63" s="3">
        <f t="shared" si="47"/>
        <v>0.98</v>
      </c>
      <c r="G63" s="3">
        <f t="shared" si="47"/>
        <v>0.98</v>
      </c>
      <c r="H63" s="3">
        <f t="shared" si="47"/>
        <v>0.98</v>
      </c>
      <c r="I63" s="3">
        <f t="shared" si="47"/>
        <v>0.98</v>
      </c>
      <c r="J63" s="3">
        <f t="shared" ref="J63" si="48">I63</f>
        <v>0.98</v>
      </c>
      <c r="K63" s="3">
        <f t="shared" ref="K63" si="49">J63</f>
        <v>0.98</v>
      </c>
      <c r="L63" s="3">
        <f t="shared" ref="L63" si="50">K63</f>
        <v>0.98</v>
      </c>
      <c r="M63" s="3">
        <f t="shared" ref="M63" si="51">L63</f>
        <v>0.98</v>
      </c>
      <c r="N63" s="3">
        <f>B63</f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53"/>
  <sheetViews>
    <sheetView topLeftCell="Z2" workbookViewId="0">
      <selection activeCell="Z18" sqref="Z18"/>
    </sheetView>
  </sheetViews>
  <sheetFormatPr baseColWidth="10" defaultRowHeight="15"/>
  <cols>
    <col min="1" max="1" width="36.7109375" bestFit="1" customWidth="1"/>
    <col min="2" max="2" width="11.5703125" bestFit="1" customWidth="1"/>
    <col min="3" max="3" width="10.42578125" bestFit="1" customWidth="1"/>
    <col min="4" max="4" width="11" bestFit="1" customWidth="1"/>
    <col min="5" max="5" width="59.7109375" bestFit="1" customWidth="1"/>
    <col min="6" max="6" width="20.28515625" bestFit="1" customWidth="1"/>
    <col min="7" max="7" width="19" bestFit="1" customWidth="1"/>
    <col min="8" max="8" width="25" bestFit="1" customWidth="1"/>
    <col min="9" max="9" width="18.85546875" bestFit="1" customWidth="1"/>
    <col min="10" max="10" width="81.140625" bestFit="1" customWidth="1"/>
    <col min="11" max="11" width="16.28515625" bestFit="1" customWidth="1"/>
    <col min="12" max="12" width="7" bestFit="1" customWidth="1"/>
    <col min="13" max="13" width="11" style="136" bestFit="1" customWidth="1"/>
    <col min="15" max="15" width="15.85546875" bestFit="1" customWidth="1"/>
    <col min="16" max="16" width="20.7109375" bestFit="1" customWidth="1"/>
    <col min="17" max="21" width="2" customWidth="1"/>
    <col min="22" max="22" width="3" customWidth="1"/>
    <col min="23" max="23" width="2" customWidth="1"/>
    <col min="24" max="24" width="3" customWidth="1"/>
    <col min="25" max="25" width="12.5703125" customWidth="1"/>
    <col min="26" max="26" width="15.42578125" customWidth="1"/>
    <col min="27" max="27" width="14.42578125" customWidth="1"/>
    <col min="28" max="28" width="15.42578125" bestFit="1" customWidth="1"/>
    <col min="29" max="29" width="14.42578125" customWidth="1"/>
    <col min="30" max="30" width="15.42578125" customWidth="1"/>
    <col min="31" max="31" width="14.42578125" customWidth="1"/>
    <col min="32" max="33" width="15.42578125" customWidth="1"/>
    <col min="34" max="34" width="14.42578125" customWidth="1"/>
    <col min="35" max="35" width="20.42578125" bestFit="1" customWidth="1"/>
    <col min="36" max="36" width="19.42578125" bestFit="1" customWidth="1"/>
    <col min="37" max="37" width="19.42578125" customWidth="1"/>
  </cols>
  <sheetData>
    <row r="1" spans="1:40">
      <c r="A1" t="s">
        <v>46</v>
      </c>
      <c r="B1" t="s">
        <v>49</v>
      </c>
      <c r="C1" t="s">
        <v>47</v>
      </c>
      <c r="D1" t="s">
        <v>48</v>
      </c>
      <c r="E1" t="s">
        <v>51</v>
      </c>
      <c r="F1" t="s">
        <v>50</v>
      </c>
      <c r="G1" t="s">
        <v>53</v>
      </c>
      <c r="H1" t="s">
        <v>52</v>
      </c>
      <c r="I1" t="s">
        <v>64</v>
      </c>
      <c r="J1" t="s">
        <v>134</v>
      </c>
      <c r="K1" t="s">
        <v>135</v>
      </c>
      <c r="L1" t="s">
        <v>13</v>
      </c>
      <c r="M1" s="136" t="s">
        <v>63</v>
      </c>
      <c r="O1" s="76" t="s">
        <v>47</v>
      </c>
      <c r="P1" t="s">
        <v>235</v>
      </c>
    </row>
    <row r="2" spans="1:40">
      <c r="A2" s="64" t="s">
        <v>54</v>
      </c>
      <c r="B2" s="65" t="s">
        <v>41</v>
      </c>
      <c r="C2" s="2">
        <v>41491</v>
      </c>
      <c r="D2" s="1">
        <v>120</v>
      </c>
      <c r="E2" s="66" t="s">
        <v>55</v>
      </c>
      <c r="F2" s="67">
        <v>100</v>
      </c>
      <c r="G2" s="64" t="s">
        <v>57</v>
      </c>
      <c r="H2" s="64" t="s">
        <v>56</v>
      </c>
      <c r="I2" s="64" t="s">
        <v>80</v>
      </c>
      <c r="J2" s="64"/>
      <c r="K2" s="64"/>
      <c r="L2" s="67">
        <f>MONTH(Tabla_owssvr[[#This Row],[Fecha]])</f>
        <v>8</v>
      </c>
      <c r="M2" s="136">
        <f>1-(Tabla_owssvr[[#This Row],[Duracion]]/(22*12*60))*(Tabla_owssvr[[#This Row],[Usuarios Afectados]]/400)</f>
        <v>0.99810606060606055</v>
      </c>
    </row>
    <row r="3" spans="1:40">
      <c r="A3" s="64" t="s">
        <v>58</v>
      </c>
      <c r="B3" s="65" t="s">
        <v>59</v>
      </c>
      <c r="C3" s="2">
        <v>41493</v>
      </c>
      <c r="D3" s="1">
        <v>180</v>
      </c>
      <c r="E3" s="66" t="s">
        <v>60</v>
      </c>
      <c r="F3" s="67">
        <v>5</v>
      </c>
      <c r="G3" s="64" t="s">
        <v>57</v>
      </c>
      <c r="H3" s="64" t="s">
        <v>56</v>
      </c>
      <c r="I3" s="64" t="s">
        <v>81</v>
      </c>
      <c r="J3" s="64"/>
      <c r="K3" s="64"/>
      <c r="L3" s="67">
        <f>MONTH(Tabla_owssvr[[#This Row],[Fecha]])</f>
        <v>8</v>
      </c>
      <c r="M3" s="136">
        <f>1-(Tabla_owssvr[[#This Row],[Duracion]]/(22*12*60))*(Tabla_owssvr[[#This Row],[Usuarios Afectados]]/400)</f>
        <v>0.99985795454545456</v>
      </c>
      <c r="O3" s="76" t="s">
        <v>236</v>
      </c>
      <c r="P3" s="76" t="s">
        <v>62</v>
      </c>
    </row>
    <row r="4" spans="1:40">
      <c r="A4" s="64" t="s">
        <v>65</v>
      </c>
      <c r="B4" s="65" t="s">
        <v>59</v>
      </c>
      <c r="C4" s="2">
        <v>41500</v>
      </c>
      <c r="D4" s="1">
        <v>3</v>
      </c>
      <c r="E4" s="66" t="s">
        <v>67</v>
      </c>
      <c r="F4" s="67">
        <v>20</v>
      </c>
      <c r="G4" s="64" t="s">
        <v>57</v>
      </c>
      <c r="H4" s="64" t="s">
        <v>56</v>
      </c>
      <c r="I4" s="64" t="s">
        <v>66</v>
      </c>
      <c r="J4" s="64"/>
      <c r="K4" s="64"/>
      <c r="L4" s="67">
        <f>MONTH(Tabla_owssvr[[#This Row],[Fecha]])</f>
        <v>8</v>
      </c>
      <c r="M4" s="136">
        <f>1-(Tabla_owssvr[[#This Row],[Duracion]]/(22*12*60))*(Tabla_owssvr[[#This Row],[Usuarios Afectados]]/400)</f>
        <v>0.99999053030303031</v>
      </c>
      <c r="O4" s="76" t="s">
        <v>61</v>
      </c>
      <c r="P4">
        <v>1</v>
      </c>
      <c r="Q4">
        <v>2</v>
      </c>
      <c r="R4">
        <v>3</v>
      </c>
      <c r="S4">
        <v>4</v>
      </c>
      <c r="T4">
        <v>5</v>
      </c>
      <c r="U4">
        <v>7</v>
      </c>
      <c r="V4">
        <v>8</v>
      </c>
      <c r="W4">
        <v>9</v>
      </c>
      <c r="X4">
        <v>11</v>
      </c>
      <c r="Y4" t="s">
        <v>15</v>
      </c>
      <c r="AA4" s="141" t="s">
        <v>61</v>
      </c>
      <c r="AB4" s="141">
        <v>1</v>
      </c>
      <c r="AC4" s="141">
        <v>2</v>
      </c>
      <c r="AD4" s="141">
        <v>3</v>
      </c>
      <c r="AE4" s="141">
        <v>4</v>
      </c>
      <c r="AF4" s="141">
        <v>5</v>
      </c>
      <c r="AG4" s="141"/>
      <c r="AH4" s="141">
        <v>7</v>
      </c>
      <c r="AI4" s="141">
        <v>8</v>
      </c>
      <c r="AJ4" s="141">
        <v>9</v>
      </c>
      <c r="AK4" s="141"/>
      <c r="AL4" s="141">
        <v>11</v>
      </c>
      <c r="AM4" s="141"/>
      <c r="AN4" s="141" t="s">
        <v>15</v>
      </c>
    </row>
    <row r="5" spans="1:40">
      <c r="A5" s="64" t="s">
        <v>82</v>
      </c>
      <c r="B5" s="65" t="s">
        <v>40</v>
      </c>
      <c r="C5" s="2">
        <v>41509</v>
      </c>
      <c r="D5" s="1">
        <v>120</v>
      </c>
      <c r="E5" s="66" t="s">
        <v>83</v>
      </c>
      <c r="F5" s="67">
        <v>120</v>
      </c>
      <c r="G5" s="64" t="s">
        <v>57</v>
      </c>
      <c r="H5" s="64" t="s">
        <v>56</v>
      </c>
      <c r="I5" s="64" t="s">
        <v>86</v>
      </c>
      <c r="J5" s="64"/>
      <c r="K5" s="64"/>
      <c r="L5" s="67">
        <f>MONTH(Tabla_owssvr[[#This Row],[Fecha]])</f>
        <v>8</v>
      </c>
      <c r="M5" s="136">
        <f>1-(Tabla_owssvr[[#This Row],[Duracion]]/(22*12*60))*(Tabla_owssvr[[#This Row],[Usuarios Afectados]]/400)</f>
        <v>0.99772727272727268</v>
      </c>
      <c r="O5" s="77" t="s">
        <v>41</v>
      </c>
      <c r="P5" s="67"/>
      <c r="Q5" s="67"/>
      <c r="R5" s="67"/>
      <c r="S5" s="67"/>
      <c r="T5" s="67">
        <v>1</v>
      </c>
      <c r="U5" s="67"/>
      <c r="V5" s="67">
        <v>2</v>
      </c>
      <c r="W5" s="67">
        <v>1</v>
      </c>
      <c r="X5" s="67">
        <v>2</v>
      </c>
      <c r="Y5" s="67">
        <v>6</v>
      </c>
      <c r="AA5" s="77" t="s">
        <v>41</v>
      </c>
      <c r="AB5" s="67"/>
      <c r="AC5" s="67"/>
      <c r="AD5" s="67"/>
      <c r="AE5" s="67"/>
      <c r="AF5" s="67">
        <v>0.9970170454545455</v>
      </c>
      <c r="AG5" s="67"/>
      <c r="AH5" s="67"/>
      <c r="AI5" s="67">
        <v>0.99798768939393945</v>
      </c>
      <c r="AJ5" s="67">
        <v>0.9892045454545455</v>
      </c>
      <c r="AK5" s="67"/>
      <c r="AL5" s="67">
        <v>0.99936868686868685</v>
      </c>
      <c r="AM5" s="67"/>
      <c r="AN5" s="67">
        <v>0.99682239057239064</v>
      </c>
    </row>
    <row r="6" spans="1:40">
      <c r="A6" s="64" t="s">
        <v>88</v>
      </c>
      <c r="B6" s="65" t="s">
        <v>59</v>
      </c>
      <c r="C6" s="2">
        <v>41512</v>
      </c>
      <c r="D6" s="1">
        <v>120</v>
      </c>
      <c r="E6" s="66" t="s">
        <v>89</v>
      </c>
      <c r="F6" s="67">
        <v>20</v>
      </c>
      <c r="G6" s="64" t="s">
        <v>57</v>
      </c>
      <c r="H6" s="64" t="s">
        <v>56</v>
      </c>
      <c r="I6" s="64" t="s">
        <v>80</v>
      </c>
      <c r="J6" s="64"/>
      <c r="K6" s="64"/>
      <c r="L6" s="67">
        <f>MONTH(Tabla_owssvr[[#This Row],[Fecha]])</f>
        <v>8</v>
      </c>
      <c r="M6" s="136">
        <f>1-(Tabla_owssvr[[#This Row],[Duracion]]/(22*12*60))*(Tabla_owssvr[[#This Row],[Usuarios Afectados]]/400)</f>
        <v>0.99962121212121213</v>
      </c>
      <c r="O6" s="77" t="s">
        <v>59</v>
      </c>
      <c r="P6" s="67">
        <v>1</v>
      </c>
      <c r="Q6" s="67">
        <v>1</v>
      </c>
      <c r="R6" s="67">
        <v>2</v>
      </c>
      <c r="S6" s="67">
        <v>1</v>
      </c>
      <c r="T6" s="67"/>
      <c r="U6" s="67"/>
      <c r="V6" s="67">
        <v>3</v>
      </c>
      <c r="W6" s="67">
        <v>1</v>
      </c>
      <c r="X6" s="67"/>
      <c r="Y6" s="67">
        <v>9</v>
      </c>
      <c r="AA6" s="77" t="s">
        <v>59</v>
      </c>
      <c r="AB6" s="67">
        <v>0.99990530303030301</v>
      </c>
      <c r="AC6" s="67">
        <v>0.99994318181818187</v>
      </c>
      <c r="AD6" s="67">
        <v>0.99979640151515148</v>
      </c>
      <c r="AE6" s="67">
        <v>0.99990530303030301</v>
      </c>
      <c r="AF6" s="67"/>
      <c r="AG6" s="67"/>
      <c r="AH6" s="67"/>
      <c r="AI6" s="67">
        <v>0.99982323232323234</v>
      </c>
      <c r="AJ6" s="67">
        <v>0.9988636363636364</v>
      </c>
      <c r="AK6" s="67"/>
      <c r="AL6" s="67"/>
      <c r="AM6" s="67"/>
      <c r="AN6" s="67">
        <v>0.99974221380471384</v>
      </c>
    </row>
    <row r="7" spans="1:40">
      <c r="A7" s="64" t="s">
        <v>96</v>
      </c>
      <c r="B7" s="65" t="s">
        <v>39</v>
      </c>
      <c r="C7" s="2">
        <v>41520</v>
      </c>
      <c r="D7" s="1">
        <v>90</v>
      </c>
      <c r="E7" s="66" t="s">
        <v>98</v>
      </c>
      <c r="F7" s="67">
        <v>100</v>
      </c>
      <c r="G7" s="64" t="s">
        <v>57</v>
      </c>
      <c r="H7" s="64" t="s">
        <v>56</v>
      </c>
      <c r="I7" s="64" t="s">
        <v>97</v>
      </c>
      <c r="J7" s="64"/>
      <c r="K7" s="64"/>
      <c r="L7" s="67">
        <f>MONTH(Tabla_owssvr[[#This Row],[Fecha]])</f>
        <v>9</v>
      </c>
      <c r="M7" s="136">
        <f>1-(Tabla_owssvr[[#This Row],[Duracion]]/(22*12*60))*(Tabla_owssvr[[#This Row],[Usuarios Afectados]]/400)</f>
        <v>0.99857954545454541</v>
      </c>
      <c r="O7" s="77" t="s">
        <v>40</v>
      </c>
      <c r="P7" s="67"/>
      <c r="Q7" s="67"/>
      <c r="R7" s="67"/>
      <c r="S7" s="67"/>
      <c r="T7" s="67"/>
      <c r="U7" s="67"/>
      <c r="V7" s="67">
        <v>1</v>
      </c>
      <c r="W7" s="67"/>
      <c r="X7" s="67"/>
      <c r="Y7" s="67">
        <v>1</v>
      </c>
      <c r="AA7" s="77" t="s">
        <v>40</v>
      </c>
      <c r="AB7" s="67"/>
      <c r="AC7" s="67"/>
      <c r="AD7" s="67"/>
      <c r="AE7" s="67"/>
      <c r="AF7" s="67"/>
      <c r="AG7" s="67"/>
      <c r="AH7" s="67"/>
      <c r="AI7" s="67">
        <v>0.99772727272727268</v>
      </c>
      <c r="AJ7" s="67"/>
      <c r="AK7" s="67"/>
      <c r="AL7" s="67"/>
      <c r="AM7" s="67"/>
      <c r="AN7" s="67">
        <v>0.99772727272727268</v>
      </c>
    </row>
    <row r="8" spans="1:40">
      <c r="A8" s="64" t="s">
        <v>99</v>
      </c>
      <c r="B8" s="65" t="s">
        <v>59</v>
      </c>
      <c r="C8" s="2">
        <v>41522</v>
      </c>
      <c r="D8" s="1">
        <v>360</v>
      </c>
      <c r="E8" s="66" t="s">
        <v>101</v>
      </c>
      <c r="F8" s="67">
        <v>20</v>
      </c>
      <c r="G8" s="64" t="s">
        <v>57</v>
      </c>
      <c r="H8" s="64" t="s">
        <v>56</v>
      </c>
      <c r="I8" s="64" t="s">
        <v>100</v>
      </c>
      <c r="J8" s="64"/>
      <c r="K8" s="64"/>
      <c r="L8" s="67">
        <f>MONTH(Tabla_owssvr[[#This Row],[Fecha]])</f>
        <v>9</v>
      </c>
      <c r="M8" s="136">
        <f>1-(Tabla_owssvr[[#This Row],[Duracion]]/(22*12*60))*(Tabla_owssvr[[#This Row],[Usuarios Afectados]]/400)</f>
        <v>0.9988636363636364</v>
      </c>
      <c r="O8" s="77" t="s">
        <v>39</v>
      </c>
      <c r="P8" s="67"/>
      <c r="Q8" s="67"/>
      <c r="R8" s="67"/>
      <c r="S8" s="67">
        <v>1</v>
      </c>
      <c r="T8" s="67"/>
      <c r="U8" s="67">
        <v>1</v>
      </c>
      <c r="V8" s="67">
        <v>4</v>
      </c>
      <c r="W8" s="67">
        <v>2</v>
      </c>
      <c r="X8" s="67"/>
      <c r="Y8" s="67">
        <v>8</v>
      </c>
      <c r="AA8" s="77" t="s">
        <v>39</v>
      </c>
      <c r="AB8" s="67"/>
      <c r="AC8" s="67"/>
      <c r="AD8" s="67"/>
      <c r="AE8" s="67">
        <v>0.99971590909090913</v>
      </c>
      <c r="AF8" s="67"/>
      <c r="AG8" s="67"/>
      <c r="AH8" s="67">
        <v>0.99998421717171715</v>
      </c>
      <c r="AI8" s="67">
        <v>0.99064275568181825</v>
      </c>
      <c r="AJ8" s="67">
        <v>0.99926609848484849</v>
      </c>
      <c r="AK8" s="67"/>
      <c r="AL8" s="67"/>
      <c r="AM8" s="67"/>
      <c r="AN8" s="67">
        <v>0.99510041824494944</v>
      </c>
    </row>
    <row r="9" spans="1:40">
      <c r="A9" s="64" t="s">
        <v>106</v>
      </c>
      <c r="B9" s="65" t="s">
        <v>41</v>
      </c>
      <c r="C9" s="2">
        <v>41530</v>
      </c>
      <c r="D9" s="1">
        <v>360</v>
      </c>
      <c r="E9" s="66" t="s">
        <v>108</v>
      </c>
      <c r="F9" s="67">
        <v>190</v>
      </c>
      <c r="G9" s="64" t="s">
        <v>57</v>
      </c>
      <c r="H9" s="64" t="s">
        <v>56</v>
      </c>
      <c r="I9" s="64" t="s">
        <v>107</v>
      </c>
      <c r="J9" s="64"/>
      <c r="K9" s="64"/>
      <c r="L9" s="67">
        <f>MONTH(Tabla_owssvr[[#This Row],[Fecha]])</f>
        <v>9</v>
      </c>
      <c r="M9" s="136">
        <f>1-(Tabla_owssvr[[#This Row],[Duracion]]/(22*12*60))*(Tabla_owssvr[[#This Row],[Usuarios Afectados]]/400)</f>
        <v>0.9892045454545455</v>
      </c>
      <c r="O9" s="77" t="s">
        <v>226</v>
      </c>
      <c r="P9" s="67"/>
      <c r="Q9" s="67"/>
      <c r="R9" s="67"/>
      <c r="S9" s="67"/>
      <c r="T9" s="67"/>
      <c r="U9" s="67"/>
      <c r="V9" s="67"/>
      <c r="W9" s="67"/>
      <c r="X9" s="67">
        <v>1</v>
      </c>
      <c r="Y9" s="67">
        <v>1</v>
      </c>
      <c r="AA9" s="77" t="s">
        <v>226</v>
      </c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>
        <v>1</v>
      </c>
      <c r="AM9" s="67"/>
      <c r="AN9" s="67">
        <v>1</v>
      </c>
    </row>
    <row r="10" spans="1:40">
      <c r="A10" s="64" t="s">
        <v>109</v>
      </c>
      <c r="B10" s="65" t="s">
        <v>41</v>
      </c>
      <c r="C10" s="2">
        <v>41599</v>
      </c>
      <c r="D10" s="1">
        <v>10</v>
      </c>
      <c r="E10" s="66"/>
      <c r="F10" s="67">
        <v>400</v>
      </c>
      <c r="G10" s="64" t="s">
        <v>57</v>
      </c>
      <c r="H10" s="64" t="s">
        <v>56</v>
      </c>
      <c r="I10" s="64" t="s">
        <v>107</v>
      </c>
      <c r="J10" s="64"/>
      <c r="K10" s="64"/>
      <c r="L10" s="67">
        <f>MONTH(Tabla_owssvr[[#This Row],[Fecha]])</f>
        <v>11</v>
      </c>
      <c r="M10" s="136">
        <f>1-(Tabla_owssvr[[#This Row],[Duracion]]/(22*12*60))*(Tabla_owssvr[[#This Row],[Usuarios Afectados]]/400)</f>
        <v>0.99936868686868685</v>
      </c>
      <c r="O10" s="77" t="s">
        <v>15</v>
      </c>
      <c r="P10" s="67">
        <v>1</v>
      </c>
      <c r="Q10" s="67">
        <v>1</v>
      </c>
      <c r="R10" s="67">
        <v>2</v>
      </c>
      <c r="S10" s="67">
        <v>2</v>
      </c>
      <c r="T10" s="67">
        <v>1</v>
      </c>
      <c r="U10" s="67">
        <v>1</v>
      </c>
      <c r="V10" s="67">
        <v>10</v>
      </c>
      <c r="W10" s="67">
        <v>4</v>
      </c>
      <c r="X10" s="67">
        <v>3</v>
      </c>
      <c r="Y10" s="67">
        <v>25</v>
      </c>
      <c r="AA10" s="142" t="s">
        <v>15</v>
      </c>
      <c r="AB10" s="143">
        <v>0.99990530303030301</v>
      </c>
      <c r="AC10" s="143">
        <v>0.99994318181818187</v>
      </c>
      <c r="AD10" s="143">
        <v>0.99979640151515148</v>
      </c>
      <c r="AE10" s="143">
        <v>0.99981060606060601</v>
      </c>
      <c r="AF10" s="143">
        <v>0.9970170454545455</v>
      </c>
      <c r="AG10" s="143"/>
      <c r="AH10" s="143">
        <v>0.99998421717171715</v>
      </c>
      <c r="AI10" s="143">
        <v>0.99557433712121224</v>
      </c>
      <c r="AJ10" s="143">
        <v>0.99665009469696975</v>
      </c>
      <c r="AK10" s="143"/>
      <c r="AL10" s="143">
        <v>0.99957912457912457</v>
      </c>
      <c r="AM10" s="143"/>
      <c r="AN10" s="143">
        <v>0.99748579545454552</v>
      </c>
    </row>
    <row r="11" spans="1:40">
      <c r="A11" s="64" t="s">
        <v>106</v>
      </c>
      <c r="B11" s="65" t="s">
        <v>41</v>
      </c>
      <c r="C11" s="2">
        <v>41600</v>
      </c>
      <c r="D11" s="1">
        <v>10</v>
      </c>
      <c r="E11" s="66"/>
      <c r="F11" s="67">
        <v>400</v>
      </c>
      <c r="G11" s="64" t="s">
        <v>57</v>
      </c>
      <c r="H11" s="64" t="s">
        <v>56</v>
      </c>
      <c r="I11" s="64" t="s">
        <v>107</v>
      </c>
      <c r="J11" s="64"/>
      <c r="K11" s="64"/>
      <c r="L11" s="67">
        <f>MONTH(Tabla_owssvr[[#This Row],[Fecha]])</f>
        <v>11</v>
      </c>
      <c r="M11" s="136">
        <f>1-(Tabla_owssvr[[#This Row],[Duracion]]/(22*12*60))*(Tabla_owssvr[[#This Row],[Usuarios Afectados]]/400)</f>
        <v>0.99936868686868685</v>
      </c>
    </row>
    <row r="12" spans="1:40">
      <c r="A12" s="64" t="s">
        <v>128</v>
      </c>
      <c r="B12" s="65" t="s">
        <v>59</v>
      </c>
      <c r="C12" s="2">
        <v>41653</v>
      </c>
      <c r="D12" s="1">
        <v>60</v>
      </c>
      <c r="E12" s="66"/>
      <c r="F12" s="67">
        <v>10</v>
      </c>
      <c r="G12" s="64" t="s">
        <v>57</v>
      </c>
      <c r="H12" s="64" t="s">
        <v>56</v>
      </c>
      <c r="I12" s="64" t="s">
        <v>127</v>
      </c>
      <c r="J12" s="64"/>
      <c r="K12" s="64"/>
      <c r="L12" s="67">
        <f>MONTH(Tabla_owssvr[[#This Row],[Fecha]])</f>
        <v>1</v>
      </c>
      <c r="M12" s="136">
        <f>1-(Tabla_owssvr[[#This Row],[Duracion]]/(22*12*60))*(Tabla_owssvr[[#This Row],[Usuarios Afectados]]/400)</f>
        <v>0.99990530303030301</v>
      </c>
      <c r="AA12" s="141" t="s">
        <v>61</v>
      </c>
      <c r="AB12" s="141">
        <v>1</v>
      </c>
      <c r="AC12" s="141">
        <v>2</v>
      </c>
      <c r="AD12" s="141">
        <v>3</v>
      </c>
      <c r="AE12" s="141">
        <v>4</v>
      </c>
      <c r="AF12" s="141">
        <v>5</v>
      </c>
      <c r="AH12" s="141">
        <v>7</v>
      </c>
      <c r="AI12" s="141">
        <v>8</v>
      </c>
      <c r="AJ12" s="141">
        <v>9</v>
      </c>
      <c r="AL12" s="141">
        <v>11</v>
      </c>
      <c r="AN12" s="141" t="s">
        <v>15</v>
      </c>
    </row>
    <row r="13" spans="1:40" ht="30">
      <c r="A13" s="131" t="s">
        <v>110</v>
      </c>
      <c r="B13" s="132" t="s">
        <v>59</v>
      </c>
      <c r="C13" s="133">
        <v>41682</v>
      </c>
      <c r="D13" s="111">
        <v>9</v>
      </c>
      <c r="E13" s="66" t="s">
        <v>112</v>
      </c>
      <c r="F13" s="134">
        <v>40</v>
      </c>
      <c r="G13" s="131" t="s">
        <v>57</v>
      </c>
      <c r="H13" s="131" t="s">
        <v>56</v>
      </c>
      <c r="I13" s="131" t="s">
        <v>111</v>
      </c>
      <c r="J13" s="64"/>
      <c r="K13" s="64"/>
      <c r="L13" s="134">
        <f>MONTH(Tabla_owssvr[[#This Row],[Fecha]])</f>
        <v>2</v>
      </c>
      <c r="M13" s="137">
        <f>1-(Tabla_owssvr[[#This Row],[Duracion]]/(22*12*60))*(Tabla_owssvr[[#This Row],[Usuarios Afectados]]/400)</f>
        <v>0.99994318181818187</v>
      </c>
      <c r="AA13" s="77" t="s">
        <v>41</v>
      </c>
      <c r="AB13" s="67"/>
      <c r="AC13" s="67"/>
      <c r="AD13" s="67"/>
      <c r="AE13" s="67"/>
      <c r="AF13" s="67">
        <v>1</v>
      </c>
      <c r="AH13" s="67"/>
      <c r="AI13" s="67">
        <v>2</v>
      </c>
      <c r="AJ13" s="67">
        <v>1</v>
      </c>
      <c r="AL13" s="67">
        <v>2</v>
      </c>
      <c r="AN13" s="67">
        <v>6</v>
      </c>
    </row>
    <row r="14" spans="1:40" ht="30">
      <c r="A14" s="64" t="s">
        <v>120</v>
      </c>
      <c r="B14" s="65" t="s">
        <v>59</v>
      </c>
      <c r="C14" s="2">
        <v>41703</v>
      </c>
      <c r="D14" s="1">
        <v>60</v>
      </c>
      <c r="E14" s="66" t="s">
        <v>122</v>
      </c>
      <c r="F14" s="67">
        <v>40</v>
      </c>
      <c r="G14" s="64" t="s">
        <v>57</v>
      </c>
      <c r="H14" s="64" t="s">
        <v>56</v>
      </c>
      <c r="I14" s="64" t="s">
        <v>121</v>
      </c>
      <c r="J14" s="64"/>
      <c r="K14" s="64"/>
      <c r="L14" s="67">
        <f>MONTH(Tabla_owssvr[[#This Row],[Fecha]])</f>
        <v>3</v>
      </c>
      <c r="M14" s="136">
        <f>1-(Tabla_owssvr[[#This Row],[Duracion]]/(22*12*60))*(Tabla_owssvr[[#This Row],[Usuarios Afectados]]/400)</f>
        <v>0.99962121212121213</v>
      </c>
      <c r="AA14" s="77" t="s">
        <v>59</v>
      </c>
      <c r="AB14" s="67">
        <v>1</v>
      </c>
      <c r="AC14" s="67">
        <v>1</v>
      </c>
      <c r="AD14" s="67">
        <v>2</v>
      </c>
      <c r="AE14" s="67">
        <v>1</v>
      </c>
      <c r="AF14" s="67"/>
      <c r="AH14" s="67"/>
      <c r="AI14" s="67">
        <v>3</v>
      </c>
      <c r="AJ14" s="67">
        <v>1</v>
      </c>
      <c r="AL14" s="67"/>
      <c r="AN14" s="67">
        <v>9</v>
      </c>
    </row>
    <row r="15" spans="1:40">
      <c r="A15" s="64" t="s">
        <v>123</v>
      </c>
      <c r="B15" s="65" t="s">
        <v>59</v>
      </c>
      <c r="C15" s="2">
        <v>41704</v>
      </c>
      <c r="D15" s="1">
        <v>3</v>
      </c>
      <c r="E15" s="66" t="s">
        <v>125</v>
      </c>
      <c r="F15" s="67">
        <v>60</v>
      </c>
      <c r="G15" s="64" t="s">
        <v>57</v>
      </c>
      <c r="H15" s="64" t="s">
        <v>56</v>
      </c>
      <c r="I15" s="64" t="s">
        <v>124</v>
      </c>
      <c r="J15" s="64"/>
      <c r="K15" s="64"/>
      <c r="L15" s="67">
        <f>MONTH(Tabla_owssvr[[#This Row],[Fecha]])</f>
        <v>3</v>
      </c>
      <c r="M15" s="136">
        <f>1-(Tabla_owssvr[[#This Row],[Duracion]]/(22*12*60))*(Tabla_owssvr[[#This Row],[Usuarios Afectados]]/400)</f>
        <v>0.99997159090909093</v>
      </c>
      <c r="AA15" s="77" t="s">
        <v>40</v>
      </c>
      <c r="AB15" s="67"/>
      <c r="AC15" s="67"/>
      <c r="AD15" s="67"/>
      <c r="AE15" s="67"/>
      <c r="AF15" s="67"/>
      <c r="AH15" s="67"/>
      <c r="AI15" s="67">
        <v>1</v>
      </c>
      <c r="AJ15" s="67"/>
      <c r="AL15" s="67"/>
      <c r="AN15" s="67">
        <v>1</v>
      </c>
    </row>
    <row r="16" spans="1:40">
      <c r="A16" s="64" t="s">
        <v>126</v>
      </c>
      <c r="B16" s="65" t="s">
        <v>59</v>
      </c>
      <c r="C16" s="2">
        <v>41744</v>
      </c>
      <c r="D16" s="1">
        <v>60</v>
      </c>
      <c r="E16" s="66"/>
      <c r="F16" s="67">
        <v>10</v>
      </c>
      <c r="G16" s="64" t="s">
        <v>57</v>
      </c>
      <c r="H16" s="64" t="s">
        <v>56</v>
      </c>
      <c r="I16" s="64" t="s">
        <v>127</v>
      </c>
      <c r="J16" s="64"/>
      <c r="K16" s="64"/>
      <c r="L16" s="67">
        <f>MONTH(Tabla_owssvr[[#This Row],[Fecha]])</f>
        <v>4</v>
      </c>
      <c r="M16" s="136">
        <f>1-(Tabla_owssvr[[#This Row],[Duracion]]/(22*12*60))*(Tabla_owssvr[[#This Row],[Usuarios Afectados]]/400)</f>
        <v>0.99990530303030301</v>
      </c>
      <c r="AA16" s="77" t="s">
        <v>39</v>
      </c>
      <c r="AB16" s="67"/>
      <c r="AC16" s="67"/>
      <c r="AD16" s="67"/>
      <c r="AE16" s="67">
        <v>1</v>
      </c>
      <c r="AF16" s="67"/>
      <c r="AH16" s="67">
        <v>1</v>
      </c>
      <c r="AI16" s="67">
        <v>4</v>
      </c>
      <c r="AJ16" s="67">
        <v>2</v>
      </c>
      <c r="AL16" s="67"/>
      <c r="AN16" s="67">
        <v>8</v>
      </c>
    </row>
    <row r="17" spans="1:40">
      <c r="A17" s="64" t="s">
        <v>129</v>
      </c>
      <c r="B17" s="65" t="s">
        <v>39</v>
      </c>
      <c r="C17" s="2">
        <v>41754</v>
      </c>
      <c r="D17" s="1">
        <v>30</v>
      </c>
      <c r="E17" s="66" t="s">
        <v>131</v>
      </c>
      <c r="F17" s="67">
        <v>60</v>
      </c>
      <c r="G17" s="64" t="s">
        <v>57</v>
      </c>
      <c r="H17" s="64" t="s">
        <v>56</v>
      </c>
      <c r="I17" s="64" t="s">
        <v>130</v>
      </c>
      <c r="J17" s="64"/>
      <c r="K17" s="64"/>
      <c r="L17" s="67">
        <f>MONTH(Tabla_owssvr[[#This Row],[Fecha]])</f>
        <v>4</v>
      </c>
      <c r="M17" s="136">
        <f>1-(Tabla_owssvr[[#This Row],[Duracion]]/(22*12*60))*(Tabla_owssvr[[#This Row],[Usuarios Afectados]]/400)</f>
        <v>0.99971590909090913</v>
      </c>
      <c r="AA17" s="77" t="s">
        <v>226</v>
      </c>
      <c r="AB17" s="67"/>
      <c r="AC17" s="67"/>
      <c r="AD17" s="67"/>
      <c r="AE17" s="67"/>
      <c r="AF17" s="67"/>
      <c r="AH17" s="67"/>
      <c r="AI17" s="67"/>
      <c r="AJ17" s="67"/>
      <c r="AL17" s="67">
        <v>1</v>
      </c>
      <c r="AN17" s="67">
        <v>1</v>
      </c>
    </row>
    <row r="18" spans="1:40">
      <c r="A18" s="64" t="s">
        <v>132</v>
      </c>
      <c r="B18" s="65" t="s">
        <v>41</v>
      </c>
      <c r="C18" s="2">
        <v>41765</v>
      </c>
      <c r="D18" s="1">
        <v>45</v>
      </c>
      <c r="E18" s="66" t="s">
        <v>133</v>
      </c>
      <c r="F18" s="67">
        <v>420</v>
      </c>
      <c r="G18" s="64" t="s">
        <v>57</v>
      </c>
      <c r="H18" s="64" t="s">
        <v>56</v>
      </c>
      <c r="I18" s="64" t="s">
        <v>130</v>
      </c>
      <c r="J18" s="64"/>
      <c r="K18" s="64"/>
      <c r="L18" s="67">
        <f>MONTH(Tabla_owssvr[[#This Row],[Fecha]])</f>
        <v>5</v>
      </c>
      <c r="M18" s="136">
        <f>1-(Tabla_owssvr[[#This Row],[Duracion]]/(22*12*60))*(Tabla_owssvr[[#This Row],[Usuarios Afectados]]/400)</f>
        <v>0.9970170454545455</v>
      </c>
    </row>
    <row r="19" spans="1:40" ht="45">
      <c r="A19" s="64" t="s">
        <v>136</v>
      </c>
      <c r="B19" s="65" t="s">
        <v>39</v>
      </c>
      <c r="C19" s="2">
        <v>41851.5</v>
      </c>
      <c r="D19" s="1">
        <v>1</v>
      </c>
      <c r="E19" s="66" t="s">
        <v>138</v>
      </c>
      <c r="F19" s="67">
        <v>100</v>
      </c>
      <c r="G19" s="64" t="s">
        <v>57</v>
      </c>
      <c r="H19" s="64" t="s">
        <v>56</v>
      </c>
      <c r="I19" s="64" t="s">
        <v>137</v>
      </c>
      <c r="J19" s="64" t="s">
        <v>139</v>
      </c>
      <c r="K19" s="64">
        <v>41851.541666666664</v>
      </c>
      <c r="L19" s="67">
        <f>MONTH(Tabla_owssvr[[#This Row],[Fecha]])</f>
        <v>7</v>
      </c>
      <c r="M19" s="140">
        <f>1-(Tabla_owssvr[[#This Row],[Duracion]]/(22*12*60))*(Tabla_owssvr[[#This Row],[Usuarios Afectados]]/400)</f>
        <v>0.99998421717171715</v>
      </c>
    </row>
    <row r="20" spans="1:40">
      <c r="A20" s="64" t="s">
        <v>140</v>
      </c>
      <c r="B20" s="65" t="s">
        <v>141</v>
      </c>
      <c r="C20" s="2">
        <v>41852.34375</v>
      </c>
      <c r="D20" s="1">
        <v>45</v>
      </c>
      <c r="E20" s="66" t="s">
        <v>142</v>
      </c>
      <c r="F20" s="67">
        <v>50</v>
      </c>
      <c r="G20" s="64" t="s">
        <v>57</v>
      </c>
      <c r="H20" s="64" t="s">
        <v>56</v>
      </c>
      <c r="I20" s="64" t="s">
        <v>137</v>
      </c>
      <c r="J20" s="64" t="s">
        <v>143</v>
      </c>
      <c r="K20" s="64">
        <v>41852.375</v>
      </c>
      <c r="L20" s="67">
        <f>MONTH(Tabla_owssvr[[#This Row],[Fecha]])</f>
        <v>8</v>
      </c>
      <c r="M20" s="140">
        <f>1-(Tabla_owssvr[[#This Row],[Duracion]]/(22*12*60))*(Tabla_owssvr[[#This Row],[Usuarios Afectados]]/400)</f>
        <v>0.99964488636363635</v>
      </c>
    </row>
    <row r="21" spans="1:40">
      <c r="A21" s="64" t="s">
        <v>144</v>
      </c>
      <c r="B21" s="65" t="s">
        <v>141</v>
      </c>
      <c r="C21" s="2">
        <v>41857.5625</v>
      </c>
      <c r="D21" s="1">
        <v>15</v>
      </c>
      <c r="E21" s="66" t="s">
        <v>145</v>
      </c>
      <c r="F21" s="67">
        <v>1</v>
      </c>
      <c r="G21" s="64" t="s">
        <v>57</v>
      </c>
      <c r="H21" s="64" t="s">
        <v>56</v>
      </c>
      <c r="I21" s="64" t="s">
        <v>137</v>
      </c>
      <c r="J21" s="64" t="s">
        <v>146</v>
      </c>
      <c r="K21" s="64">
        <v>41857.572916666664</v>
      </c>
      <c r="L21" s="67">
        <f>MONTH(Tabla_owssvr[[#This Row],[Fecha]])</f>
        <v>8</v>
      </c>
      <c r="M21" s="140">
        <f>1-(Tabla_owssvr[[#This Row],[Duracion]]/(22*12*60))*(Tabla_owssvr[[#This Row],[Usuarios Afectados]]/400)</f>
        <v>0.99999763257575758</v>
      </c>
    </row>
    <row r="22" spans="1:40">
      <c r="A22" s="64" t="s">
        <v>147</v>
      </c>
      <c r="B22" s="65" t="s">
        <v>148</v>
      </c>
      <c r="C22" s="2">
        <v>41857.729166666664</v>
      </c>
      <c r="D22" s="1">
        <v>10</v>
      </c>
      <c r="E22" s="66" t="s">
        <v>149</v>
      </c>
      <c r="F22" s="67">
        <v>20</v>
      </c>
      <c r="G22" s="64" t="s">
        <v>57</v>
      </c>
      <c r="H22" s="64" t="s">
        <v>56</v>
      </c>
      <c r="I22" s="64" t="s">
        <v>137</v>
      </c>
      <c r="J22" s="64" t="s">
        <v>150</v>
      </c>
      <c r="K22" s="64">
        <v>41857.736111111109</v>
      </c>
      <c r="L22" s="67">
        <f>MONTH(Tabla_owssvr[[#This Row],[Fecha]])</f>
        <v>8</v>
      </c>
      <c r="M22" s="140">
        <f>1-(Tabla_owssvr[[#This Row],[Duracion]]/(22*12*60))*(Tabla_owssvr[[#This Row],[Usuarios Afectados]]/400)</f>
        <v>0.9999684343434343</v>
      </c>
    </row>
    <row r="23" spans="1:40" ht="30">
      <c r="A23" s="64" t="s">
        <v>151</v>
      </c>
      <c r="B23" s="65" t="s">
        <v>41</v>
      </c>
      <c r="C23" s="2">
        <v>41857.770833333336</v>
      </c>
      <c r="D23" s="1">
        <v>30</v>
      </c>
      <c r="E23" s="66" t="s">
        <v>152</v>
      </c>
      <c r="F23" s="67">
        <v>450</v>
      </c>
      <c r="G23" s="64" t="s">
        <v>57</v>
      </c>
      <c r="H23" s="64" t="s">
        <v>56</v>
      </c>
      <c r="I23" s="64" t="s">
        <v>137</v>
      </c>
      <c r="J23" s="64" t="s">
        <v>153</v>
      </c>
      <c r="K23" s="64">
        <v>41857.770833333336</v>
      </c>
      <c r="L23" s="67">
        <f>MONTH(Tabla_owssvr[[#This Row],[Fecha]])</f>
        <v>8</v>
      </c>
      <c r="M23" s="140">
        <f>1-(Tabla_owssvr[[#This Row],[Duracion]]/(22*12*60))*(Tabla_owssvr[[#This Row],[Usuarios Afectados]]/400)</f>
        <v>0.99786931818181823</v>
      </c>
    </row>
    <row r="24" spans="1:40" ht="30">
      <c r="A24" s="64" t="s">
        <v>154</v>
      </c>
      <c r="B24" s="65" t="s">
        <v>141</v>
      </c>
      <c r="C24" s="2">
        <v>41858.541666666664</v>
      </c>
      <c r="D24" s="1">
        <v>180</v>
      </c>
      <c r="E24" s="66" t="s">
        <v>155</v>
      </c>
      <c r="F24" s="67">
        <v>20</v>
      </c>
      <c r="G24" s="64" t="s">
        <v>57</v>
      </c>
      <c r="H24" s="64" t="s">
        <v>56</v>
      </c>
      <c r="I24" s="64" t="s">
        <v>137</v>
      </c>
      <c r="J24" s="64" t="s">
        <v>156</v>
      </c>
      <c r="K24" s="64">
        <v>41858.666666666664</v>
      </c>
      <c r="L24" s="67">
        <f>MONTH(Tabla_owssvr[[#This Row],[Fecha]])</f>
        <v>8</v>
      </c>
      <c r="M24" s="140">
        <f>1-(Tabla_owssvr[[#This Row],[Duracion]]/(22*12*60))*(Tabla_owssvr[[#This Row],[Usuarios Afectados]]/400)</f>
        <v>0.99943181818181814</v>
      </c>
    </row>
    <row r="25" spans="1:40">
      <c r="A25" s="64" t="s">
        <v>157</v>
      </c>
      <c r="B25" s="65" t="s">
        <v>141</v>
      </c>
      <c r="C25" s="2">
        <v>41858.541666666664</v>
      </c>
      <c r="D25" s="1">
        <v>60</v>
      </c>
      <c r="E25" s="66" t="s">
        <v>158</v>
      </c>
      <c r="F25" s="67">
        <v>1</v>
      </c>
      <c r="G25" s="64" t="s">
        <v>57</v>
      </c>
      <c r="H25" s="64" t="s">
        <v>56</v>
      </c>
      <c r="I25" s="64" t="s">
        <v>137</v>
      </c>
      <c r="J25" s="64" t="s">
        <v>159</v>
      </c>
      <c r="K25" s="64">
        <v>41858.583333333336</v>
      </c>
      <c r="L25" s="67">
        <f>MONTH(Tabla_owssvr[[#This Row],[Fecha]])</f>
        <v>8</v>
      </c>
      <c r="M25" s="140">
        <f>1-(Tabla_owssvr[[#This Row],[Duracion]]/(22*12*60))*(Tabla_owssvr[[#This Row],[Usuarios Afectados]]/400)</f>
        <v>0.99999053030303031</v>
      </c>
    </row>
    <row r="26" spans="1:40" ht="30">
      <c r="A26" s="64" t="s">
        <v>160</v>
      </c>
      <c r="B26" s="65" t="s">
        <v>39</v>
      </c>
      <c r="C26" s="2">
        <v>41859.305555555555</v>
      </c>
      <c r="D26" s="1">
        <v>30</v>
      </c>
      <c r="E26" s="66" t="s">
        <v>161</v>
      </c>
      <c r="F26" s="67">
        <v>5</v>
      </c>
      <c r="G26" s="64" t="s">
        <v>57</v>
      </c>
      <c r="H26" s="64" t="s">
        <v>56</v>
      </c>
      <c r="I26" s="64" t="s">
        <v>137</v>
      </c>
      <c r="J26" s="64" t="s">
        <v>162</v>
      </c>
      <c r="K26" s="64">
        <v>41859.375</v>
      </c>
      <c r="L26" s="67">
        <f>MONTH(Tabla_owssvr[[#This Row],[Fecha]])</f>
        <v>8</v>
      </c>
      <c r="M26" s="140">
        <f>1-(Tabla_owssvr[[#This Row],[Duracion]]/(22*12*60))*(Tabla_owssvr[[#This Row],[Usuarios Afectados]]/400)</f>
        <v>0.99997632575757578</v>
      </c>
    </row>
    <row r="27" spans="1:40">
      <c r="A27" s="64" t="s">
        <v>163</v>
      </c>
      <c r="B27" s="65" t="s">
        <v>148</v>
      </c>
      <c r="C27" s="2">
        <v>41862.510416666664</v>
      </c>
      <c r="D27" s="1">
        <v>35</v>
      </c>
      <c r="E27" s="66" t="s">
        <v>164</v>
      </c>
      <c r="F27" s="67">
        <v>15</v>
      </c>
      <c r="G27" s="64" t="s">
        <v>57</v>
      </c>
      <c r="H27" s="64" t="s">
        <v>56</v>
      </c>
      <c r="I27" s="64" t="s">
        <v>137</v>
      </c>
      <c r="J27" s="64" t="s">
        <v>165</v>
      </c>
      <c r="K27" s="64">
        <v>41862.524305555555</v>
      </c>
      <c r="L27" s="67">
        <f>MONTH(Tabla_owssvr[[#This Row],[Fecha]])</f>
        <v>8</v>
      </c>
      <c r="M27" s="140">
        <f>1-(Tabla_owssvr[[#This Row],[Duracion]]/(22*12*60))*(Tabla_owssvr[[#This Row],[Usuarios Afectados]]/400)</f>
        <v>0.99991714015151512</v>
      </c>
    </row>
    <row r="28" spans="1:40">
      <c r="A28" s="64" t="s">
        <v>166</v>
      </c>
      <c r="B28" s="65" t="s">
        <v>39</v>
      </c>
      <c r="C28" s="2">
        <v>41863.711805555555</v>
      </c>
      <c r="D28" s="1">
        <v>30</v>
      </c>
      <c r="E28" s="66" t="s">
        <v>168</v>
      </c>
      <c r="F28" s="67">
        <v>50</v>
      </c>
      <c r="G28" s="64" t="s">
        <v>57</v>
      </c>
      <c r="H28" s="64" t="s">
        <v>56</v>
      </c>
      <c r="I28" s="64" t="s">
        <v>167</v>
      </c>
      <c r="J28" s="64" t="s">
        <v>169</v>
      </c>
      <c r="K28" s="64">
        <v>41863.774305555555</v>
      </c>
      <c r="L28" s="67">
        <f>MONTH(Tabla_owssvr[[#This Row],[Fecha]])</f>
        <v>8</v>
      </c>
      <c r="M28" s="140">
        <f>1-(Tabla_owssvr[[#This Row],[Duracion]]/(22*12*60))*(Tabla_owssvr[[#This Row],[Usuarios Afectados]]/400)</f>
        <v>0.99976325757575757</v>
      </c>
    </row>
    <row r="29" spans="1:40">
      <c r="A29" s="64" t="s">
        <v>170</v>
      </c>
      <c r="B29" s="65" t="s">
        <v>141</v>
      </c>
      <c r="C29" s="2">
        <v>41870.520833333336</v>
      </c>
      <c r="D29" s="1">
        <v>30</v>
      </c>
      <c r="E29" s="66" t="s">
        <v>171</v>
      </c>
      <c r="F29" s="67">
        <v>5</v>
      </c>
      <c r="G29" s="64" t="s">
        <v>57</v>
      </c>
      <c r="H29" s="64" t="s">
        <v>56</v>
      </c>
      <c r="I29" s="64" t="s">
        <v>137</v>
      </c>
      <c r="J29" s="64" t="s">
        <v>172</v>
      </c>
      <c r="K29" s="64">
        <v>41863.541666666664</v>
      </c>
      <c r="L29" s="67">
        <f>MONTH(Tabla_owssvr[[#This Row],[Fecha]])</f>
        <v>8</v>
      </c>
      <c r="M29" s="140">
        <f>1-(Tabla_owssvr[[#This Row],[Duracion]]/(22*12*60))*(Tabla_owssvr[[#This Row],[Usuarios Afectados]]/400)</f>
        <v>0.99997632575757578</v>
      </c>
    </row>
    <row r="30" spans="1:40">
      <c r="A30" s="64" t="s">
        <v>173</v>
      </c>
      <c r="B30" s="65" t="s">
        <v>148</v>
      </c>
      <c r="C30" s="2">
        <v>41871.4375</v>
      </c>
      <c r="D30" s="1">
        <v>60</v>
      </c>
      <c r="E30" s="66" t="s">
        <v>173</v>
      </c>
      <c r="F30" s="67">
        <v>50</v>
      </c>
      <c r="G30" s="64" t="s">
        <v>57</v>
      </c>
      <c r="H30" s="64" t="s">
        <v>56</v>
      </c>
      <c r="I30" s="64" t="s">
        <v>137</v>
      </c>
      <c r="J30" s="64" t="s">
        <v>174</v>
      </c>
      <c r="K30" s="64">
        <v>41871.479166666664</v>
      </c>
      <c r="L30" s="67">
        <f>MONTH(Tabla_owssvr[[#This Row],[Fecha]])</f>
        <v>8</v>
      </c>
      <c r="M30" s="140">
        <f>1-(Tabla_owssvr[[#This Row],[Duracion]]/(22*12*60))*(Tabla_owssvr[[#This Row],[Usuarios Afectados]]/400)</f>
        <v>0.99952651515151514</v>
      </c>
    </row>
    <row r="31" spans="1:40" ht="30">
      <c r="A31" s="64" t="s">
        <v>175</v>
      </c>
      <c r="B31" s="65" t="s">
        <v>141</v>
      </c>
      <c r="C31" s="2">
        <v>41872.708333333336</v>
      </c>
      <c r="D31" s="1">
        <v>30</v>
      </c>
      <c r="E31" s="66" t="s">
        <v>176</v>
      </c>
      <c r="F31" s="67">
        <v>50</v>
      </c>
      <c r="G31" s="64" t="s">
        <v>57</v>
      </c>
      <c r="H31" s="64" t="s">
        <v>56</v>
      </c>
      <c r="I31" s="64" t="s">
        <v>137</v>
      </c>
      <c r="J31" s="64" t="s">
        <v>177</v>
      </c>
      <c r="K31" s="64">
        <v>41872.729166666664</v>
      </c>
      <c r="L31" s="67">
        <f>MONTH(Tabla_owssvr[[#This Row],[Fecha]])</f>
        <v>8</v>
      </c>
      <c r="M31" s="140">
        <f>1-(Tabla_owssvr[[#This Row],[Duracion]]/(22*12*60))*(Tabla_owssvr[[#This Row],[Usuarios Afectados]]/400)</f>
        <v>0.99976325757575757</v>
      </c>
    </row>
    <row r="32" spans="1:40">
      <c r="A32" s="64" t="s">
        <v>178</v>
      </c>
      <c r="B32" s="65" t="s">
        <v>39</v>
      </c>
      <c r="C32" s="2">
        <v>41872.78125</v>
      </c>
      <c r="D32" s="1">
        <v>1560</v>
      </c>
      <c r="E32" s="66" t="s">
        <v>180</v>
      </c>
      <c r="F32" s="67">
        <v>150</v>
      </c>
      <c r="G32" s="64" t="s">
        <v>57</v>
      </c>
      <c r="H32" s="64" t="s">
        <v>56</v>
      </c>
      <c r="I32" s="64" t="s">
        <v>179</v>
      </c>
      <c r="J32" s="64" t="s">
        <v>181</v>
      </c>
      <c r="K32" s="64">
        <v>41873.597222222219</v>
      </c>
      <c r="L32" s="67">
        <f>MONTH(Tabla_owssvr[[#This Row],[Fecha]])</f>
        <v>8</v>
      </c>
      <c r="M32" s="140">
        <f>1-(Tabla_owssvr[[#This Row],[Duracion]]/(22*12*60))*(Tabla_owssvr[[#This Row],[Usuarios Afectados]]/400)</f>
        <v>0.96306818181818188</v>
      </c>
    </row>
    <row r="33" spans="1:13">
      <c r="A33" s="64" t="s">
        <v>160</v>
      </c>
      <c r="B33" s="65" t="s">
        <v>182</v>
      </c>
      <c r="C33" s="2">
        <v>41874.833333333336</v>
      </c>
      <c r="D33" s="1">
        <v>240</v>
      </c>
      <c r="E33" s="66" t="s">
        <v>183</v>
      </c>
      <c r="F33" s="67">
        <v>50</v>
      </c>
      <c r="G33" s="64" t="s">
        <v>57</v>
      </c>
      <c r="H33" s="64" t="s">
        <v>56</v>
      </c>
      <c r="I33" s="64" t="s">
        <v>137</v>
      </c>
      <c r="J33" s="64" t="s">
        <v>184</v>
      </c>
      <c r="K33" s="64">
        <v>41876.458333333336</v>
      </c>
      <c r="L33" s="67">
        <f>MONTH(Tabla_owssvr[[#This Row],[Fecha]])</f>
        <v>8</v>
      </c>
      <c r="M33" s="140">
        <f>1-(Tabla_owssvr[[#This Row],[Duracion]]/(22*12*60))*(Tabla_owssvr[[#This Row],[Usuarios Afectados]]/400)</f>
        <v>0.99810606060606055</v>
      </c>
    </row>
    <row r="34" spans="1:13">
      <c r="A34" s="64" t="s">
        <v>185</v>
      </c>
      <c r="B34" s="65" t="s">
        <v>182</v>
      </c>
      <c r="C34" s="2">
        <v>41876.541666666664</v>
      </c>
      <c r="D34" s="1">
        <v>60</v>
      </c>
      <c r="E34" s="66" t="s">
        <v>186</v>
      </c>
      <c r="F34" s="67">
        <v>20</v>
      </c>
      <c r="G34" s="64" t="s">
        <v>57</v>
      </c>
      <c r="H34" s="64" t="s">
        <v>56</v>
      </c>
      <c r="I34" s="64" t="s">
        <v>137</v>
      </c>
      <c r="J34" s="64" t="s">
        <v>187</v>
      </c>
      <c r="K34" s="64">
        <v>41876.583333333336</v>
      </c>
      <c r="L34" s="67">
        <f>MONTH(Tabla_owssvr[[#This Row],[Fecha]])</f>
        <v>8</v>
      </c>
      <c r="M34" s="140">
        <f>1-(Tabla_owssvr[[#This Row],[Duracion]]/(22*12*60))*(Tabla_owssvr[[#This Row],[Usuarios Afectados]]/400)</f>
        <v>0.99981060606060601</v>
      </c>
    </row>
    <row r="35" spans="1:13">
      <c r="A35" s="64" t="s">
        <v>188</v>
      </c>
      <c r="B35" s="65" t="s">
        <v>39</v>
      </c>
      <c r="C35" s="2">
        <v>41876.729166666664</v>
      </c>
      <c r="D35" s="1">
        <v>30</v>
      </c>
      <c r="E35" s="66" t="s">
        <v>189</v>
      </c>
      <c r="F35" s="67">
        <v>50</v>
      </c>
      <c r="G35" s="64" t="s">
        <v>57</v>
      </c>
      <c r="H35" s="64" t="s">
        <v>56</v>
      </c>
      <c r="I35" s="64" t="s">
        <v>167</v>
      </c>
      <c r="J35" s="64" t="s">
        <v>190</v>
      </c>
      <c r="K35" s="64">
        <v>41876.75</v>
      </c>
      <c r="L35" s="67">
        <f>MONTH(Tabla_owssvr[[#This Row],[Fecha]])</f>
        <v>8</v>
      </c>
      <c r="M35" s="140">
        <f>1-(Tabla_owssvr[[#This Row],[Duracion]]/(22*12*60))*(Tabla_owssvr[[#This Row],[Usuarios Afectados]]/400)</f>
        <v>0.99976325757575757</v>
      </c>
    </row>
    <row r="36" spans="1:13">
      <c r="A36" s="64" t="s">
        <v>191</v>
      </c>
      <c r="B36" s="65" t="s">
        <v>148</v>
      </c>
      <c r="C36" s="2">
        <v>41877.645833333336</v>
      </c>
      <c r="D36" s="1">
        <v>10</v>
      </c>
      <c r="E36" s="66" t="s">
        <v>192</v>
      </c>
      <c r="F36" s="67">
        <v>1</v>
      </c>
      <c r="G36" s="64" t="s">
        <v>57</v>
      </c>
      <c r="H36" s="64" t="s">
        <v>56</v>
      </c>
      <c r="I36" s="64" t="s">
        <v>137</v>
      </c>
      <c r="J36" s="64" t="s">
        <v>193</v>
      </c>
      <c r="K36" s="64">
        <v>41877</v>
      </c>
      <c r="L36" s="67">
        <f>MONTH(Tabla_owssvr[[#This Row],[Fecha]])</f>
        <v>8</v>
      </c>
      <c r="M36" s="140">
        <f>1-(Tabla_owssvr[[#This Row],[Duracion]]/(22*12*60))*(Tabla_owssvr[[#This Row],[Usuarios Afectados]]/400)</f>
        <v>0.99999842171717168</v>
      </c>
    </row>
    <row r="37" spans="1:13">
      <c r="A37" s="64" t="s">
        <v>194</v>
      </c>
      <c r="B37" s="65" t="s">
        <v>182</v>
      </c>
      <c r="C37" s="2">
        <v>41877.666666666664</v>
      </c>
      <c r="D37" s="1">
        <v>60</v>
      </c>
      <c r="E37" s="66" t="s">
        <v>195</v>
      </c>
      <c r="F37" s="67">
        <v>100</v>
      </c>
      <c r="G37" s="64" t="s">
        <v>57</v>
      </c>
      <c r="H37" s="64" t="s">
        <v>56</v>
      </c>
      <c r="I37" s="64" t="s">
        <v>167</v>
      </c>
      <c r="J37" s="64" t="s">
        <v>196</v>
      </c>
      <c r="K37" s="64">
        <v>41877.708333333336</v>
      </c>
      <c r="L37" s="67">
        <f>MONTH(Tabla_owssvr[[#This Row],[Fecha]])</f>
        <v>8</v>
      </c>
      <c r="M37" s="140">
        <f>1-(Tabla_owssvr[[#This Row],[Duracion]]/(22*12*60))*(Tabla_owssvr[[#This Row],[Usuarios Afectados]]/400)</f>
        <v>0.99905303030303028</v>
      </c>
    </row>
    <row r="38" spans="1:13" ht="45">
      <c r="A38" s="64" t="s">
        <v>175</v>
      </c>
      <c r="B38" s="65" t="s">
        <v>141</v>
      </c>
      <c r="C38" s="2">
        <v>41878.493055555555</v>
      </c>
      <c r="D38" s="1">
        <v>40</v>
      </c>
      <c r="E38" s="66" t="s">
        <v>197</v>
      </c>
      <c r="F38" s="67">
        <v>50</v>
      </c>
      <c r="G38" s="64" t="s">
        <v>57</v>
      </c>
      <c r="H38" s="64" t="s">
        <v>56</v>
      </c>
      <c r="I38" s="64" t="s">
        <v>137</v>
      </c>
      <c r="J38" s="64" t="s">
        <v>177</v>
      </c>
      <c r="K38" s="64">
        <v>41878.520833333336</v>
      </c>
      <c r="L38" s="67">
        <f>MONTH(Tabla_owssvr[[#This Row],[Fecha]])</f>
        <v>8</v>
      </c>
      <c r="M38" s="140">
        <f>1-(Tabla_owssvr[[#This Row],[Duracion]]/(22*12*60))*(Tabla_owssvr[[#This Row],[Usuarios Afectados]]/400)</f>
        <v>0.99968434343434343</v>
      </c>
    </row>
    <row r="39" spans="1:13">
      <c r="A39" s="64" t="s">
        <v>163</v>
      </c>
      <c r="B39" s="65" t="s">
        <v>141</v>
      </c>
      <c r="C39" s="2">
        <v>41878.541666666664</v>
      </c>
      <c r="D39" s="1">
        <v>30</v>
      </c>
      <c r="E39" s="66" t="s">
        <v>198</v>
      </c>
      <c r="F39" s="67">
        <v>50</v>
      </c>
      <c r="G39" s="64" t="s">
        <v>57</v>
      </c>
      <c r="H39" s="64" t="s">
        <v>56</v>
      </c>
      <c r="I39" s="64" t="s">
        <v>137</v>
      </c>
      <c r="J39" s="64" t="s">
        <v>199</v>
      </c>
      <c r="K39" s="64">
        <v>41878.5625</v>
      </c>
      <c r="L39" s="67">
        <f>MONTH(Tabla_owssvr[[#This Row],[Fecha]])</f>
        <v>8</v>
      </c>
      <c r="M39" s="140">
        <f>1-(Tabla_owssvr[[#This Row],[Duracion]]/(22*12*60))*(Tabla_owssvr[[#This Row],[Usuarios Afectados]]/400)</f>
        <v>0.99976325757575757</v>
      </c>
    </row>
    <row r="40" spans="1:13">
      <c r="A40" s="64" t="s">
        <v>163</v>
      </c>
      <c r="B40" s="65" t="s">
        <v>148</v>
      </c>
      <c r="C40" s="2">
        <v>41878.597222222219</v>
      </c>
      <c r="D40" s="1">
        <v>15</v>
      </c>
      <c r="E40" s="66" t="s">
        <v>200</v>
      </c>
      <c r="F40" s="67">
        <v>5</v>
      </c>
      <c r="G40" s="64" t="s">
        <v>57</v>
      </c>
      <c r="H40" s="64" t="s">
        <v>56</v>
      </c>
      <c r="I40" s="64" t="s">
        <v>137</v>
      </c>
      <c r="J40" s="64" t="s">
        <v>199</v>
      </c>
      <c r="K40" s="64">
        <v>41878.607638888891</v>
      </c>
      <c r="L40" s="67">
        <f>MONTH(Tabla_owssvr[[#This Row],[Fecha]])</f>
        <v>8</v>
      </c>
      <c r="M40" s="140">
        <f>1-(Tabla_owssvr[[#This Row],[Duracion]]/(22*12*60))*(Tabla_owssvr[[#This Row],[Usuarios Afectados]]/400)</f>
        <v>0.99998816287878789</v>
      </c>
    </row>
    <row r="41" spans="1:13">
      <c r="A41" s="64" t="s">
        <v>201</v>
      </c>
      <c r="B41" s="65" t="s">
        <v>182</v>
      </c>
      <c r="C41" s="2">
        <v>41879.763888888891</v>
      </c>
      <c r="D41" s="1">
        <v>15</v>
      </c>
      <c r="E41" s="66" t="s">
        <v>202</v>
      </c>
      <c r="F41" s="67">
        <v>1</v>
      </c>
      <c r="G41" s="64" t="s">
        <v>57</v>
      </c>
      <c r="H41" s="64" t="s">
        <v>56</v>
      </c>
      <c r="I41" s="64" t="s">
        <v>137</v>
      </c>
      <c r="J41" s="64" t="s">
        <v>203</v>
      </c>
      <c r="K41" s="64">
        <v>41970.774305555555</v>
      </c>
      <c r="L41" s="67">
        <f>MONTH(Tabla_owssvr[[#This Row],[Fecha]])</f>
        <v>8</v>
      </c>
      <c r="M41" s="140">
        <f>1-(Tabla_owssvr[[#This Row],[Duracion]]/(22*12*60))*(Tabla_owssvr[[#This Row],[Usuarios Afectados]]/400)</f>
        <v>0.99999763257575758</v>
      </c>
    </row>
    <row r="42" spans="1:13" ht="30">
      <c r="A42" s="64" t="s">
        <v>201</v>
      </c>
      <c r="B42" s="65" t="s">
        <v>182</v>
      </c>
      <c r="C42" s="2">
        <v>41879.854166666664</v>
      </c>
      <c r="D42" s="1">
        <v>120</v>
      </c>
      <c r="E42" s="66" t="s">
        <v>204</v>
      </c>
      <c r="F42" s="67">
        <v>20</v>
      </c>
      <c r="G42" s="64" t="s">
        <v>57</v>
      </c>
      <c r="H42" s="64" t="s">
        <v>56</v>
      </c>
      <c r="I42" s="64" t="s">
        <v>137</v>
      </c>
      <c r="J42" s="64" t="s">
        <v>205</v>
      </c>
      <c r="K42" s="64">
        <v>41880.458333333336</v>
      </c>
      <c r="L42" s="67">
        <f>MONTH(Tabla_owssvr[[#This Row],[Fecha]])</f>
        <v>8</v>
      </c>
      <c r="M42" s="140">
        <f>1-(Tabla_owssvr[[#This Row],[Duracion]]/(22*12*60))*(Tabla_owssvr[[#This Row],[Usuarios Afectados]]/400)</f>
        <v>0.99962121212121213</v>
      </c>
    </row>
    <row r="43" spans="1:13" ht="120">
      <c r="A43" s="64" t="s">
        <v>206</v>
      </c>
      <c r="B43" s="65" t="s">
        <v>148</v>
      </c>
      <c r="C43" s="2">
        <v>41884.541666666664</v>
      </c>
      <c r="D43" s="1">
        <v>60</v>
      </c>
      <c r="E43" s="66" t="s">
        <v>207</v>
      </c>
      <c r="F43" s="67">
        <v>1</v>
      </c>
      <c r="G43" s="64" t="s">
        <v>57</v>
      </c>
      <c r="H43" s="64" t="s">
        <v>56</v>
      </c>
      <c r="I43" s="64" t="s">
        <v>137</v>
      </c>
      <c r="J43" s="64" t="s">
        <v>208</v>
      </c>
      <c r="K43" s="64">
        <v>41884.583333333336</v>
      </c>
      <c r="L43" s="67">
        <f>MONTH(Tabla_owssvr[[#This Row],[Fecha]])</f>
        <v>9</v>
      </c>
      <c r="M43" s="140">
        <f>1-(Tabla_owssvr[[#This Row],[Duracion]]/(22*12*60))*(Tabla_owssvr[[#This Row],[Usuarios Afectados]]/400)</f>
        <v>0.99999053030303031</v>
      </c>
    </row>
    <row r="44" spans="1:13" ht="30">
      <c r="A44" s="64" t="s">
        <v>163</v>
      </c>
      <c r="B44" s="65" t="s">
        <v>148</v>
      </c>
      <c r="C44" s="2">
        <v>41887.4375</v>
      </c>
      <c r="D44" s="1">
        <v>35</v>
      </c>
      <c r="E44" s="66" t="s">
        <v>209</v>
      </c>
      <c r="F44" s="67">
        <v>50</v>
      </c>
      <c r="G44" s="64" t="s">
        <v>57</v>
      </c>
      <c r="H44" s="64" t="s">
        <v>56</v>
      </c>
      <c r="I44" s="64" t="s">
        <v>137</v>
      </c>
      <c r="J44" s="64" t="s">
        <v>210</v>
      </c>
      <c r="K44" s="64">
        <v>41887.461805555555</v>
      </c>
      <c r="L44" s="67">
        <f>MONTH(Tabla_owssvr[[#This Row],[Fecha]])</f>
        <v>9</v>
      </c>
      <c r="M44" s="140">
        <f>1-(Tabla_owssvr[[#This Row],[Duracion]]/(22*12*60))*(Tabla_owssvr[[#This Row],[Usuarios Afectados]]/400)</f>
        <v>0.9997238005050505</v>
      </c>
    </row>
    <row r="45" spans="1:13" ht="315">
      <c r="A45" s="64" t="s">
        <v>211</v>
      </c>
      <c r="B45" s="65" t="s">
        <v>148</v>
      </c>
      <c r="C45" s="2">
        <v>41887.6875</v>
      </c>
      <c r="D45" s="1">
        <v>240</v>
      </c>
      <c r="E45" s="66" t="s">
        <v>212</v>
      </c>
      <c r="F45" s="67">
        <v>50</v>
      </c>
      <c r="G45" s="64" t="s">
        <v>57</v>
      </c>
      <c r="H45" s="64" t="s">
        <v>56</v>
      </c>
      <c r="I45" s="64" t="s">
        <v>137</v>
      </c>
      <c r="J45" s="64" t="s">
        <v>213</v>
      </c>
      <c r="K45" s="64">
        <v>41887.75</v>
      </c>
      <c r="L45" s="67">
        <f>MONTH(Tabla_owssvr[[#This Row],[Fecha]])</f>
        <v>9</v>
      </c>
      <c r="M45" s="140">
        <f>1-(Tabla_owssvr[[#This Row],[Duracion]]/(22*12*60))*(Tabla_owssvr[[#This Row],[Usuarios Afectados]]/400)</f>
        <v>0.99810606060606055</v>
      </c>
    </row>
    <row r="46" spans="1:13">
      <c r="A46" s="64" t="s">
        <v>214</v>
      </c>
      <c r="B46" s="65" t="s">
        <v>39</v>
      </c>
      <c r="C46" s="2">
        <v>41890.375</v>
      </c>
      <c r="D46" s="1">
        <v>15</v>
      </c>
      <c r="E46" s="66" t="s">
        <v>215</v>
      </c>
      <c r="F46" s="67">
        <v>20</v>
      </c>
      <c r="G46" s="64" t="s">
        <v>57</v>
      </c>
      <c r="H46" s="64" t="s">
        <v>56</v>
      </c>
      <c r="I46" s="64" t="s">
        <v>137</v>
      </c>
      <c r="J46" s="64" t="s">
        <v>216</v>
      </c>
      <c r="K46" s="64">
        <v>41890.385416666664</v>
      </c>
      <c r="L46" s="67">
        <f>MONTH(Tabla_owssvr[[#This Row],[Fecha]])</f>
        <v>9</v>
      </c>
      <c r="M46" s="140">
        <f>1-(Tabla_owssvr[[#This Row],[Duracion]]/(22*12*60))*(Tabla_owssvr[[#This Row],[Usuarios Afectados]]/400)</f>
        <v>0.99995265151515156</v>
      </c>
    </row>
    <row r="47" spans="1:13">
      <c r="A47" s="64" t="s">
        <v>201</v>
      </c>
      <c r="B47" s="65" t="s">
        <v>182</v>
      </c>
      <c r="C47" s="2">
        <v>41897.375</v>
      </c>
      <c r="D47" s="1">
        <v>15</v>
      </c>
      <c r="E47" s="66" t="s">
        <v>217</v>
      </c>
      <c r="F47" s="67">
        <v>20</v>
      </c>
      <c r="G47" s="64" t="s">
        <v>57</v>
      </c>
      <c r="H47" s="64" t="s">
        <v>56</v>
      </c>
      <c r="I47" s="64" t="s">
        <v>137</v>
      </c>
      <c r="J47" s="64" t="s">
        <v>218</v>
      </c>
      <c r="K47" s="64">
        <v>41897.385416666664</v>
      </c>
      <c r="L47" s="67">
        <f>MONTH(Tabla_owssvr[[#This Row],[Fecha]])</f>
        <v>9</v>
      </c>
      <c r="M47" s="140">
        <f>1-(Tabla_owssvr[[#This Row],[Duracion]]/(22*12*60))*(Tabla_owssvr[[#This Row],[Usuarios Afectados]]/400)</f>
        <v>0.99995265151515156</v>
      </c>
    </row>
    <row r="48" spans="1:13">
      <c r="A48" s="64" t="s">
        <v>219</v>
      </c>
      <c r="B48" s="65" t="s">
        <v>182</v>
      </c>
      <c r="C48" s="2">
        <v>41897.388888888891</v>
      </c>
      <c r="D48" s="1">
        <v>10</v>
      </c>
      <c r="E48" s="66" t="s">
        <v>229</v>
      </c>
      <c r="F48" s="67">
        <v>1</v>
      </c>
      <c r="G48" s="64" t="s">
        <v>57</v>
      </c>
      <c r="H48" s="64" t="s">
        <v>56</v>
      </c>
      <c r="I48" s="64" t="s">
        <v>137</v>
      </c>
      <c r="J48" s="64" t="s">
        <v>221</v>
      </c>
      <c r="K48" s="64">
        <v>41907.395833333336</v>
      </c>
      <c r="L48" s="67">
        <f>MONTH(Tabla_owssvr[[#This Row],[Fecha]])</f>
        <v>9</v>
      </c>
      <c r="M48" s="140">
        <f>1-(Tabla_owssvr[[#This Row],[Duracion]]/(22*12*60))*(Tabla_owssvr[[#This Row],[Usuarios Afectados]]/400)</f>
        <v>0.99999842171717168</v>
      </c>
    </row>
    <row r="49" spans="1:13">
      <c r="A49" s="64" t="s">
        <v>219</v>
      </c>
      <c r="B49" s="65" t="s">
        <v>182</v>
      </c>
      <c r="C49" s="2">
        <v>41907.388888888891</v>
      </c>
      <c r="D49" s="1">
        <v>15</v>
      </c>
      <c r="E49" s="66" t="s">
        <v>220</v>
      </c>
      <c r="F49" s="67">
        <v>20</v>
      </c>
      <c r="G49" s="64" t="s">
        <v>57</v>
      </c>
      <c r="H49" s="64" t="s">
        <v>56</v>
      </c>
      <c r="I49" s="64" t="s">
        <v>137</v>
      </c>
      <c r="J49" s="64" t="s">
        <v>221</v>
      </c>
      <c r="K49" s="64">
        <v>41907.399305555555</v>
      </c>
      <c r="L49" s="67">
        <f>MONTH(Tabla_owssvr[[#This Row],[Fecha]])</f>
        <v>9</v>
      </c>
      <c r="M49" s="140">
        <f>1-(Tabla_owssvr[[#This Row],[Duracion]]/(22*12*60))*(Tabla_owssvr[[#This Row],[Usuarios Afectados]]/400)</f>
        <v>0.99995265151515156</v>
      </c>
    </row>
    <row r="50" spans="1:13">
      <c r="A50" s="64" t="s">
        <v>222</v>
      </c>
      <c r="B50" s="65" t="s">
        <v>141</v>
      </c>
      <c r="C50" s="2">
        <v>41949.399305555555</v>
      </c>
      <c r="D50" s="1">
        <v>10</v>
      </c>
      <c r="E50" s="66" t="s">
        <v>223</v>
      </c>
      <c r="F50" s="67">
        <v>20</v>
      </c>
      <c r="G50" s="64" t="s">
        <v>57</v>
      </c>
      <c r="H50" s="64" t="s">
        <v>56</v>
      </c>
      <c r="I50" s="64" t="s">
        <v>137</v>
      </c>
      <c r="J50" s="64" t="s">
        <v>224</v>
      </c>
      <c r="K50" s="64">
        <v>41949</v>
      </c>
      <c r="L50" s="67">
        <f>MONTH(Tabla_owssvr[[#This Row],[Fecha]])</f>
        <v>11</v>
      </c>
      <c r="M50" s="140">
        <f>1-(Tabla_owssvr[[#This Row],[Duracion]]/(22*12*60))*(Tabla_owssvr[[#This Row],[Usuarios Afectados]]/400)</f>
        <v>0.9999684343434343</v>
      </c>
    </row>
    <row r="51" spans="1:13">
      <c r="A51" s="64" t="s">
        <v>225</v>
      </c>
      <c r="B51" s="65" t="s">
        <v>226</v>
      </c>
      <c r="C51" s="2">
        <v>41949.458333333336</v>
      </c>
      <c r="D51" s="1">
        <v>0</v>
      </c>
      <c r="E51" s="66" t="s">
        <v>228</v>
      </c>
      <c r="F51" s="67">
        <v>30</v>
      </c>
      <c r="G51" s="64" t="s">
        <v>57</v>
      </c>
      <c r="H51" s="64" t="s">
        <v>56</v>
      </c>
      <c r="I51" s="64" t="s">
        <v>227</v>
      </c>
      <c r="J51" s="64"/>
      <c r="K51" s="64"/>
      <c r="L51" s="67">
        <f>MONTH(Tabla_owssvr[[#This Row],[Fecha]])</f>
        <v>11</v>
      </c>
      <c r="M51" s="140">
        <f>1-(Tabla_owssvr[[#This Row],[Duracion]]/(22*12*60))*(Tabla_owssvr[[#This Row],[Usuarios Afectados]]/400)</f>
        <v>1</v>
      </c>
    </row>
    <row r="52" spans="1:13">
      <c r="A52" s="64" t="s">
        <v>163</v>
      </c>
      <c r="B52" s="65" t="s">
        <v>148</v>
      </c>
      <c r="C52" s="2">
        <v>41950.885416666664</v>
      </c>
      <c r="D52" s="1">
        <v>15</v>
      </c>
      <c r="E52" s="66" t="s">
        <v>230</v>
      </c>
      <c r="F52" s="67">
        <v>15</v>
      </c>
      <c r="G52" s="64" t="s">
        <v>57</v>
      </c>
      <c r="H52" s="64" t="s">
        <v>56</v>
      </c>
      <c r="I52" s="64" t="s">
        <v>167</v>
      </c>
      <c r="J52" s="64" t="s">
        <v>231</v>
      </c>
      <c r="K52" s="64">
        <v>41950.895833333336</v>
      </c>
      <c r="L52" s="67">
        <f>MONTH(Tabla_owssvr[[#This Row],[Fecha]])</f>
        <v>11</v>
      </c>
      <c r="M52" s="140">
        <f>1-(Tabla_owssvr[[#This Row],[Duracion]]/(22*12*60))*(Tabla_owssvr[[#This Row],[Usuarios Afectados]]/400)</f>
        <v>0.99996448863636367</v>
      </c>
    </row>
    <row r="53" spans="1:13" ht="105">
      <c r="A53" s="64" t="s">
        <v>232</v>
      </c>
      <c r="B53" s="65" t="s">
        <v>141</v>
      </c>
      <c r="C53" s="2">
        <v>41953.666666666664</v>
      </c>
      <c r="D53" s="1">
        <v>60</v>
      </c>
      <c r="E53" s="66" t="s">
        <v>233</v>
      </c>
      <c r="F53" s="67">
        <v>50</v>
      </c>
      <c r="G53" s="64" t="s">
        <v>57</v>
      </c>
      <c r="H53" s="64" t="s">
        <v>56</v>
      </c>
      <c r="I53" s="64" t="s">
        <v>137</v>
      </c>
      <c r="J53" s="64" t="s">
        <v>234</v>
      </c>
      <c r="K53" s="64">
        <v>41953.708333333336</v>
      </c>
      <c r="L53" s="67">
        <f>MONTH(Tabla_owssvr[[#This Row],[Fecha]])</f>
        <v>11</v>
      </c>
      <c r="M53" s="140">
        <f>1-(Tabla_owssvr[[#This Row],[Duracion]]/(22*12*60))*(Tabla_owssvr[[#This Row],[Usuarios Afectados]]/400)</f>
        <v>0.99952651515151514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Panel Servicio</vt:lpstr>
      <vt:lpstr>Datos costos</vt:lpstr>
      <vt:lpstr>TI</vt:lpstr>
      <vt:lpstr>Bitacora</vt:lpstr>
      <vt:lpstr>'Panel Servicio'!Área_de_impresión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cl087063410</dc:creator>
  <cp:lastModifiedBy>cl146946593</cp:lastModifiedBy>
  <dcterms:created xsi:type="dcterms:W3CDTF">2013-06-26T22:06:19Z</dcterms:created>
  <dcterms:modified xsi:type="dcterms:W3CDTF">2014-11-13T18:50:32Z</dcterms:modified>
</cp:coreProperties>
</file>