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Диана\Desktop\коэд\"/>
    </mc:Choice>
  </mc:AlternateContent>
  <xr:revisionPtr revIDLastSave="0" documentId="13_ncr:1_{0253C59D-1DE6-4BE6-919D-ABF2E1FF8CC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M10" i="1"/>
  <c r="O10" i="1"/>
  <c r="Q10" i="1"/>
  <c r="S10" i="1"/>
  <c r="U10" i="1"/>
  <c r="W10" i="1"/>
  <c r="K10" i="1"/>
  <c r="E2" i="1"/>
  <c r="M12" i="1"/>
  <c r="M18" i="1"/>
  <c r="M17" i="1"/>
  <c r="M16" i="1"/>
  <c r="M15" i="1"/>
  <c r="M14" i="1"/>
  <c r="M13" i="1"/>
  <c r="M4" i="1"/>
  <c r="F15" i="1"/>
  <c r="E8" i="1"/>
  <c r="C13" i="1" s="1"/>
  <c r="W5" i="1"/>
  <c r="W6" i="1" s="1"/>
  <c r="W9" i="1" s="1"/>
  <c r="U5" i="1"/>
  <c r="U6" i="1" s="1"/>
  <c r="U9" i="1" s="1"/>
  <c r="S5" i="1"/>
  <c r="S6" i="1" s="1"/>
  <c r="S9" i="1" s="1"/>
  <c r="Q5" i="1"/>
  <c r="Q6" i="1" s="1"/>
  <c r="Q9" i="1" s="1"/>
  <c r="O5" i="1"/>
  <c r="O6" i="1" s="1"/>
  <c r="O9" i="1" s="1"/>
  <c r="M5" i="1"/>
  <c r="M6" i="1" s="1"/>
  <c r="M9" i="1" s="1"/>
  <c r="K5" i="1"/>
  <c r="K7" i="1" s="1"/>
  <c r="F5" i="1"/>
  <c r="O4" i="1"/>
  <c r="Q4" i="1"/>
  <c r="S4" i="1"/>
  <c r="U4" i="1"/>
  <c r="W4" i="1"/>
  <c r="K4" i="1"/>
  <c r="C19" i="1" l="1"/>
  <c r="C18" i="1"/>
  <c r="C43" i="1"/>
  <c r="C42" i="1"/>
  <c r="C36" i="1"/>
  <c r="C20" i="1"/>
  <c r="C2" i="1"/>
  <c r="C35" i="1"/>
  <c r="C12" i="1"/>
  <c r="C5" i="1"/>
  <c r="C34" i="1"/>
  <c r="C11" i="1"/>
  <c r="C51" i="1"/>
  <c r="C28" i="1"/>
  <c r="C10" i="1"/>
  <c r="C50" i="1"/>
  <c r="C27" i="1"/>
  <c r="C44" i="1"/>
  <c r="C26" i="1"/>
  <c r="C49" i="1"/>
  <c r="C41" i="1"/>
  <c r="C33" i="1"/>
  <c r="C25" i="1"/>
  <c r="C17" i="1"/>
  <c r="C9" i="1"/>
  <c r="C48" i="1"/>
  <c r="C40" i="1"/>
  <c r="C32" i="1"/>
  <c r="C24" i="1"/>
  <c r="C16" i="1"/>
  <c r="C8" i="1"/>
  <c r="C47" i="1"/>
  <c r="C39" i="1"/>
  <c r="C31" i="1"/>
  <c r="C23" i="1"/>
  <c r="C15" i="1"/>
  <c r="C7" i="1"/>
  <c r="C3" i="1"/>
  <c r="C46" i="1"/>
  <c r="C38" i="1"/>
  <c r="C30" i="1"/>
  <c r="C22" i="1"/>
  <c r="C14" i="1"/>
  <c r="C6" i="1"/>
  <c r="C4" i="1"/>
  <c r="C45" i="1"/>
  <c r="C37" i="1"/>
  <c r="C29" i="1"/>
  <c r="C21" i="1"/>
  <c r="M7" i="1"/>
  <c r="K8" i="1"/>
  <c r="F4" i="1"/>
  <c r="G2" i="1" s="1"/>
  <c r="K6" i="1"/>
  <c r="K9" i="1" s="1"/>
  <c r="H15" i="1" l="1"/>
  <c r="G8" i="1"/>
  <c r="E10" i="1" s="1"/>
  <c r="M8" i="1"/>
  <c r="O7" i="1"/>
  <c r="F16" i="1" l="1"/>
  <c r="F12" i="1"/>
  <c r="Q7" i="1"/>
  <c r="O8" i="1"/>
  <c r="G10" i="1" l="1"/>
  <c r="G13" i="1"/>
  <c r="H13" i="1"/>
  <c r="S7" i="1"/>
  <c r="Q8" i="1"/>
  <c r="U7" i="1" l="1"/>
  <c r="S8" i="1"/>
  <c r="U8" i="1" l="1"/>
  <c r="W7" i="1"/>
  <c r="W8" i="1" l="1"/>
</calcChain>
</file>

<file path=xl/sharedStrings.xml><?xml version="1.0" encoding="utf-8"?>
<sst xmlns="http://schemas.openxmlformats.org/spreadsheetml/2006/main" count="87" uniqueCount="87">
  <si>
    <t>формула стеджерса</t>
  </si>
  <si>
    <t>число интервалов</t>
  </si>
  <si>
    <t>x'max</t>
  </si>
  <si>
    <t>x'min</t>
  </si>
  <si>
    <t>наименование параметра</t>
  </si>
  <si>
    <t>обозначение</t>
  </si>
  <si>
    <t>границы интервалов</t>
  </si>
  <si>
    <t>середины интервалов</t>
  </si>
  <si>
    <t>частота</t>
  </si>
  <si>
    <t>относительная частота</t>
  </si>
  <si>
    <t>накопленная частота</t>
  </si>
  <si>
    <t>оценка интегральной функции</t>
  </si>
  <si>
    <t>оценка дифференцированной функции</t>
  </si>
  <si>
    <t>номер интервала, ki</t>
  </si>
  <si>
    <t>1</t>
  </si>
  <si>
    <t>2</t>
  </si>
  <si>
    <t>3</t>
  </si>
  <si>
    <t>4</t>
  </si>
  <si>
    <t>region</t>
  </si>
  <si>
    <t>value</t>
  </si>
  <si>
    <t xml:space="preserve">Респ. Карелия </t>
  </si>
  <si>
    <t xml:space="preserve">Респ. Коми </t>
  </si>
  <si>
    <t xml:space="preserve">Архангельская обл. </t>
  </si>
  <si>
    <t xml:space="preserve">Мурманская обл. </t>
  </si>
  <si>
    <t xml:space="preserve">г. Санкт-Петербург </t>
  </si>
  <si>
    <t xml:space="preserve">Ленинградская обл. </t>
  </si>
  <si>
    <t xml:space="preserve">Новгородская обл. </t>
  </si>
  <si>
    <t xml:space="preserve">Псковская обл. </t>
  </si>
  <si>
    <t xml:space="preserve">Брянская обл. </t>
  </si>
  <si>
    <t xml:space="preserve">Владимирская обл. </t>
  </si>
  <si>
    <t xml:space="preserve">Ивановская область </t>
  </si>
  <si>
    <t xml:space="preserve">Калужская обл. </t>
  </si>
  <si>
    <t xml:space="preserve">Костромская обл. </t>
  </si>
  <si>
    <t xml:space="preserve">г. Москва </t>
  </si>
  <si>
    <t xml:space="preserve">Московская обл. </t>
  </si>
  <si>
    <t xml:space="preserve">Орловская обл. </t>
  </si>
  <si>
    <t xml:space="preserve">Рязанская обл. </t>
  </si>
  <si>
    <t xml:space="preserve">Смоленская обл. </t>
  </si>
  <si>
    <t xml:space="preserve">Тверская обл. </t>
  </si>
  <si>
    <t xml:space="preserve">Тульская обл. </t>
  </si>
  <si>
    <t xml:space="preserve">Ярославская обл. </t>
  </si>
  <si>
    <t xml:space="preserve">Респ. Марий Эл </t>
  </si>
  <si>
    <t xml:space="preserve">Респ. Мордовия </t>
  </si>
  <si>
    <t xml:space="preserve">Чувашская Респ </t>
  </si>
  <si>
    <t xml:space="preserve">Кировская обл. </t>
  </si>
  <si>
    <t xml:space="preserve">Нижегородская обл. </t>
  </si>
  <si>
    <t xml:space="preserve">Белогородская область </t>
  </si>
  <si>
    <t xml:space="preserve">Воронежская обл. </t>
  </si>
  <si>
    <t xml:space="preserve">Курская обл. </t>
  </si>
  <si>
    <t xml:space="preserve">Липецкая обл. </t>
  </si>
  <si>
    <t xml:space="preserve">Тамбовская обл. </t>
  </si>
  <si>
    <t xml:space="preserve">Респ. Калмыкия </t>
  </si>
  <si>
    <t xml:space="preserve">Респ. Татарстан </t>
  </si>
  <si>
    <t xml:space="preserve">Астраханская обл. </t>
  </si>
  <si>
    <t xml:space="preserve">Волгоградская обл. </t>
  </si>
  <si>
    <t xml:space="preserve">Пензенская обл. </t>
  </si>
  <si>
    <t xml:space="preserve">Самарская обл. </t>
  </si>
  <si>
    <t xml:space="preserve">Саратовская обл. </t>
  </si>
  <si>
    <t xml:space="preserve">Ульяновская обл. </t>
  </si>
  <si>
    <t xml:space="preserve">Респ. Адыгея </t>
  </si>
  <si>
    <t xml:space="preserve">Респ. Дагестан </t>
  </si>
  <si>
    <t xml:space="preserve">Кабардино-Балк. Респ. </t>
  </si>
  <si>
    <t xml:space="preserve">Карачаево-Черк. Респ. </t>
  </si>
  <si>
    <t xml:space="preserve">Респ. Сев. Осетия-Алания </t>
  </si>
  <si>
    <t xml:space="preserve">Краснодарский край </t>
  </si>
  <si>
    <t xml:space="preserve">Ставропольский край </t>
  </si>
  <si>
    <t xml:space="preserve">Ростовская обл. </t>
  </si>
  <si>
    <t xml:space="preserve">Респ. Башкортостан </t>
  </si>
  <si>
    <t xml:space="preserve">Удмуртская Респ. </t>
  </si>
  <si>
    <t xml:space="preserve">Курганская обл. </t>
  </si>
  <si>
    <t>выборочное среднее</t>
  </si>
  <si>
    <t>выборочная дисперсия</t>
  </si>
  <si>
    <t>квадрат разности для дисперсии</t>
  </si>
  <si>
    <t xml:space="preserve"> выборочное среднее 
квадратическое отклонение</t>
  </si>
  <si>
    <t>предельная абсолютная ошибка</t>
  </si>
  <si>
    <t>интервальное отклонение</t>
  </si>
  <si>
    <t>относительная точность оценки математического ожидания</t>
  </si>
  <si>
    <t>размах вариации</t>
  </si>
  <si>
    <t>коэффициент вариации</t>
  </si>
  <si>
    <t>кол-во значений</t>
  </si>
  <si>
    <t>нижняя граница</t>
  </si>
  <si>
    <t>верхняя граница</t>
  </si>
  <si>
    <t>середина</t>
  </si>
  <si>
    <t>накопления</t>
  </si>
  <si>
    <t>по формуле 9</t>
  </si>
  <si>
    <t>по формуле 16</t>
  </si>
  <si>
    <t>квразн для ф16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</si>
</sst>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Sheet1!$J$12:$K$19</c:f>
              <c:multiLvlStrCache>
                <c:ptCount val="7"/>
                <c:lvl>
                  <c:pt idx="0">
                    <c:v>76</c:v>
                  </c:pt>
                  <c:pt idx="1">
                    <c:v>165</c:v>
                  </c:pt>
                  <c:pt idx="2">
                    <c:v>254</c:v>
                  </c:pt>
                  <c:pt idx="3">
                    <c:v>343</c:v>
                  </c:pt>
                  <c:pt idx="4">
                    <c:v>432</c:v>
                  </c:pt>
                  <c:pt idx="5">
                    <c:v>521</c:v>
                  </c:pt>
                  <c:pt idx="6">
                    <c:v>610</c:v>
                  </c:pt>
                </c:lvl>
                <c:lvl>
                  <c:pt idx="0">
                    <c:v>0</c:v>
                  </c:pt>
                  <c:pt idx="1">
                    <c:v>76</c:v>
                  </c:pt>
                  <c:pt idx="2">
                    <c:v>165</c:v>
                  </c:pt>
                  <c:pt idx="3">
                    <c:v>254</c:v>
                  </c:pt>
                  <c:pt idx="4">
                    <c:v>343</c:v>
                  </c:pt>
                  <c:pt idx="5">
                    <c:v>432</c:v>
                  </c:pt>
                  <c:pt idx="6">
                    <c:v>521</c:v>
                  </c:pt>
                </c:lvl>
              </c:multiLvlStrCache>
            </c:multiLvlStrRef>
          </c:cat>
          <c:val>
            <c:numRef>
              <c:f>Sheet1!$L$12:$L$19</c:f>
              <c:numCache>
                <c:formatCode>General</c:formatCode>
                <c:ptCount val="8"/>
                <c:pt idx="0">
                  <c:v>29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1-40DF-AC32-D09D47EC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18543"/>
        <c:axId val="650413551"/>
      </c:lineChart>
      <c:catAx>
        <c:axId val="6504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413551"/>
        <c:crosses val="autoZero"/>
        <c:auto val="1"/>
        <c:lblAlgn val="ctr"/>
        <c:lblOffset val="100"/>
        <c:noMultiLvlLbl val="0"/>
      </c:catAx>
      <c:valAx>
        <c:axId val="6504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4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Sheet1!$J$12:$K$19</c:f>
              <c:multiLvlStrCache>
                <c:ptCount val="7"/>
                <c:lvl>
                  <c:pt idx="0">
                    <c:v>76</c:v>
                  </c:pt>
                  <c:pt idx="1">
                    <c:v>165</c:v>
                  </c:pt>
                  <c:pt idx="2">
                    <c:v>254</c:v>
                  </c:pt>
                  <c:pt idx="3">
                    <c:v>343</c:v>
                  </c:pt>
                  <c:pt idx="4">
                    <c:v>432</c:v>
                  </c:pt>
                  <c:pt idx="5">
                    <c:v>521</c:v>
                  </c:pt>
                  <c:pt idx="6">
                    <c:v>610</c:v>
                  </c:pt>
                </c:lvl>
                <c:lvl>
                  <c:pt idx="0">
                    <c:v>0</c:v>
                  </c:pt>
                  <c:pt idx="1">
                    <c:v>76</c:v>
                  </c:pt>
                  <c:pt idx="2">
                    <c:v>165</c:v>
                  </c:pt>
                  <c:pt idx="3">
                    <c:v>254</c:v>
                  </c:pt>
                  <c:pt idx="4">
                    <c:v>343</c:v>
                  </c:pt>
                  <c:pt idx="5">
                    <c:v>432</c:v>
                  </c:pt>
                  <c:pt idx="6">
                    <c:v>521</c:v>
                  </c:pt>
                </c:lvl>
              </c:multiLvlStrCache>
            </c:multiLvlStrRef>
          </c:cat>
          <c:val>
            <c:numRef>
              <c:f>Sheet1!$L$12:$L$19</c:f>
              <c:numCache>
                <c:formatCode>General</c:formatCode>
                <c:ptCount val="8"/>
                <c:pt idx="0">
                  <c:v>29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A-452D-B85F-B17FE5CA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89839"/>
        <c:axId val="650407727"/>
      </c:barChart>
      <c:catAx>
        <c:axId val="6503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407727"/>
        <c:crosses val="autoZero"/>
        <c:auto val="1"/>
        <c:lblAlgn val="ctr"/>
        <c:lblOffset val="100"/>
        <c:noMultiLvlLbl val="0"/>
      </c:catAx>
      <c:valAx>
        <c:axId val="6504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8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Sheet1!$J$12:$K$19</c:f>
              <c:multiLvlStrCache>
                <c:ptCount val="7"/>
                <c:lvl>
                  <c:pt idx="0">
                    <c:v>76</c:v>
                  </c:pt>
                  <c:pt idx="1">
                    <c:v>165</c:v>
                  </c:pt>
                  <c:pt idx="2">
                    <c:v>254</c:v>
                  </c:pt>
                  <c:pt idx="3">
                    <c:v>343</c:v>
                  </c:pt>
                  <c:pt idx="4">
                    <c:v>432</c:v>
                  </c:pt>
                  <c:pt idx="5">
                    <c:v>521</c:v>
                  </c:pt>
                  <c:pt idx="6">
                    <c:v>610</c:v>
                  </c:pt>
                </c:lvl>
                <c:lvl>
                  <c:pt idx="0">
                    <c:v>0</c:v>
                  </c:pt>
                  <c:pt idx="1">
                    <c:v>76</c:v>
                  </c:pt>
                  <c:pt idx="2">
                    <c:v>165</c:v>
                  </c:pt>
                  <c:pt idx="3">
                    <c:v>254</c:v>
                  </c:pt>
                  <c:pt idx="4">
                    <c:v>343</c:v>
                  </c:pt>
                  <c:pt idx="5">
                    <c:v>432</c:v>
                  </c:pt>
                  <c:pt idx="6">
                    <c:v>521</c:v>
                  </c:pt>
                </c:lvl>
              </c:multiLvlStrCache>
            </c:multiLvlStrRef>
          </c:cat>
          <c:val>
            <c:numRef>
              <c:f>Sheet1!$N$12:$N$19</c:f>
              <c:numCache>
                <c:formatCode>General</c:formatCode>
                <c:ptCount val="8"/>
                <c:pt idx="0">
                  <c:v>29</c:v>
                </c:pt>
                <c:pt idx="1">
                  <c:v>41</c:v>
                </c:pt>
                <c:pt idx="2">
                  <c:v>46</c:v>
                </c:pt>
                <c:pt idx="3">
                  <c:v>46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AC4-9A4D-0E737033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384383"/>
        <c:axId val="802386879"/>
      </c:barChart>
      <c:catAx>
        <c:axId val="8023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86879"/>
        <c:crosses val="autoZero"/>
        <c:auto val="1"/>
        <c:lblAlgn val="ctr"/>
        <c:lblOffset val="100"/>
        <c:noMultiLvlLbl val="0"/>
      </c:catAx>
      <c:valAx>
        <c:axId val="8023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8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10</xdr:row>
      <xdr:rowOff>95250</xdr:rowOff>
    </xdr:from>
    <xdr:to>
      <xdr:col>27</xdr:col>
      <xdr:colOff>396875</xdr:colOff>
      <xdr:row>25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F656C2A-12A6-9CC1-A81E-36D36DB2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225425</xdr:colOff>
      <xdr:row>26</xdr:row>
      <xdr:rowOff>63500</xdr:rowOff>
    </xdr:from>
    <xdr:to>
      <xdr:col>27</xdr:col>
      <xdr:colOff>352425</xdr:colOff>
      <xdr:row>41</xdr:row>
      <xdr:rowOff>44450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ADE6896-04D7-EED2-0595-8F50678D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250825</xdr:colOff>
      <xdr:row>20</xdr:row>
      <xdr:rowOff>82550</xdr:rowOff>
    </xdr:from>
    <xdr:to>
      <xdr:col>14</xdr:col>
      <xdr:colOff>60325</xdr:colOff>
      <xdr:row>35</xdr:row>
      <xdr:rowOff>63500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CF82E88-BE2E-D546-5969-06BA5255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topLeftCell="E13" zoomScaleNormal="100" workbookViewId="0">
      <selection activeCell="F15" sqref="F15"/>
    </sheetView>
  </sheetViews>
  <sheetFormatPr defaultRowHeight="14.5" x14ac:dyDescent="0.35"/>
  <cols>
    <col min="1" max="1" width="21.08984375" customWidth="1"/>
    <col min="2" max="2" width="28.54296875" customWidth="1"/>
    <col min="3" max="3" width="29.36328125" customWidth="1"/>
    <col min="4" max="4" width="18.6328125" customWidth="1"/>
    <col min="5" max="5" width="28.1796875" customWidth="1"/>
    <col min="6" max="6" width="10.26953125" customWidth="1"/>
    <col min="7" max="7" width="20.81640625" customWidth="1"/>
    <col min="9" max="9" width="25.1796875" customWidth="1"/>
    <col min="10" max="10" width="9.08984375" customWidth="1"/>
    <col min="11" max="11" width="6" customWidth="1"/>
    <col min="12" max="12" width="6.1796875" customWidth="1"/>
    <col min="13" max="13" width="7.08984375" customWidth="1"/>
    <col min="14" max="14" width="5.90625" customWidth="1"/>
    <col min="15" max="15" width="6.26953125" customWidth="1"/>
    <col min="16" max="16" width="5.36328125" customWidth="1"/>
    <col min="17" max="17" width="5.54296875" customWidth="1"/>
    <col min="18" max="18" width="5.90625" customWidth="1"/>
    <col min="19" max="19" width="3.81640625" customWidth="1"/>
    <col min="20" max="20" width="4.1796875" customWidth="1"/>
    <col min="21" max="21" width="3.7265625" customWidth="1"/>
    <col min="22" max="22" width="3.6328125" customWidth="1"/>
    <col min="23" max="23" width="3.81640625" customWidth="1"/>
    <col min="24" max="24" width="3.90625" customWidth="1"/>
    <col min="25" max="25" width="4.26953125" customWidth="1"/>
    <col min="26" max="26" width="4.453125" customWidth="1"/>
  </cols>
  <sheetData>
    <row r="1" spans="1:26" ht="14.5" customHeight="1" x14ac:dyDescent="0.35">
      <c r="A1" t="s">
        <v>18</v>
      </c>
      <c r="B1" t="s">
        <v>19</v>
      </c>
      <c r="C1" t="s">
        <v>72</v>
      </c>
      <c r="D1" s="1"/>
      <c r="E1" t="s">
        <v>0</v>
      </c>
      <c r="G1" t="s">
        <v>1</v>
      </c>
      <c r="I1" s="8" t="s">
        <v>4</v>
      </c>
      <c r="J1" s="8" t="s">
        <v>5</v>
      </c>
      <c r="K1" s="8" t="s">
        <v>13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5">
      <c r="A2" s="3" t="s">
        <v>63</v>
      </c>
      <c r="B2" s="1">
        <v>0.1</v>
      </c>
      <c r="C2" s="1">
        <f>(B2-E8)^2</f>
        <v>11161.499904000008</v>
      </c>
      <c r="D2" s="1"/>
      <c r="E2">
        <f>(MAX(B2:B51)-MIN(B2:B51)) / (1+(3.31*LOG(50,10)))</f>
        <v>88.698113355190415</v>
      </c>
      <c r="G2">
        <f>(F4-F5)/E2</f>
        <v>6.9235907143522226</v>
      </c>
      <c r="I2" s="8"/>
      <c r="J2" s="8"/>
      <c r="K2" s="8" t="s">
        <v>14</v>
      </c>
      <c r="L2" s="8"/>
      <c r="M2" s="8" t="s">
        <v>15</v>
      </c>
      <c r="N2" s="8"/>
      <c r="O2" s="8" t="s">
        <v>16</v>
      </c>
      <c r="P2" s="8"/>
      <c r="Q2" s="8" t="s">
        <v>17</v>
      </c>
      <c r="R2" s="8"/>
      <c r="S2" s="7">
        <v>5</v>
      </c>
      <c r="T2" s="7"/>
      <c r="U2" s="7">
        <v>6</v>
      </c>
      <c r="V2" s="7"/>
      <c r="W2" s="7">
        <v>7</v>
      </c>
      <c r="X2" s="7"/>
      <c r="Y2" s="7"/>
      <c r="Z2" s="7"/>
    </row>
    <row r="3" spans="1:26" ht="14" customHeight="1" x14ac:dyDescent="0.35">
      <c r="A3" s="3" t="s">
        <v>62</v>
      </c>
      <c r="B3" s="1">
        <v>0.4</v>
      </c>
      <c r="C3" s="1">
        <f>(B3-E8)^2</f>
        <v>11098.201104000005</v>
      </c>
      <c r="D3" s="1"/>
      <c r="I3" s="2" t="s">
        <v>6</v>
      </c>
      <c r="K3">
        <v>0</v>
      </c>
      <c r="L3">
        <v>76</v>
      </c>
      <c r="M3">
        <v>76</v>
      </c>
      <c r="N3">
        <v>165</v>
      </c>
      <c r="O3">
        <v>165</v>
      </c>
      <c r="P3">
        <v>254</v>
      </c>
      <c r="Q3">
        <v>254</v>
      </c>
      <c r="R3">
        <v>343</v>
      </c>
      <c r="S3">
        <v>343</v>
      </c>
      <c r="T3">
        <v>432</v>
      </c>
      <c r="U3">
        <v>432</v>
      </c>
      <c r="V3">
        <v>521</v>
      </c>
      <c r="W3">
        <v>521</v>
      </c>
      <c r="X3">
        <v>610</v>
      </c>
    </row>
    <row r="4" spans="1:26" ht="13.5" customHeight="1" x14ac:dyDescent="0.35">
      <c r="A4" s="3" t="s">
        <v>51</v>
      </c>
      <c r="B4" s="1">
        <v>2.2999999999999998</v>
      </c>
      <c r="C4" s="1">
        <f>(B4-$E$8)^2</f>
        <v>10701.488704000007</v>
      </c>
      <c r="D4" s="1"/>
      <c r="E4" t="s">
        <v>2</v>
      </c>
      <c r="F4">
        <f>B51+(0.15*E2)</f>
        <v>600.90471700327862</v>
      </c>
      <c r="I4" s="2" t="s">
        <v>7</v>
      </c>
      <c r="K4" s="7">
        <f>(K3+L3)/2</f>
        <v>38</v>
      </c>
      <c r="L4" s="7"/>
      <c r="M4" s="7">
        <f>(M3+N3)/2</f>
        <v>120.5</v>
      </c>
      <c r="N4" s="7"/>
      <c r="O4" s="7">
        <f t="shared" ref="O4" si="0">(O3+P3)/2</f>
        <v>209.5</v>
      </c>
      <c r="P4" s="7"/>
      <c r="Q4" s="7">
        <f t="shared" ref="Q4" si="1">(Q3+R3)/2</f>
        <v>298.5</v>
      </c>
      <c r="R4" s="7"/>
      <c r="S4" s="7">
        <f t="shared" ref="S4" si="2">(S3+T3)/2</f>
        <v>387.5</v>
      </c>
      <c r="T4" s="7"/>
      <c r="U4" s="7">
        <f t="shared" ref="U4" si="3">(U3+V3)/2</f>
        <v>476.5</v>
      </c>
      <c r="V4" s="7"/>
      <c r="W4" s="7">
        <f t="shared" ref="W4" si="4">(W3+X3)/2</f>
        <v>565.5</v>
      </c>
      <c r="X4" s="7"/>
      <c r="Y4" s="7"/>
      <c r="Z4" s="7"/>
    </row>
    <row r="5" spans="1:26" x14ac:dyDescent="0.35">
      <c r="A5" s="3" t="s">
        <v>22</v>
      </c>
      <c r="B5" s="1">
        <v>6.1</v>
      </c>
      <c r="C5" s="1">
        <f>(B5-$E$8)^2</f>
        <v>9929.7239040000077</v>
      </c>
      <c r="D5" s="1"/>
      <c r="E5" t="s">
        <v>3</v>
      </c>
      <c r="F5">
        <f>B2-(0.15*E2)</f>
        <v>-13.204717003278562</v>
      </c>
      <c r="I5" s="2" t="s">
        <v>8</v>
      </c>
      <c r="K5" s="7">
        <f>COUNTIF(B2:B51,"&lt;"&amp;L3)-COUNTIF(B2:B51, "&lt;"&amp;K3)</f>
        <v>29</v>
      </c>
      <c r="L5" s="7"/>
      <c r="M5" s="7">
        <f>COUNTIF(B2:B51,"&lt;"&amp;N3)-COUNTIF(B2:B51, "&lt;"&amp;M3)</f>
        <v>12</v>
      </c>
      <c r="N5" s="7"/>
      <c r="O5" s="7">
        <f>COUNTIF(B2:B51,"&lt;"&amp;P3)-COUNTIF(B2:B51, "&lt;"&amp;O3)</f>
        <v>5</v>
      </c>
      <c r="P5" s="7"/>
      <c r="Q5" s="7">
        <f>COUNTIF(B2:B51,"&lt;"&amp;R3)-COUNTIF(B2:B51, "&lt;"&amp;Q3)</f>
        <v>0</v>
      </c>
      <c r="R5" s="7"/>
      <c r="S5" s="7">
        <f>COUNTIF(B2:B51,"&lt;"&amp;T3)-COUNTIF(B2:B51, "&lt;"&amp;S3)</f>
        <v>2</v>
      </c>
      <c r="T5" s="7"/>
      <c r="U5" s="7">
        <f>COUNTIF(B2:B51,"&lt;"&amp;V3)-COUNTIF(B2:B51, "&lt;"&amp;U3)</f>
        <v>1</v>
      </c>
      <c r="V5" s="7"/>
      <c r="W5" s="7">
        <f>COUNTIF(B2:B51,"&lt;"&amp;X3)-COUNTIF(B2:B51, "&lt;"&amp;W3)</f>
        <v>1</v>
      </c>
      <c r="X5" s="7"/>
      <c r="Y5" s="7"/>
      <c r="Z5" s="7"/>
    </row>
    <row r="6" spans="1:26" ht="16" customHeight="1" x14ac:dyDescent="0.35">
      <c r="A6" s="3" t="s">
        <v>41</v>
      </c>
      <c r="B6" s="1">
        <v>7</v>
      </c>
      <c r="C6" s="1">
        <f>(B6-$E$8)^2</f>
        <v>9751.1675040000064</v>
      </c>
      <c r="D6" s="1"/>
      <c r="I6" s="2" t="s">
        <v>9</v>
      </c>
      <c r="K6" s="7">
        <f>K5/50</f>
        <v>0.57999999999999996</v>
      </c>
      <c r="L6" s="7"/>
      <c r="M6" s="7">
        <f>M5/50</f>
        <v>0.24</v>
      </c>
      <c r="N6" s="7"/>
      <c r="O6" s="7">
        <f t="shared" ref="O6" si="5">O5/50</f>
        <v>0.1</v>
      </c>
      <c r="P6" s="7"/>
      <c r="Q6" s="7">
        <f t="shared" ref="Q6" si="6">Q5/50</f>
        <v>0</v>
      </c>
      <c r="R6" s="7"/>
      <c r="S6" s="7">
        <f t="shared" ref="S6" si="7">S5/50</f>
        <v>0.04</v>
      </c>
      <c r="T6" s="7"/>
      <c r="U6" s="7">
        <f t="shared" ref="U6" si="8">U5/50</f>
        <v>0.02</v>
      </c>
      <c r="V6" s="7"/>
      <c r="W6" s="7">
        <f t="shared" ref="W6" si="9">W5/50</f>
        <v>0.02</v>
      </c>
      <c r="X6" s="7"/>
      <c r="Y6" s="7"/>
      <c r="Z6" s="7"/>
    </row>
    <row r="7" spans="1:26" ht="14.5" customHeight="1" x14ac:dyDescent="0.35">
      <c r="A7" s="3" t="s">
        <v>35</v>
      </c>
      <c r="B7" s="1">
        <v>13.1</v>
      </c>
      <c r="C7" s="1">
        <f>(B7-$E$8)^2</f>
        <v>8583.6519040000076</v>
      </c>
      <c r="D7" s="1"/>
      <c r="E7" t="s">
        <v>70</v>
      </c>
      <c r="G7" t="s">
        <v>71</v>
      </c>
      <c r="I7" s="2" t="s">
        <v>10</v>
      </c>
      <c r="K7" s="7">
        <f>K5</f>
        <v>29</v>
      </c>
      <c r="L7" s="7"/>
      <c r="M7" s="7">
        <f>K7+M5</f>
        <v>41</v>
      </c>
      <c r="N7" s="7"/>
      <c r="O7" s="7">
        <f t="shared" ref="O7" si="10">M7+O5</f>
        <v>46</v>
      </c>
      <c r="P7" s="7"/>
      <c r="Q7" s="7">
        <f t="shared" ref="Q7" si="11">O7+Q5</f>
        <v>46</v>
      </c>
      <c r="R7" s="7"/>
      <c r="S7" s="7">
        <f t="shared" ref="S7" si="12">Q7+S5</f>
        <v>48</v>
      </c>
      <c r="T7" s="7"/>
      <c r="U7" s="7">
        <f t="shared" ref="U7" si="13">S7+U5</f>
        <v>49</v>
      </c>
      <c r="V7" s="7"/>
      <c r="W7" s="7">
        <f t="shared" ref="W7" si="14">U7+W5</f>
        <v>50</v>
      </c>
      <c r="X7" s="7"/>
      <c r="Y7" s="7"/>
      <c r="Z7" s="7"/>
    </row>
    <row r="8" spans="1:26" ht="27.5" customHeight="1" x14ac:dyDescent="0.35">
      <c r="A8" s="3" t="s">
        <v>58</v>
      </c>
      <c r="B8" s="1">
        <v>13.1</v>
      </c>
      <c r="C8" s="1">
        <f>(B8-$E$8)^2</f>
        <v>8583.6519040000076</v>
      </c>
      <c r="D8" s="1"/>
      <c r="E8">
        <f>SUM(B2:B52)/50</f>
        <v>105.74800000000003</v>
      </c>
      <c r="G8">
        <f>SUM(C2:C51)/49</f>
        <v>13906.313975510202</v>
      </c>
      <c r="I8" s="2" t="s">
        <v>11</v>
      </c>
      <c r="K8" s="7">
        <f>K7/50</f>
        <v>0.57999999999999996</v>
      </c>
      <c r="L8" s="7"/>
      <c r="M8" s="7">
        <f t="shared" ref="M8" si="15">M7/50</f>
        <v>0.82</v>
      </c>
      <c r="N8" s="7"/>
      <c r="O8" s="7">
        <f t="shared" ref="O8" si="16">O7/50</f>
        <v>0.92</v>
      </c>
      <c r="P8" s="7"/>
      <c r="Q8" s="7">
        <f t="shared" ref="Q8" si="17">Q7/50</f>
        <v>0.92</v>
      </c>
      <c r="R8" s="7"/>
      <c r="S8" s="7">
        <f t="shared" ref="S8" si="18">S7/50</f>
        <v>0.96</v>
      </c>
      <c r="T8" s="7"/>
      <c r="U8" s="7">
        <f t="shared" ref="U8" si="19">U7/50</f>
        <v>0.98</v>
      </c>
      <c r="V8" s="7"/>
      <c r="W8" s="7">
        <f t="shared" ref="W8" si="20">W7/50</f>
        <v>1</v>
      </c>
      <c r="X8" s="7"/>
      <c r="Y8" s="7"/>
      <c r="Z8" s="7"/>
    </row>
    <row r="9" spans="1:26" ht="42.5" customHeight="1" x14ac:dyDescent="0.35">
      <c r="A9" s="3" t="s">
        <v>61</v>
      </c>
      <c r="B9" s="1">
        <v>13.2</v>
      </c>
      <c r="C9" s="1">
        <f>(B9-$E$8)^2</f>
        <v>8565.1323040000061</v>
      </c>
      <c r="D9" s="1"/>
      <c r="E9" s="5" t="s">
        <v>73</v>
      </c>
      <c r="G9" s="2" t="s">
        <v>76</v>
      </c>
      <c r="H9" s="2"/>
      <c r="I9" s="2" t="s">
        <v>12</v>
      </c>
      <c r="K9" s="7">
        <f>K6/(L3-K3)</f>
        <v>7.6315789473684207E-3</v>
      </c>
      <c r="L9" s="7"/>
      <c r="M9" s="7">
        <f t="shared" ref="M9" si="21">M6/(N3-M3)</f>
        <v>2.696629213483146E-3</v>
      </c>
      <c r="N9" s="7"/>
      <c r="O9" s="7">
        <f t="shared" ref="O9" si="22">O6/(P3-O3)</f>
        <v>1.1235955056179776E-3</v>
      </c>
      <c r="P9" s="7"/>
      <c r="Q9" s="7">
        <f t="shared" ref="Q9" si="23">Q6/(R3-Q3)</f>
        <v>0</v>
      </c>
      <c r="R9" s="7"/>
      <c r="S9" s="7">
        <f t="shared" ref="S9" si="24">S6/(T3-S3)</f>
        <v>4.4943820224719103E-4</v>
      </c>
      <c r="T9" s="7"/>
      <c r="U9" s="7">
        <f t="shared" ref="U9" si="25">U6/(V3-U3)</f>
        <v>2.2471910112359551E-4</v>
      </c>
      <c r="V9" s="7"/>
      <c r="W9" s="7">
        <f t="shared" ref="W9" si="26">W6/(X3-W3)</f>
        <v>2.2471910112359551E-4</v>
      </c>
      <c r="X9" s="7"/>
      <c r="Y9" s="7"/>
      <c r="Z9" s="7"/>
    </row>
    <row r="10" spans="1:26" x14ac:dyDescent="0.35">
      <c r="A10" s="3" t="s">
        <v>43</v>
      </c>
      <c r="B10" s="1">
        <v>13.5</v>
      </c>
      <c r="C10" s="1">
        <f>(B10-$E$8)^2</f>
        <v>8509.6935040000062</v>
      </c>
      <c r="D10" s="1"/>
      <c r="E10">
        <f>SQRT(G8)</f>
        <v>117.92503540601632</v>
      </c>
      <c r="G10">
        <f>F12/E8</f>
        <v>0.26604327420991031</v>
      </c>
      <c r="I10" s="2" t="s">
        <v>86</v>
      </c>
      <c r="K10" s="7">
        <f>(K4-$H$15)^2</f>
        <v>4935.0625</v>
      </c>
      <c r="L10" s="7"/>
      <c r="M10" s="7">
        <f t="shared" ref="M10:X10" si="27">(M4-$H$15)^2</f>
        <v>150.0625</v>
      </c>
      <c r="N10" s="7"/>
      <c r="O10" s="7">
        <f t="shared" ref="O10:X10" si="28">(O4-$H$15)^2</f>
        <v>10251.5625</v>
      </c>
      <c r="P10" s="7"/>
      <c r="Q10" s="7">
        <f t="shared" ref="Q10:X10" si="29">(Q4-$H$15)^2</f>
        <v>36195.0625</v>
      </c>
      <c r="R10" s="7"/>
      <c r="S10" s="7">
        <f t="shared" ref="S10:X10" si="30">(S4-$H$15)^2</f>
        <v>77980.5625</v>
      </c>
      <c r="T10" s="7"/>
      <c r="U10" s="7">
        <f t="shared" ref="U10:X10" si="31">(U4-$H$15)^2</f>
        <v>135608.0625</v>
      </c>
      <c r="V10" s="7"/>
      <c r="W10" s="7">
        <f t="shared" ref="W10:X10" si="32">(W4-$H$15)^2</f>
        <v>209077.5625</v>
      </c>
      <c r="X10" s="7"/>
    </row>
    <row r="11" spans="1:26" x14ac:dyDescent="0.35">
      <c r="A11" s="3" t="s">
        <v>32</v>
      </c>
      <c r="B11" s="1">
        <v>15.4</v>
      </c>
      <c r="C11" s="1">
        <f>(B11-$E$8)^2</f>
        <v>8162.7611040000047</v>
      </c>
      <c r="D11" s="1"/>
      <c r="G11" s="7"/>
      <c r="H11" s="7"/>
      <c r="J11" t="s">
        <v>80</v>
      </c>
      <c r="K11" t="s">
        <v>81</v>
      </c>
      <c r="L11" t="s">
        <v>79</v>
      </c>
      <c r="M11" t="s">
        <v>82</v>
      </c>
      <c r="N11" t="s">
        <v>83</v>
      </c>
    </row>
    <row r="12" spans="1:26" x14ac:dyDescent="0.35">
      <c r="A12" s="3" t="s">
        <v>24</v>
      </c>
      <c r="B12" s="1">
        <v>17.3</v>
      </c>
      <c r="C12" s="1">
        <f>(B12-$E$8)^2</f>
        <v>7823.0487040000062</v>
      </c>
      <c r="D12" s="1"/>
      <c r="E12" t="s">
        <v>74</v>
      </c>
      <c r="F12">
        <f>1.67*(E10/SQRT(49))</f>
        <v>28.133544161149604</v>
      </c>
      <c r="G12" s="7" t="s">
        <v>75</v>
      </c>
      <c r="H12" s="7"/>
      <c r="J12">
        <v>0</v>
      </c>
      <c r="K12">
        <v>76</v>
      </c>
      <c r="L12">
        <v>29</v>
      </c>
      <c r="M12" s="6">
        <f t="shared" ref="M12:M18" si="33">(J12+K12)/2</f>
        <v>38</v>
      </c>
      <c r="N12">
        <v>29</v>
      </c>
    </row>
    <row r="13" spans="1:26" x14ac:dyDescent="0.35">
      <c r="A13" s="3" t="s">
        <v>28</v>
      </c>
      <c r="B13" s="1">
        <v>24.4</v>
      </c>
      <c r="C13" s="1">
        <f>(B13-$E$8)^2</f>
        <v>6617.4971040000064</v>
      </c>
      <c r="D13" s="1"/>
      <c r="G13">
        <f>E8-F12</f>
        <v>77.614455838850432</v>
      </c>
      <c r="H13">
        <f>E8+F12</f>
        <v>133.88154416114963</v>
      </c>
      <c r="J13">
        <v>76</v>
      </c>
      <c r="K13">
        <v>165</v>
      </c>
      <c r="L13">
        <v>12</v>
      </c>
      <c r="M13" s="6">
        <f t="shared" si="33"/>
        <v>120.5</v>
      </c>
      <c r="N13">
        <v>41</v>
      </c>
    </row>
    <row r="14" spans="1:26" x14ac:dyDescent="0.35">
      <c r="A14" s="3" t="s">
        <v>55</v>
      </c>
      <c r="B14" s="1">
        <v>26.3</v>
      </c>
      <c r="C14" s="1">
        <f>(B14-$E$8)^2</f>
        <v>6311.9847040000059</v>
      </c>
      <c r="D14" s="1"/>
      <c r="J14">
        <v>165</v>
      </c>
      <c r="K14">
        <v>254</v>
      </c>
      <c r="L14">
        <v>5</v>
      </c>
      <c r="M14" s="6">
        <f t="shared" si="33"/>
        <v>209.5</v>
      </c>
      <c r="N14">
        <v>46</v>
      </c>
    </row>
    <row r="15" spans="1:26" x14ac:dyDescent="0.35">
      <c r="A15" s="3" t="s">
        <v>49</v>
      </c>
      <c r="B15" s="1">
        <v>35.1</v>
      </c>
      <c r="C15" s="1">
        <f>(B15-$E$8)^2</f>
        <v>4991.1399040000033</v>
      </c>
      <c r="D15" s="1"/>
      <c r="E15" t="s">
        <v>77</v>
      </c>
      <c r="F15">
        <f>MAX(B2:B51)-MIN(B2:B51)</f>
        <v>587.5</v>
      </c>
      <c r="G15" t="s">
        <v>84</v>
      </c>
      <c r="H15">
        <f>SUMPRODUCT(K4:X4,K6:X6)</f>
        <v>108.25</v>
      </c>
      <c r="J15">
        <v>254</v>
      </c>
      <c r="K15">
        <v>343</v>
      </c>
      <c r="L15">
        <v>0</v>
      </c>
      <c r="M15" s="6">
        <f t="shared" si="33"/>
        <v>298.5</v>
      </c>
      <c r="N15">
        <v>46</v>
      </c>
    </row>
    <row r="16" spans="1:26" x14ac:dyDescent="0.35">
      <c r="A16" s="3" t="s">
        <v>29</v>
      </c>
      <c r="B16" s="1">
        <v>43</v>
      </c>
      <c r="C16" s="1">
        <f>(B16-$E$8)^2</f>
        <v>3937.3115040000043</v>
      </c>
      <c r="D16" s="1"/>
      <c r="E16" t="s">
        <v>78</v>
      </c>
      <c r="F16">
        <f>E10/E8</f>
        <v>1.1151514487840553</v>
      </c>
      <c r="G16" t="s">
        <v>85</v>
      </c>
      <c r="H16">
        <f>SUMPRODUCT(K10:X10,K5:X5)/50</f>
        <v>13936.442499999999</v>
      </c>
      <c r="J16">
        <v>343</v>
      </c>
      <c r="K16">
        <v>432</v>
      </c>
      <c r="L16">
        <v>2</v>
      </c>
      <c r="M16" s="6">
        <f t="shared" si="33"/>
        <v>387.5</v>
      </c>
      <c r="N16">
        <v>48</v>
      </c>
    </row>
    <row r="17" spans="1:14" x14ac:dyDescent="0.35">
      <c r="A17" s="3" t="s">
        <v>57</v>
      </c>
      <c r="B17" s="1">
        <v>43.9</v>
      </c>
      <c r="C17" s="1">
        <f>(B17-$E$8)^2</f>
        <v>3825.1751040000045</v>
      </c>
      <c r="D17" s="1"/>
      <c r="J17">
        <v>432</v>
      </c>
      <c r="K17">
        <v>521</v>
      </c>
      <c r="L17">
        <v>1</v>
      </c>
      <c r="M17" s="6">
        <f t="shared" si="33"/>
        <v>476.5</v>
      </c>
      <c r="N17">
        <v>49</v>
      </c>
    </row>
    <row r="18" spans="1:14" x14ac:dyDescent="0.35">
      <c r="A18" s="3" t="s">
        <v>37</v>
      </c>
      <c r="B18" s="1">
        <v>45.1</v>
      </c>
      <c r="C18" s="1">
        <f>(B18-$E$8)^2</f>
        <v>3678.1799040000037</v>
      </c>
      <c r="D18" s="1"/>
      <c r="J18">
        <v>521</v>
      </c>
      <c r="K18">
        <v>610</v>
      </c>
      <c r="L18">
        <v>1</v>
      </c>
      <c r="M18" s="6">
        <f t="shared" si="33"/>
        <v>565.5</v>
      </c>
      <c r="N18">
        <v>50</v>
      </c>
    </row>
    <row r="19" spans="1:14" x14ac:dyDescent="0.35">
      <c r="A19" s="3" t="s">
        <v>59</v>
      </c>
      <c r="B19" s="1">
        <v>46.1</v>
      </c>
      <c r="C19" s="1">
        <f>(B19-$E$8)^2</f>
        <v>3557.8839040000039</v>
      </c>
      <c r="D19" s="1"/>
      <c r="M19" s="6"/>
    </row>
    <row r="20" spans="1:14" x14ac:dyDescent="0.35">
      <c r="A20" s="3" t="s">
        <v>52</v>
      </c>
      <c r="B20" s="1">
        <v>48.7</v>
      </c>
      <c r="C20" s="1">
        <f>(B20-$E$8)^2</f>
        <v>3254.4743040000035</v>
      </c>
      <c r="D20" s="1"/>
    </row>
    <row r="21" spans="1:14" x14ac:dyDescent="0.35">
      <c r="A21" s="3" t="s">
        <v>67</v>
      </c>
      <c r="B21" s="1">
        <v>50.1</v>
      </c>
      <c r="C21" s="1">
        <f>(B21-$E$8)^2</f>
        <v>3096.6999040000037</v>
      </c>
      <c r="D21" s="1"/>
    </row>
    <row r="22" spans="1:14" x14ac:dyDescent="0.35">
      <c r="A22" s="3" t="s">
        <v>53</v>
      </c>
      <c r="B22" s="1">
        <v>51.1</v>
      </c>
      <c r="C22" s="1">
        <f>(B22-$E$8)^2</f>
        <v>2986.4039040000034</v>
      </c>
      <c r="D22" s="1"/>
    </row>
    <row r="23" spans="1:14" x14ac:dyDescent="0.35">
      <c r="A23" s="3" t="s">
        <v>21</v>
      </c>
      <c r="B23" s="1">
        <v>57</v>
      </c>
      <c r="C23" s="1">
        <f>(B23-$E$8)^2</f>
        <v>2376.367504000003</v>
      </c>
      <c r="D23" s="1"/>
    </row>
    <row r="24" spans="1:14" x14ac:dyDescent="0.35">
      <c r="A24" s="3" t="s">
        <v>23</v>
      </c>
      <c r="B24" s="1">
        <v>62.6</v>
      </c>
      <c r="C24" s="1">
        <f>(B24-$E$8)^2</f>
        <v>1861.7499040000027</v>
      </c>
      <c r="D24" s="1"/>
    </row>
    <row r="25" spans="1:14" x14ac:dyDescent="0.35">
      <c r="A25" s="3" t="s">
        <v>25</v>
      </c>
      <c r="B25" s="1">
        <v>70.099999999999994</v>
      </c>
      <c r="C25" s="1">
        <f>(B25-$E$8)^2</f>
        <v>1270.7799040000027</v>
      </c>
      <c r="D25" s="1"/>
    </row>
    <row r="26" spans="1:14" x14ac:dyDescent="0.35">
      <c r="A26" s="3" t="s">
        <v>48</v>
      </c>
      <c r="B26" s="1">
        <v>72.099999999999994</v>
      </c>
      <c r="C26" s="1">
        <f>(B26-$E$8)^2</f>
        <v>1132.1879040000026</v>
      </c>
      <c r="D26" s="1"/>
    </row>
    <row r="27" spans="1:14" x14ac:dyDescent="0.35">
      <c r="A27" s="3" t="s">
        <v>50</v>
      </c>
      <c r="B27" s="1">
        <v>73.2</v>
      </c>
      <c r="C27" s="1">
        <f>(B27-$E$8)^2</f>
        <v>1059.372304000002</v>
      </c>
      <c r="D27" s="1"/>
    </row>
    <row r="28" spans="1:14" x14ac:dyDescent="0.35">
      <c r="A28" s="3" t="s">
        <v>42</v>
      </c>
      <c r="B28" s="1">
        <v>73.900000000000006</v>
      </c>
      <c r="C28" s="1">
        <f>(B28-$E$8)^2</f>
        <v>1014.2951040000017</v>
      </c>
      <c r="D28" s="1"/>
    </row>
    <row r="29" spans="1:14" x14ac:dyDescent="0.35">
      <c r="A29" s="3" t="s">
        <v>30</v>
      </c>
      <c r="B29" s="1">
        <v>74.3</v>
      </c>
      <c r="C29" s="1">
        <f>(B29-$E$8)^2</f>
        <v>988.97670400000231</v>
      </c>
      <c r="D29" s="1"/>
    </row>
    <row r="30" spans="1:14" x14ac:dyDescent="0.35">
      <c r="A30" s="3" t="s">
        <v>33</v>
      </c>
      <c r="B30" s="1">
        <v>74.599999999999994</v>
      </c>
      <c r="C30" s="1">
        <f>(B30-$E$8)^2</f>
        <v>970.19790400000238</v>
      </c>
      <c r="D30" s="1"/>
    </row>
    <row r="31" spans="1:14" x14ac:dyDescent="0.35">
      <c r="A31" s="3" t="s">
        <v>68</v>
      </c>
      <c r="B31" s="1">
        <v>94.4</v>
      </c>
      <c r="C31" s="1">
        <f>(B31-$E$8)^2</f>
        <v>128.77710400000063</v>
      </c>
      <c r="D31" s="1"/>
    </row>
    <row r="32" spans="1:14" x14ac:dyDescent="0.35">
      <c r="A32" s="3" t="s">
        <v>27</v>
      </c>
      <c r="B32" s="1">
        <v>101.5</v>
      </c>
      <c r="C32" s="1">
        <f>(B32-$E$8)^2</f>
        <v>18.045504000000282</v>
      </c>
      <c r="D32" s="1"/>
    </row>
    <row r="33" spans="1:17" x14ac:dyDescent="0.35">
      <c r="A33" s="3" t="s">
        <v>26</v>
      </c>
      <c r="B33" s="1">
        <v>106.2</v>
      </c>
      <c r="C33" s="1">
        <f>(B33-$E$8)^2</f>
        <v>0.20430399999997267</v>
      </c>
      <c r="D33" s="1"/>
    </row>
    <row r="34" spans="1:17" x14ac:dyDescent="0.35">
      <c r="A34" s="3" t="s">
        <v>40</v>
      </c>
      <c r="B34" s="1">
        <v>109.7</v>
      </c>
      <c r="C34" s="1">
        <f>(B34-$E$8)^2</f>
        <v>15.61830399999976</v>
      </c>
      <c r="D34" s="1"/>
    </row>
    <row r="35" spans="1:17" x14ac:dyDescent="0.35">
      <c r="A35" s="3" t="s">
        <v>47</v>
      </c>
      <c r="B35" s="1">
        <v>110.9</v>
      </c>
      <c r="C35" s="1">
        <f>(B35-$E$8)^2</f>
        <v>26.543103999999719</v>
      </c>
      <c r="D35" s="1"/>
    </row>
    <row r="36" spans="1:17" x14ac:dyDescent="0.35">
      <c r="A36" s="3" t="s">
        <v>65</v>
      </c>
      <c r="B36" s="1">
        <v>117.2</v>
      </c>
      <c r="C36" s="1">
        <f>(B36-$E$8)^2</f>
        <v>131.14830399999931</v>
      </c>
      <c r="D36" s="1"/>
    </row>
    <row r="37" spans="1:17" x14ac:dyDescent="0.35">
      <c r="A37" s="3" t="s">
        <v>45</v>
      </c>
      <c r="B37" s="1">
        <v>126.2</v>
      </c>
      <c r="C37" s="1">
        <f>(B37-$E$8)^2</f>
        <v>418.28430399999877</v>
      </c>
      <c r="D37" s="1"/>
    </row>
    <row r="38" spans="1:17" x14ac:dyDescent="0.35">
      <c r="A38" s="4" t="s">
        <v>46</v>
      </c>
      <c r="B38" s="1">
        <v>130</v>
      </c>
      <c r="C38" s="1">
        <f>(B38-$E$8)^2</f>
        <v>588.15950399999838</v>
      </c>
      <c r="D38" s="1"/>
    </row>
    <row r="39" spans="1:17" x14ac:dyDescent="0.35">
      <c r="A39" s="3" t="s">
        <v>34</v>
      </c>
      <c r="B39" s="1">
        <v>153.1</v>
      </c>
      <c r="C39" s="1">
        <f>(B39-$E$8)^2</f>
        <v>2242.2119039999961</v>
      </c>
      <c r="D39" s="1"/>
    </row>
    <row r="40" spans="1:17" x14ac:dyDescent="0.35">
      <c r="A40" s="3" t="s">
        <v>44</v>
      </c>
      <c r="B40" s="1">
        <v>158</v>
      </c>
      <c r="C40" s="1">
        <f>(B40-$E$8)^2</f>
        <v>2730.2715039999966</v>
      </c>
      <c r="D40" s="1"/>
      <c r="N40" s="6"/>
      <c r="O40" s="6"/>
      <c r="P40" s="6"/>
      <c r="Q40" s="6"/>
    </row>
    <row r="41" spans="1:17" x14ac:dyDescent="0.35">
      <c r="A41" s="3" t="s">
        <v>38</v>
      </c>
      <c r="B41" s="1">
        <v>159.6</v>
      </c>
      <c r="C41" s="1">
        <f>(B41-$E$8)^2</f>
        <v>2900.0379039999957</v>
      </c>
      <c r="D41" s="1"/>
    </row>
    <row r="42" spans="1:17" x14ac:dyDescent="0.35">
      <c r="A42" s="3" t="s">
        <v>39</v>
      </c>
      <c r="B42" s="1">
        <v>163.30000000000001</v>
      </c>
      <c r="C42" s="1">
        <f>(B42-$E$8)^2</f>
        <v>3312.2327039999973</v>
      </c>
      <c r="D42" s="1"/>
    </row>
    <row r="43" spans="1:17" x14ac:dyDescent="0.35">
      <c r="A43" s="3" t="s">
        <v>54</v>
      </c>
      <c r="B43" s="1">
        <v>170</v>
      </c>
      <c r="C43" s="1">
        <f>(B43-$E$8)^2</f>
        <v>4128.3195039999955</v>
      </c>
      <c r="D43" s="1"/>
    </row>
    <row r="44" spans="1:17" x14ac:dyDescent="0.35">
      <c r="A44" s="3" t="s">
        <v>31</v>
      </c>
      <c r="B44" s="1">
        <v>179.3</v>
      </c>
      <c r="C44" s="1">
        <f>(B44-$E$8)^2</f>
        <v>5409.896703999997</v>
      </c>
      <c r="D44" s="1"/>
    </row>
    <row r="45" spans="1:17" x14ac:dyDescent="0.35">
      <c r="A45" s="3" t="s">
        <v>36</v>
      </c>
      <c r="B45" s="1">
        <v>185.8</v>
      </c>
      <c r="C45" s="1">
        <f>(B45-$E$8)^2</f>
        <v>6408.3227039999965</v>
      </c>
      <c r="D45" s="1"/>
    </row>
    <row r="46" spans="1:17" x14ac:dyDescent="0.35">
      <c r="A46" s="3" t="s">
        <v>56</v>
      </c>
      <c r="B46" s="1">
        <v>189.1</v>
      </c>
      <c r="C46" s="1">
        <f>(B46-$E$8)^2</f>
        <v>6947.5559039999935</v>
      </c>
      <c r="D46" s="1"/>
    </row>
    <row r="47" spans="1:17" x14ac:dyDescent="0.35">
      <c r="A47" s="3" t="s">
        <v>20</v>
      </c>
      <c r="B47" s="1">
        <v>193</v>
      </c>
      <c r="C47" s="1">
        <f>(B47-$E$8)^2</f>
        <v>7612.9115039999942</v>
      </c>
      <c r="D47" s="1"/>
    </row>
    <row r="48" spans="1:17" x14ac:dyDescent="0.35">
      <c r="A48" s="3" t="s">
        <v>64</v>
      </c>
      <c r="B48" s="1">
        <v>369</v>
      </c>
      <c r="C48" s="1">
        <f>(B48-$E$8)^2</f>
        <v>69301.615503999972</v>
      </c>
      <c r="D48" s="1"/>
    </row>
    <row r="49" spans="1:4" x14ac:dyDescent="0.35">
      <c r="A49" s="3" t="s">
        <v>69</v>
      </c>
      <c r="B49" s="1">
        <v>375.5</v>
      </c>
      <c r="C49" s="1">
        <f>(B49-$E$8)^2</f>
        <v>72766.14150399997</v>
      </c>
      <c r="D49" s="1"/>
    </row>
    <row r="50" spans="1:4" x14ac:dyDescent="0.35">
      <c r="A50" s="3" t="s">
        <v>66</v>
      </c>
      <c r="B50" s="1">
        <v>434.9</v>
      </c>
      <c r="C50" s="1">
        <f>(B50-$E$8)^2</f>
        <v>108341.03910399995</v>
      </c>
      <c r="D50" s="1"/>
    </row>
    <row r="51" spans="1:4" x14ac:dyDescent="0.35">
      <c r="A51" s="3" t="s">
        <v>60</v>
      </c>
      <c r="B51" s="1">
        <v>587.6</v>
      </c>
      <c r="C51" s="1">
        <f>(B51-$E$8)^2</f>
        <v>232181.34990399997</v>
      </c>
      <c r="D51" s="1"/>
    </row>
    <row r="52" spans="1:4" x14ac:dyDescent="0.35">
      <c r="A52" s="3"/>
      <c r="B52" s="1"/>
      <c r="C52" s="1"/>
      <c r="D52" s="1"/>
    </row>
    <row r="53" spans="1:4" x14ac:dyDescent="0.35">
      <c r="A53" s="3"/>
      <c r="B53" s="1"/>
      <c r="C53" s="1"/>
      <c r="D53" s="1"/>
    </row>
    <row r="54" spans="1:4" x14ac:dyDescent="0.35">
      <c r="A54" s="3"/>
      <c r="B54" s="1"/>
      <c r="C54" s="1"/>
      <c r="D54" s="1"/>
    </row>
    <row r="55" spans="1:4" x14ac:dyDescent="0.35">
      <c r="A55" s="3"/>
      <c r="B55" s="1"/>
      <c r="C55" s="1"/>
      <c r="D55" s="1"/>
    </row>
    <row r="56" spans="1:4" x14ac:dyDescent="0.35">
      <c r="A56" s="3"/>
      <c r="B56" s="1"/>
      <c r="C56" s="1"/>
      <c r="D56" s="1"/>
    </row>
    <row r="57" spans="1:4" x14ac:dyDescent="0.35">
      <c r="A57" s="3"/>
      <c r="B57" s="1"/>
      <c r="C57" s="1"/>
      <c r="D57" s="1"/>
    </row>
    <row r="58" spans="1:4" x14ac:dyDescent="0.35">
      <c r="A58" s="3"/>
      <c r="B58" s="1"/>
      <c r="C58" s="1"/>
      <c r="D58" s="1"/>
    </row>
    <row r="59" spans="1:4" x14ac:dyDescent="0.35">
      <c r="A59" s="3"/>
      <c r="B59" s="1"/>
      <c r="C59" s="1"/>
      <c r="D59" s="1"/>
    </row>
    <row r="60" spans="1:4" x14ac:dyDescent="0.35">
      <c r="A60" s="3"/>
      <c r="B60" s="1"/>
      <c r="C60" s="1"/>
      <c r="D60" s="1"/>
    </row>
    <row r="61" spans="1:4" x14ac:dyDescent="0.35">
      <c r="A61" s="3"/>
      <c r="B61" s="1"/>
      <c r="C61" s="1"/>
      <c r="D61" s="1"/>
    </row>
    <row r="62" spans="1:4" x14ac:dyDescent="0.35">
      <c r="A62" s="3"/>
      <c r="B62" s="1"/>
      <c r="C62" s="1"/>
      <c r="D62" s="1"/>
    </row>
    <row r="63" spans="1:4" x14ac:dyDescent="0.35">
      <c r="A63" s="3"/>
      <c r="B63" s="1"/>
      <c r="C63" s="1"/>
      <c r="D63" s="1"/>
    </row>
    <row r="64" spans="1:4" x14ac:dyDescent="0.35">
      <c r="A64" s="3"/>
      <c r="B64" s="1"/>
      <c r="C64" s="1"/>
      <c r="D64" s="1"/>
    </row>
    <row r="65" spans="1:4" x14ac:dyDescent="0.35">
      <c r="A65" s="3"/>
      <c r="B65" s="1"/>
      <c r="C65" s="1"/>
      <c r="D65" s="1"/>
    </row>
    <row r="66" spans="1:4" x14ac:dyDescent="0.35">
      <c r="A66" s="3"/>
      <c r="B66" s="1"/>
      <c r="C66" s="1"/>
      <c r="D66" s="1"/>
    </row>
    <row r="67" spans="1:4" x14ac:dyDescent="0.35">
      <c r="A67" s="3"/>
      <c r="B67" s="1"/>
      <c r="C67" s="1"/>
      <c r="D67" s="1"/>
    </row>
    <row r="68" spans="1:4" x14ac:dyDescent="0.35">
      <c r="A68" s="3"/>
      <c r="B68" s="1"/>
      <c r="C68" s="1"/>
      <c r="D68" s="1"/>
    </row>
    <row r="69" spans="1:4" x14ac:dyDescent="0.35">
      <c r="A69" s="3"/>
      <c r="B69" s="1"/>
      <c r="C69" s="1"/>
      <c r="D69" s="1"/>
    </row>
    <row r="70" spans="1:4" x14ac:dyDescent="0.35">
      <c r="A70" s="3"/>
      <c r="B70" s="1"/>
      <c r="C70" s="1"/>
      <c r="D70" s="1"/>
    </row>
    <row r="71" spans="1:4" x14ac:dyDescent="0.35">
      <c r="A71" s="3"/>
      <c r="B71" s="1"/>
      <c r="C71" s="1"/>
      <c r="D71" s="1"/>
    </row>
    <row r="72" spans="1:4" x14ac:dyDescent="0.35">
      <c r="A72" s="3"/>
      <c r="B72" s="1"/>
      <c r="C72" s="1"/>
      <c r="D72" s="1"/>
    </row>
    <row r="73" spans="1:4" x14ac:dyDescent="0.35">
      <c r="A73" s="3"/>
      <c r="B73" s="1"/>
      <c r="C73" s="1"/>
      <c r="D73" s="1"/>
    </row>
    <row r="74" spans="1:4" x14ac:dyDescent="0.35">
      <c r="A74" s="3"/>
      <c r="B74" s="1"/>
      <c r="C74" s="1"/>
      <c r="D74" s="1"/>
    </row>
    <row r="75" spans="1:4" x14ac:dyDescent="0.35">
      <c r="A75" s="3"/>
      <c r="B75" s="1"/>
      <c r="C75" s="1"/>
      <c r="D75" s="1"/>
    </row>
    <row r="76" spans="1:4" x14ac:dyDescent="0.35">
      <c r="A76" s="3"/>
      <c r="B76" s="1"/>
      <c r="C76" s="1"/>
      <c r="D76" s="1"/>
    </row>
    <row r="77" spans="1:4" x14ac:dyDescent="0.35">
      <c r="A77" s="3"/>
      <c r="B77" s="1"/>
      <c r="C77" s="1"/>
      <c r="D77" s="1"/>
    </row>
  </sheetData>
  <sortState xmlns:xlrd2="http://schemas.microsoft.com/office/spreadsheetml/2017/richdata2" ref="A2:B77">
    <sortCondition ref="B1:B77"/>
  </sortState>
  <mergeCells count="68">
    <mergeCell ref="U10:V10"/>
    <mergeCell ref="W10:X10"/>
    <mergeCell ref="K10:L10"/>
    <mergeCell ref="M10:N10"/>
    <mergeCell ref="O10:P10"/>
    <mergeCell ref="Q10:R10"/>
    <mergeCell ref="S10:T10"/>
    <mergeCell ref="G12:H12"/>
    <mergeCell ref="U5:V5"/>
    <mergeCell ref="W5:X5"/>
    <mergeCell ref="Y5:Z5"/>
    <mergeCell ref="G11:H11"/>
    <mergeCell ref="K5:L5"/>
    <mergeCell ref="M5:N5"/>
    <mergeCell ref="O5:P5"/>
    <mergeCell ref="Q5:R5"/>
    <mergeCell ref="S5:T5"/>
    <mergeCell ref="S6:T6"/>
    <mergeCell ref="U6:V6"/>
    <mergeCell ref="W6:X6"/>
    <mergeCell ref="Y6:Z6"/>
    <mergeCell ref="K7:L7"/>
    <mergeCell ref="M7:N7"/>
    <mergeCell ref="W2:X2"/>
    <mergeCell ref="Y2:Z2"/>
    <mergeCell ref="K1:Z1"/>
    <mergeCell ref="K4:L4"/>
    <mergeCell ref="M4:N4"/>
    <mergeCell ref="O4:P4"/>
    <mergeCell ref="Q4:R4"/>
    <mergeCell ref="S4:T4"/>
    <mergeCell ref="U4:V4"/>
    <mergeCell ref="Q2:R2"/>
    <mergeCell ref="S2:T2"/>
    <mergeCell ref="U2:V2"/>
    <mergeCell ref="W4:X4"/>
    <mergeCell ref="Y4:Z4"/>
    <mergeCell ref="I1:I2"/>
    <mergeCell ref="J1:J2"/>
    <mergeCell ref="K2:L2"/>
    <mergeCell ref="M2:N2"/>
    <mergeCell ref="O2:P2"/>
    <mergeCell ref="Y7:Z7"/>
    <mergeCell ref="K6:L6"/>
    <mergeCell ref="M6:N6"/>
    <mergeCell ref="O6:P6"/>
    <mergeCell ref="Q6:R6"/>
    <mergeCell ref="O7:P7"/>
    <mergeCell ref="Q7:R7"/>
    <mergeCell ref="S7:T7"/>
    <mergeCell ref="U7:V7"/>
    <mergeCell ref="W7:X7"/>
    <mergeCell ref="U8:V8"/>
    <mergeCell ref="W8:X8"/>
    <mergeCell ref="Y8:Z8"/>
    <mergeCell ref="K9:L9"/>
    <mergeCell ref="M9:N9"/>
    <mergeCell ref="O9:P9"/>
    <mergeCell ref="Q9:R9"/>
    <mergeCell ref="S9:T9"/>
    <mergeCell ref="U9:V9"/>
    <mergeCell ref="W9:X9"/>
    <mergeCell ref="Y9:Z9"/>
    <mergeCell ref="K8:L8"/>
    <mergeCell ref="M8:N8"/>
    <mergeCell ref="O8:P8"/>
    <mergeCell ref="Q8:R8"/>
    <mergeCell ref="S8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2015-06-05T18:17:20Z</dcterms:created>
  <dcterms:modified xsi:type="dcterms:W3CDTF">2023-04-30T14:47:31Z</dcterms:modified>
</cp:coreProperties>
</file>