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 Leroux\Downloads\"/>
    </mc:Choice>
  </mc:AlternateContent>
  <xr:revisionPtr revIDLastSave="0" documentId="13_ncr:1_{471DE3A4-247E-45E7-B08C-CCED1EB4F9D9}" xr6:coauthVersionLast="36" xr6:coauthVersionMax="47" xr10:uidLastSave="{00000000-0000-0000-0000-000000000000}"/>
  <bookViews>
    <workbookView xWindow="0" yWindow="0" windowWidth="28800" windowHeight="11625" activeTab="4" xr2:uid="{00000000-000D-0000-FFFF-FFFF00000000}"/>
  </bookViews>
  <sheets>
    <sheet name="Feuil1" sheetId="1" r:id="rId1"/>
    <sheet name="Feuil2" sheetId="2" r:id="rId2"/>
    <sheet name="Feuil3" sheetId="3" r:id="rId3"/>
    <sheet name="réaliste" sheetId="4" r:id="rId4"/>
    <sheet name="idéal" sheetId="6" r:id="rId5"/>
    <sheet name="Feuil5" sheetId="5" r:id="rId6"/>
    <sheet name="Feuil7" sheetId="7" r:id="rId7"/>
  </sheets>
  <definedNames>
    <definedName name="_xlnm._FilterDatabase" localSheetId="0" hidden="1">Feuil1!$B$3:$G$15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7" l="1"/>
  <c r="O10" i="7" s="1"/>
  <c r="O11" i="7" s="1"/>
  <c r="O12" i="7" s="1"/>
  <c r="O7" i="7"/>
  <c r="P25" i="6"/>
  <c r="M10" i="6"/>
  <c r="G27" i="6"/>
  <c r="U5" i="6" s="1"/>
  <c r="D12" i="6"/>
  <c r="K10" i="4"/>
  <c r="AH5" i="4" s="1"/>
  <c r="AD23" i="4"/>
  <c r="AF5" i="4" s="1"/>
  <c r="AA8" i="4"/>
  <c r="R5" i="6" l="1"/>
  <c r="T5" i="6"/>
  <c r="I5" i="6"/>
  <c r="AI5" i="4"/>
  <c r="F5" i="7"/>
  <c r="C5" i="7"/>
  <c r="C3" i="7"/>
  <c r="V23" i="4"/>
  <c r="S8" i="4"/>
  <c r="N26" i="4"/>
  <c r="F26" i="4"/>
  <c r="C10" i="4"/>
  <c r="U37" i="1"/>
  <c r="U36" i="1"/>
  <c r="U4" i="1"/>
  <c r="G14" i="1"/>
  <c r="W37" i="1" s="1"/>
  <c r="N11" i="1"/>
  <c r="L28" i="1" s="1"/>
  <c r="M20" i="3"/>
  <c r="J6" i="3"/>
  <c r="B6" i="3"/>
  <c r="E20" i="3"/>
  <c r="K33" i="1"/>
  <c r="K32" i="1"/>
  <c r="G13" i="1"/>
  <c r="U6" i="1"/>
  <c r="L30" i="1" s="1"/>
  <c r="U41" i="1"/>
  <c r="U40" i="1"/>
  <c r="B6" i="2"/>
  <c r="U39" i="1"/>
  <c r="U38" i="1"/>
  <c r="J24" i="1"/>
  <c r="I24" i="1"/>
  <c r="N20" i="1"/>
  <c r="U19" i="1"/>
  <c r="U20" i="1" s="1"/>
  <c r="R28" i="1" s="1"/>
  <c r="U5" i="1"/>
  <c r="L34" i="1" s="1"/>
  <c r="G43" i="1"/>
  <c r="P28" i="1" s="1"/>
  <c r="N10" i="1"/>
  <c r="L31" i="1" s="1"/>
  <c r="N9" i="1"/>
  <c r="N8" i="1"/>
  <c r="G12" i="1"/>
  <c r="G11" i="1"/>
  <c r="K34" i="1" s="1"/>
  <c r="G10" i="1"/>
  <c r="K28" i="1" s="1"/>
  <c r="N6" i="1"/>
  <c r="L29" i="1" s="1"/>
  <c r="N5" i="1"/>
  <c r="L32" i="1" s="1"/>
  <c r="N4" i="1"/>
  <c r="L33" i="1" s="1"/>
  <c r="N33" i="1" s="1"/>
  <c r="G9" i="1"/>
  <c r="G8" i="1"/>
  <c r="K31" i="1" s="1"/>
  <c r="G7" i="1"/>
  <c r="G6" i="1"/>
  <c r="G5" i="1"/>
  <c r="G4" i="1"/>
  <c r="V5" i="6" l="1"/>
  <c r="H5" i="7"/>
  <c r="I5" i="7" s="1"/>
  <c r="N32" i="1"/>
  <c r="V37" i="1"/>
  <c r="G15" i="1"/>
  <c r="P5" i="4"/>
  <c r="AJ5" i="4" s="1"/>
  <c r="N34" i="1"/>
  <c r="V36" i="1"/>
  <c r="K30" i="1"/>
  <c r="X5" i="4"/>
  <c r="H5" i="4"/>
  <c r="W36" i="1"/>
  <c r="W4" i="1"/>
  <c r="V4" i="1"/>
  <c r="G3" i="3"/>
  <c r="O3" i="3"/>
  <c r="M30" i="1"/>
  <c r="N31" i="1"/>
  <c r="M34" i="1"/>
  <c r="M33" i="1"/>
  <c r="M32" i="1"/>
  <c r="M31" i="1"/>
  <c r="U15" i="1"/>
  <c r="V41" i="1"/>
  <c r="W40" i="1"/>
  <c r="W41" i="1"/>
  <c r="V40" i="1"/>
  <c r="V6" i="1"/>
  <c r="W6" i="1"/>
  <c r="K24" i="1"/>
  <c r="M24" i="1" s="1"/>
  <c r="K29" i="1"/>
  <c r="M29" i="1" s="1"/>
  <c r="V5" i="1"/>
  <c r="N15" i="1"/>
  <c r="V38" i="1"/>
  <c r="W39" i="1"/>
  <c r="L35" i="1"/>
  <c r="V39" i="1"/>
  <c r="W38" i="1"/>
  <c r="W19" i="1"/>
  <c r="W5" i="1"/>
  <c r="V19" i="1"/>
  <c r="V20" i="1" s="1"/>
  <c r="T28" i="1"/>
  <c r="P24" i="1"/>
  <c r="P32" i="1" s="1"/>
  <c r="K35" i="1" l="1"/>
  <c r="V44" i="1"/>
  <c r="V43" i="1"/>
  <c r="N30" i="1"/>
  <c r="V15" i="1"/>
  <c r="L24" i="1"/>
  <c r="N29" i="1"/>
  <c r="Q24" i="1"/>
  <c r="Q32" i="1" s="1"/>
  <c r="D6" i="2"/>
  <c r="B7" i="2" s="1"/>
  <c r="M28" i="1"/>
  <c r="M35" i="1" s="1"/>
  <c r="N28" i="1"/>
  <c r="D7" i="2" l="1"/>
  <c r="B8" i="2" s="1"/>
  <c r="D8" i="2" l="1"/>
  <c r="B9" i="2" l="1"/>
  <c r="D9" i="2" l="1"/>
  <c r="B10" i="2" s="1"/>
  <c r="D10" i="2" l="1"/>
  <c r="B11" i="2" s="1"/>
  <c r="D11" i="2" l="1"/>
  <c r="B12" i="2" s="1"/>
  <c r="D12" i="2" l="1"/>
  <c r="B13" i="2" l="1"/>
  <c r="D13" i="2" l="1"/>
  <c r="B14" i="2" l="1"/>
  <c r="D14" i="2" l="1"/>
  <c r="B15" i="2" s="1"/>
  <c r="D15" i="2" l="1"/>
  <c r="B16" i="2" s="1"/>
  <c r="D16" i="2" l="1"/>
  <c r="B17" i="2" s="1"/>
  <c r="D17" i="2" l="1"/>
  <c r="B18" i="2" s="1"/>
  <c r="D18" i="2" l="1"/>
  <c r="B19" i="2" s="1"/>
  <c r="D19" i="2" l="1"/>
  <c r="B20" i="2" l="1"/>
  <c r="D20" i="2" l="1"/>
  <c r="B21" i="2" s="1"/>
  <c r="D21" i="2" s="1"/>
  <c r="B22" i="2" s="1"/>
  <c r="D22" i="2" s="1"/>
  <c r="B23" i="2" s="1"/>
  <c r="D23" i="2" s="1"/>
  <c r="B24" i="2" s="1"/>
  <c r="D24" i="2" s="1"/>
  <c r="B25" i="2" s="1"/>
  <c r="D25" i="2" l="1"/>
  <c r="B26" i="2" s="1"/>
  <c r="D26" i="2" s="1"/>
  <c r="B27" i="2" s="1"/>
  <c r="D27" i="2" s="1"/>
  <c r="B28" i="2" s="1"/>
  <c r="D28" i="2" s="1"/>
  <c r="B29" i="2" s="1"/>
  <c r="D29" i="2" l="1"/>
  <c r="B30" i="2" s="1"/>
  <c r="D30" i="2" s="1"/>
  <c r="B31" i="2" s="1"/>
  <c r="D31" i="2" s="1"/>
  <c r="B32" i="2" s="1"/>
  <c r="D32" i="2" l="1"/>
  <c r="B33" i="2" s="1"/>
  <c r="D33" i="2" s="1"/>
  <c r="B34" i="2" s="1"/>
  <c r="D34" i="2" s="1"/>
  <c r="B35" i="2" s="1"/>
  <c r="D35" i="2" l="1"/>
  <c r="B36" i="2" s="1"/>
  <c r="D36" i="2" s="1"/>
  <c r="B37" i="2" s="1"/>
  <c r="D37" i="2" s="1"/>
  <c r="B38" i="2" s="1"/>
  <c r="D38" i="2" s="1"/>
  <c r="B39" i="2" s="1"/>
  <c r="D39" i="2" s="1"/>
  <c r="B40" i="2" s="1"/>
  <c r="D40" i="2" s="1"/>
  <c r="B41" i="2" s="1"/>
  <c r="D41" i="2" s="1"/>
  <c r="B42" i="2" s="1"/>
  <c r="D42" i="2" s="1"/>
  <c r="B43" i="2" s="1"/>
  <c r="D43" i="2" s="1"/>
  <c r="B44" i="2" s="1"/>
  <c r="D44" i="2" s="1"/>
  <c r="B45" i="2" s="1"/>
  <c r="D45" i="2" s="1"/>
  <c r="B46" i="2" s="1"/>
  <c r="D46" i="2" s="1"/>
  <c r="B47" i="2" s="1"/>
  <c r="D47" i="2" s="1"/>
  <c r="B48" i="2" s="1"/>
  <c r="D48" i="2" s="1"/>
  <c r="B49" i="2" s="1"/>
  <c r="D49" i="2" s="1"/>
  <c r="B50" i="2" s="1"/>
  <c r="D50" i="2" s="1"/>
  <c r="B51" i="2" s="1"/>
  <c r="D51" i="2" s="1"/>
  <c r="B52" i="2" s="1"/>
  <c r="D52" i="2" s="1"/>
  <c r="B53" i="2" s="1"/>
  <c r="D53" i="2" s="1"/>
  <c r="B54" i="2" s="1"/>
  <c r="D54" i="2" s="1"/>
  <c r="B55" i="2" s="1"/>
  <c r="D55" i="2" s="1"/>
  <c r="B56" i="2" s="1"/>
  <c r="D56" i="2" s="1"/>
  <c r="B57" i="2" s="1"/>
  <c r="D57" i="2" s="1"/>
  <c r="B58" i="2" s="1"/>
  <c r="D58" i="2" l="1"/>
  <c r="B59" i="2" s="1"/>
  <c r="D59" i="2" l="1"/>
  <c r="B60" i="2" s="1"/>
  <c r="D60" i="2" l="1"/>
  <c r="B61" i="2" s="1"/>
  <c r="D61" i="2" s="1"/>
  <c r="B62" i="2" s="1"/>
  <c r="D62" i="2" l="1"/>
  <c r="B63" i="2" s="1"/>
  <c r="D63" i="2" s="1"/>
  <c r="B64" i="2" s="1"/>
  <c r="D64" i="2" s="1"/>
  <c r="B65" i="2" s="1"/>
  <c r="D65" i="2" s="1"/>
  <c r="B66" i="2" s="1"/>
  <c r="D66" i="2" l="1"/>
  <c r="B67" i="2" s="1"/>
  <c r="D67" i="2" s="1"/>
  <c r="B68" i="2" s="1"/>
  <c r="D68" i="2" l="1"/>
  <c r="B69" i="2" s="1"/>
  <c r="D69" i="2" s="1"/>
  <c r="B70" i="2" s="1"/>
  <c r="D70" i="2" l="1"/>
  <c r="B71" i="2" s="1"/>
  <c r="D71" i="2" s="1"/>
  <c r="B72" i="2" s="1"/>
  <c r="D72" i="2" l="1"/>
  <c r="B73" i="2" s="1"/>
  <c r="D73" i="2" s="1"/>
  <c r="B74" i="2" s="1"/>
  <c r="R24" i="1"/>
  <c r="T24" i="1" s="1"/>
  <c r="W15" i="1"/>
  <c r="R32" i="1" l="1"/>
  <c r="T32" i="1" s="1"/>
  <c r="D74" i="2"/>
  <c r="B75" i="2" s="1"/>
  <c r="D75" i="2" s="1"/>
  <c r="B76" i="2" s="1"/>
  <c r="D76" i="2" s="1"/>
  <c r="B77" i="2" s="1"/>
  <c r="D77" i="2" s="1"/>
  <c r="B78" i="2" s="1"/>
  <c r="D78" i="2" s="1"/>
  <c r="B79" i="2" s="1"/>
  <c r="D79" i="2" s="1"/>
  <c r="B80" i="2" s="1"/>
  <c r="D80" i="2" s="1"/>
  <c r="B81" i="2" s="1"/>
  <c r="D81" i="2" s="1"/>
  <c r="B82" i="2" s="1"/>
  <c r="D82" i="2" s="1"/>
  <c r="B83" i="2" s="1"/>
  <c r="D83" i="2" s="1"/>
  <c r="B84" i="2" s="1"/>
  <c r="D84" i="2" s="1"/>
  <c r="B85" i="2" s="1"/>
  <c r="D85" i="2" s="1"/>
  <c r="V24" i="1"/>
  <c r="V32" i="1" l="1"/>
  <c r="N35" i="1"/>
</calcChain>
</file>

<file path=xl/sharedStrings.xml><?xml version="1.0" encoding="utf-8"?>
<sst xmlns="http://schemas.openxmlformats.org/spreadsheetml/2006/main" count="440" uniqueCount="144">
  <si>
    <t>VALLOUREC</t>
  </si>
  <si>
    <t>qté</t>
  </si>
  <si>
    <t>total</t>
  </si>
  <si>
    <t>THALES</t>
  </si>
  <si>
    <t>ATARI</t>
  </si>
  <si>
    <t>SOLUTIONS 30</t>
  </si>
  <si>
    <t>date</t>
  </si>
  <si>
    <t>AIRBUS</t>
  </si>
  <si>
    <t>VALNEVA</t>
  </si>
  <si>
    <t>OPC</t>
  </si>
  <si>
    <t>titres</t>
  </si>
  <si>
    <t>titre</t>
  </si>
  <si>
    <t>com.</t>
  </si>
  <si>
    <t>val.</t>
  </si>
  <si>
    <t>CM-CIC OBJ.ENV</t>
  </si>
  <si>
    <t>CM-CIC PIER</t>
  </si>
  <si>
    <t>CM-C.A.500 DOL</t>
  </si>
  <si>
    <t>CM-CIC GL.IN</t>
  </si>
  <si>
    <t>ACHATS</t>
  </si>
  <si>
    <t>VENTES</t>
  </si>
  <si>
    <t>POSSESSION</t>
  </si>
  <si>
    <t>TITRES</t>
  </si>
  <si>
    <t>ACHATS TITRES</t>
  </si>
  <si>
    <t>ACHATS OPC</t>
  </si>
  <si>
    <t>VENTES TITRES</t>
  </si>
  <si>
    <t>VENTES OPC</t>
  </si>
  <si>
    <t>POTENTIEL TITRES</t>
  </si>
  <si>
    <t>POTENTIEL OPC</t>
  </si>
  <si>
    <t>POTENTIEL BILAN</t>
  </si>
  <si>
    <t>benef val</t>
  </si>
  <si>
    <t>benef %</t>
  </si>
  <si>
    <t>TOTAL</t>
  </si>
  <si>
    <t>COMMISSIONS</t>
  </si>
  <si>
    <t>POSSESSION TITRES</t>
  </si>
  <si>
    <t>POSSESSION OPC</t>
  </si>
  <si>
    <t>MOYENNE</t>
  </si>
  <si>
    <t>RENDEMENT</t>
  </si>
  <si>
    <t>BENEF</t>
  </si>
  <si>
    <t>TAUX MOYEN</t>
  </si>
  <si>
    <t>RES</t>
  </si>
  <si>
    <t>%</t>
  </si>
  <si>
    <t>ALARMES A LA VENTE</t>
  </si>
  <si>
    <t>totaux</t>
  </si>
  <si>
    <t>PERFORMANCES TITRES</t>
  </si>
  <si>
    <t>MCPHY ENERGY</t>
  </si>
  <si>
    <t>Loyer</t>
  </si>
  <si>
    <t>Assurance Hab.</t>
  </si>
  <si>
    <t>EDF</t>
  </si>
  <si>
    <t>EAU</t>
  </si>
  <si>
    <t>Nourriture</t>
  </si>
  <si>
    <t>Internet</t>
  </si>
  <si>
    <t>Tel</t>
  </si>
  <si>
    <t>Coiffeur</t>
  </si>
  <si>
    <t>Gazole</t>
  </si>
  <si>
    <t>Assurance voiture</t>
  </si>
  <si>
    <t>Assurance motos</t>
  </si>
  <si>
    <t>clopes</t>
  </si>
  <si>
    <t>cadeaux</t>
  </si>
  <si>
    <t>pension</t>
  </si>
  <si>
    <t>debits</t>
  </si>
  <si>
    <t>Crédits</t>
  </si>
  <si>
    <t>TR</t>
  </si>
  <si>
    <t>SALAIRE</t>
  </si>
  <si>
    <t>PRIME</t>
  </si>
  <si>
    <t>Impots</t>
  </si>
  <si>
    <t>Loisirs</t>
  </si>
  <si>
    <t>tot.</t>
  </si>
  <si>
    <t>Solde</t>
  </si>
  <si>
    <t>Frais véchicule</t>
  </si>
  <si>
    <t>OVH</t>
  </si>
  <si>
    <t>kjkjk</t>
  </si>
  <si>
    <t>kk</t>
  </si>
  <si>
    <t>CAF</t>
  </si>
  <si>
    <t>PENSION</t>
  </si>
  <si>
    <t>assurance scolaire</t>
  </si>
  <si>
    <t>estheticienne</t>
  </si>
  <si>
    <t>ch Vac</t>
  </si>
  <si>
    <t>psy</t>
  </si>
  <si>
    <t>credit voiture</t>
  </si>
  <si>
    <t>centre</t>
  </si>
  <si>
    <t>Epargne Nathan</t>
  </si>
  <si>
    <t>aujourd'hui</t>
  </si>
  <si>
    <t>demain</t>
  </si>
  <si>
    <t>mutuelle</t>
  </si>
  <si>
    <t>POUR</t>
  </si>
  <si>
    <t>CONTRE</t>
  </si>
  <si>
    <t xml:space="preserve">economie </t>
  </si>
  <si>
    <t>coquinerie</t>
  </si>
  <si>
    <t>soutien moral</t>
  </si>
  <si>
    <t>partage des taches</t>
  </si>
  <si>
    <t>jardin</t>
  </si>
  <si>
    <t>potager</t>
  </si>
  <si>
    <t>barbecue</t>
  </si>
  <si>
    <t>detente</t>
  </si>
  <si>
    <t>tranquilité</t>
  </si>
  <si>
    <t>perte independance</t>
  </si>
  <si>
    <t>obligations</t>
  </si>
  <si>
    <t>risque de ne + se supporter</t>
  </si>
  <si>
    <t>rythme de vie different</t>
  </si>
  <si>
    <t xml:space="preserve">sociabilité </t>
  </si>
  <si>
    <t>menage</t>
  </si>
  <si>
    <t>courses</t>
  </si>
  <si>
    <t>paperasses</t>
  </si>
  <si>
    <t>compta</t>
  </si>
  <si>
    <t>enfants</t>
  </si>
  <si>
    <t>conditions</t>
  </si>
  <si>
    <t>pas d interaction educative</t>
  </si>
  <si>
    <t>famille</t>
  </si>
  <si>
    <t>angoisses</t>
  </si>
  <si>
    <t>alex</t>
  </si>
  <si>
    <t>fanny</t>
  </si>
  <si>
    <t>marche arriere</t>
  </si>
  <si>
    <t>decevoir</t>
  </si>
  <si>
    <t>amis</t>
  </si>
  <si>
    <t>crise nathan</t>
  </si>
  <si>
    <t xml:space="preserve">quotidien </t>
  </si>
  <si>
    <t xml:space="preserve">bienveillance avec les enfants </t>
  </si>
  <si>
    <t>se prevenir lors de changement</t>
  </si>
  <si>
    <t>julien lunatique</t>
  </si>
  <si>
    <t>alcool</t>
  </si>
  <si>
    <t>tabac</t>
  </si>
  <si>
    <t>dependance financiere</t>
  </si>
  <si>
    <t>mugs</t>
  </si>
  <si>
    <t>mug vierge</t>
  </si>
  <si>
    <t>papier</t>
  </si>
  <si>
    <t>encre</t>
  </si>
  <si>
    <t>scotch</t>
  </si>
  <si>
    <t>boite</t>
  </si>
  <si>
    <t>Amandine</t>
  </si>
  <si>
    <t>Julien</t>
  </si>
  <si>
    <t>Demain</t>
  </si>
  <si>
    <t>assurance mot</t>
  </si>
  <si>
    <t>vêtement</t>
  </si>
  <si>
    <t>vêtements</t>
  </si>
  <si>
    <t>débits</t>
  </si>
  <si>
    <t>commun</t>
  </si>
  <si>
    <t>Bourse</t>
  </si>
  <si>
    <t>Remb terrain</t>
  </si>
  <si>
    <t>Amnacrea</t>
  </si>
  <si>
    <t>Loc terrain</t>
  </si>
  <si>
    <t>Cap2web</t>
  </si>
  <si>
    <t>epargne enfant</t>
  </si>
  <si>
    <t>remb mobilhome</t>
  </si>
  <si>
    <t>Remb mobilhome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</si>
</sst>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/>
    <xf numFmtId="164" fontId="1" fillId="3" borderId="1" xfId="0" applyNumberFormat="1" applyFont="1" applyFill="1" applyBorder="1" applyAlignment="1"/>
    <xf numFmtId="0" fontId="0" fillId="0" borderId="0" xfId="0" applyFill="1" applyBorder="1" applyAlignment="1"/>
    <xf numFmtId="165" fontId="0" fillId="0" borderId="0" xfId="0" applyNumberFormat="1" applyAlignment="1"/>
    <xf numFmtId="14" fontId="0" fillId="0" borderId="0" xfId="0" applyNumberFormat="1" applyAlignment="1">
      <alignment horizontal="center"/>
    </xf>
    <xf numFmtId="10" fontId="0" fillId="0" borderId="0" xfId="0" applyNumberFormat="1" applyAlignment="1"/>
    <xf numFmtId="164" fontId="1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165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/>
    <xf numFmtId="164" fontId="5" fillId="0" borderId="1" xfId="0" applyNumberFormat="1" applyFont="1" applyFill="1" applyBorder="1" applyAlignment="1"/>
    <xf numFmtId="164" fontId="0" fillId="0" borderId="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2" fillId="10" borderId="2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164" fontId="1" fillId="11" borderId="1" xfId="0" applyNumberFormat="1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4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 applyAlignment="1">
      <alignment horizontal="right" vertic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14" borderId="9" xfId="0" applyFill="1" applyBorder="1" applyAlignment="1">
      <alignment horizontal="right"/>
    </xf>
    <xf numFmtId="0" fontId="0" fillId="0" borderId="9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0" fontId="2" fillId="10" borderId="2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right"/>
    </xf>
    <xf numFmtId="0" fontId="1" fillId="11" borderId="3" xfId="0" applyFont="1" applyFill="1" applyBorder="1" applyAlignment="1">
      <alignment horizontal="right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showGridLines="0" topLeftCell="C10" zoomScale="85" zoomScaleNormal="85" workbookViewId="0">
      <selection activeCell="K39" sqref="K39"/>
    </sheetView>
  </sheetViews>
  <sheetFormatPr baseColWidth="10" defaultRowHeight="15" x14ac:dyDescent="0.25"/>
  <cols>
    <col min="1" max="1" width="2.28515625" style="1" customWidth="1"/>
    <col min="2" max="2" width="12" style="4" bestFit="1" customWidth="1"/>
    <col min="3" max="3" width="17.85546875" style="1" bestFit="1" customWidth="1"/>
    <col min="4" max="4" width="5" style="4" bestFit="1" customWidth="1"/>
    <col min="5" max="5" width="8.5703125" style="1" bestFit="1" customWidth="1"/>
    <col min="6" max="6" width="6.42578125" style="1" bestFit="1" customWidth="1"/>
    <col min="7" max="7" width="12.85546875" style="1" bestFit="1" customWidth="1"/>
    <col min="8" max="8" width="1.42578125" style="1" customWidth="1"/>
    <col min="9" max="9" width="11.5703125" style="4" bestFit="1" customWidth="1"/>
    <col min="10" max="10" width="16" style="1" bestFit="1" customWidth="1"/>
    <col min="11" max="11" width="9.5703125" style="4" bestFit="1" customWidth="1"/>
    <col min="12" max="12" width="11.42578125" style="14" bestFit="1" customWidth="1"/>
    <col min="13" max="13" width="12.7109375" style="1" bestFit="1" customWidth="1"/>
    <col min="14" max="14" width="12.85546875" style="1" bestFit="1" customWidth="1"/>
    <col min="15" max="15" width="1.28515625" style="1" customWidth="1"/>
    <col min="16" max="16" width="11.5703125" style="1" bestFit="1" customWidth="1"/>
    <col min="17" max="17" width="14.5703125" style="1" bestFit="1" customWidth="1"/>
    <col min="18" max="18" width="5.140625" style="1" bestFit="1" customWidth="1"/>
    <col min="19" max="19" width="10.140625" style="1" bestFit="1" customWidth="1"/>
    <col min="20" max="20" width="7.7109375" style="1" bestFit="1" customWidth="1"/>
    <col min="21" max="21" width="12.42578125" style="1" bestFit="1" customWidth="1"/>
    <col min="22" max="22" width="11.42578125" style="1" bestFit="1" customWidth="1"/>
    <col min="23" max="23" width="9.140625" style="1" bestFit="1" customWidth="1"/>
    <col min="24" max="16384" width="11.42578125" style="1"/>
  </cols>
  <sheetData>
    <row r="1" spans="2:23" ht="13.5" customHeight="1" x14ac:dyDescent="0.25"/>
    <row r="2" spans="2:23" ht="13.5" customHeight="1" x14ac:dyDescent="0.25">
      <c r="B2" s="113" t="s">
        <v>22</v>
      </c>
      <c r="C2" s="113"/>
      <c r="D2" s="113"/>
      <c r="E2" s="113"/>
      <c r="F2" s="113"/>
      <c r="G2" s="113"/>
      <c r="I2" s="114" t="s">
        <v>24</v>
      </c>
      <c r="J2" s="114"/>
      <c r="K2" s="114"/>
      <c r="L2" s="114"/>
      <c r="M2" s="114"/>
      <c r="N2" s="114"/>
      <c r="P2" s="115" t="s">
        <v>33</v>
      </c>
      <c r="Q2" s="115"/>
      <c r="R2" s="115"/>
      <c r="S2" s="115"/>
      <c r="T2" s="115"/>
      <c r="U2" s="115"/>
      <c r="V2" s="115"/>
      <c r="W2" s="115"/>
    </row>
    <row r="3" spans="2:23" ht="13.5" customHeight="1" x14ac:dyDescent="0.25">
      <c r="B3" s="26" t="s">
        <v>6</v>
      </c>
      <c r="C3" s="27" t="s">
        <v>11</v>
      </c>
      <c r="D3" s="26" t="s">
        <v>1</v>
      </c>
      <c r="E3" s="26" t="s">
        <v>13</v>
      </c>
      <c r="F3" s="26" t="s">
        <v>12</v>
      </c>
      <c r="G3" s="28" t="s">
        <v>2</v>
      </c>
      <c r="I3" s="18" t="s">
        <v>6</v>
      </c>
      <c r="J3" s="19" t="s">
        <v>10</v>
      </c>
      <c r="K3" s="18" t="s">
        <v>1</v>
      </c>
      <c r="L3" s="20" t="s">
        <v>13</v>
      </c>
      <c r="M3" s="18" t="s">
        <v>12</v>
      </c>
      <c r="N3" s="21" t="s">
        <v>2</v>
      </c>
      <c r="P3" s="22" t="s">
        <v>6</v>
      </c>
      <c r="Q3" s="23" t="s">
        <v>10</v>
      </c>
      <c r="R3" s="22" t="s">
        <v>1</v>
      </c>
      <c r="S3" s="24" t="s">
        <v>13</v>
      </c>
      <c r="T3" s="22" t="s">
        <v>12</v>
      </c>
      <c r="U3" s="25" t="s">
        <v>2</v>
      </c>
      <c r="V3" s="22" t="s">
        <v>29</v>
      </c>
      <c r="W3" s="22" t="s">
        <v>30</v>
      </c>
    </row>
    <row r="4" spans="2:23" ht="13.5" customHeight="1" x14ac:dyDescent="0.25">
      <c r="B4" s="10">
        <v>44253</v>
      </c>
      <c r="C4" s="8" t="s">
        <v>0</v>
      </c>
      <c r="D4" s="3">
        <v>2</v>
      </c>
      <c r="E4" s="5">
        <v>40.4</v>
      </c>
      <c r="F4" s="5">
        <v>8.15</v>
      </c>
      <c r="G4" s="5">
        <f t="shared" ref="G4:G13" si="0">E4*D4 + F4</f>
        <v>88.95</v>
      </c>
      <c r="I4" s="10">
        <v>44330</v>
      </c>
      <c r="J4" s="8" t="s">
        <v>0</v>
      </c>
      <c r="K4" s="3">
        <v>2</v>
      </c>
      <c r="L4" s="5">
        <v>30.18</v>
      </c>
      <c r="M4" s="5">
        <v>8.15</v>
      </c>
      <c r="N4" s="5">
        <f>L4*K4-M4</f>
        <v>52.21</v>
      </c>
      <c r="P4" s="10">
        <v>44561</v>
      </c>
      <c r="Q4" s="8" t="s">
        <v>69</v>
      </c>
      <c r="R4" s="3">
        <v>17</v>
      </c>
      <c r="S4" s="5">
        <v>24.47</v>
      </c>
      <c r="T4" s="5">
        <v>8.15</v>
      </c>
      <c r="U4" s="5">
        <f>S4*R4-T4</f>
        <v>407.84000000000003</v>
      </c>
      <c r="V4" s="68">
        <f>U4-G14</f>
        <v>-16.299999999999955</v>
      </c>
      <c r="W4" s="7">
        <f>((U4/G14)-1)*100</f>
        <v>-3.8430706842080387</v>
      </c>
    </row>
    <row r="5" spans="2:23" ht="13.5" customHeight="1" x14ac:dyDescent="0.25">
      <c r="B5" s="10">
        <v>44270</v>
      </c>
      <c r="C5" s="8" t="s">
        <v>3</v>
      </c>
      <c r="D5" s="3">
        <v>1</v>
      </c>
      <c r="E5" s="5">
        <v>84</v>
      </c>
      <c r="F5" s="5">
        <v>8.4</v>
      </c>
      <c r="G5" s="5">
        <f t="shared" si="0"/>
        <v>92.4</v>
      </c>
      <c r="I5" s="10">
        <v>44330</v>
      </c>
      <c r="J5" s="8" t="s">
        <v>3</v>
      </c>
      <c r="K5" s="3">
        <v>1</v>
      </c>
      <c r="L5" s="5">
        <v>84.82</v>
      </c>
      <c r="M5" s="5">
        <v>8.15</v>
      </c>
      <c r="N5" s="5">
        <f>L5*K5-M5</f>
        <v>76.669999999999987</v>
      </c>
      <c r="P5" s="10">
        <v>44552</v>
      </c>
      <c r="Q5" s="8" t="s">
        <v>8</v>
      </c>
      <c r="R5" s="3">
        <v>16</v>
      </c>
      <c r="S5" s="5">
        <v>24.68</v>
      </c>
      <c r="T5" s="5">
        <v>8.15</v>
      </c>
      <c r="U5" s="5">
        <f>S5*R5-T5</f>
        <v>386.73</v>
      </c>
      <c r="V5" s="6">
        <f>U5-G12</f>
        <v>-16.939999999999941</v>
      </c>
      <c r="W5" s="7">
        <f>((U5/G12)-1)*100</f>
        <v>-4.1964971387519316</v>
      </c>
    </row>
    <row r="6" spans="2:23" ht="13.5" customHeight="1" x14ac:dyDescent="0.25">
      <c r="B6" s="10">
        <v>44305</v>
      </c>
      <c r="C6" s="8" t="s">
        <v>4</v>
      </c>
      <c r="D6" s="3">
        <v>277</v>
      </c>
      <c r="E6" s="5">
        <v>0.72</v>
      </c>
      <c r="F6" s="5">
        <v>8.15</v>
      </c>
      <c r="G6" s="5">
        <f t="shared" si="0"/>
        <v>207.59</v>
      </c>
      <c r="I6" s="10">
        <v>44421</v>
      </c>
      <c r="J6" s="8" t="s">
        <v>4</v>
      </c>
      <c r="K6" s="3">
        <v>580</v>
      </c>
      <c r="L6" s="5">
        <v>0.36149999999999999</v>
      </c>
      <c r="M6" s="5">
        <v>8.15</v>
      </c>
      <c r="N6" s="5">
        <f>L6*K6-M6</f>
        <v>201.51999999999998</v>
      </c>
      <c r="P6" s="10">
        <v>44552</v>
      </c>
      <c r="Q6" s="8" t="s">
        <v>44</v>
      </c>
      <c r="R6" s="47">
        <v>20</v>
      </c>
      <c r="S6" s="5">
        <v>20.86</v>
      </c>
      <c r="T6" s="5">
        <v>8.15</v>
      </c>
      <c r="U6" s="5">
        <f>S6*R6-T6</f>
        <v>409.05</v>
      </c>
      <c r="V6" s="46">
        <f>U6-G13</f>
        <v>-19.89999999999992</v>
      </c>
      <c r="W6" s="7">
        <f>((U6/G13)-1)*100</f>
        <v>-4.6392353421144445</v>
      </c>
    </row>
    <row r="7" spans="2:23" ht="13.5" customHeight="1" x14ac:dyDescent="0.25">
      <c r="B7" s="10">
        <v>44330</v>
      </c>
      <c r="C7" s="8" t="s">
        <v>4</v>
      </c>
      <c r="D7" s="3">
        <v>303</v>
      </c>
      <c r="E7" s="5">
        <v>0.66</v>
      </c>
      <c r="F7" s="5">
        <v>8.15</v>
      </c>
      <c r="G7" s="5">
        <f t="shared" si="0"/>
        <v>208.13000000000002</v>
      </c>
      <c r="I7" s="10">
        <v>44439</v>
      </c>
      <c r="J7" s="8" t="s">
        <v>5</v>
      </c>
      <c r="K7" s="3">
        <v>30</v>
      </c>
      <c r="L7" s="5">
        <v>8.6850000000000005</v>
      </c>
      <c r="M7" s="5">
        <v>8.15</v>
      </c>
      <c r="N7" s="5">
        <v>582.42999999999995</v>
      </c>
      <c r="P7" s="10"/>
      <c r="Q7" s="8"/>
      <c r="R7" s="47"/>
      <c r="S7" s="5"/>
      <c r="T7" s="5"/>
      <c r="U7" s="5"/>
      <c r="V7" s="46"/>
      <c r="W7" s="7"/>
    </row>
    <row r="8" spans="2:23" ht="13.5" customHeight="1" x14ac:dyDescent="0.25">
      <c r="B8" s="10">
        <v>44421</v>
      </c>
      <c r="C8" s="8" t="s">
        <v>5</v>
      </c>
      <c r="D8" s="3">
        <v>68</v>
      </c>
      <c r="E8" s="5">
        <v>7.31</v>
      </c>
      <c r="F8" s="5">
        <v>8.15</v>
      </c>
      <c r="G8" s="5">
        <f t="shared" si="0"/>
        <v>505.22999999999996</v>
      </c>
      <c r="I8" s="10">
        <v>44539</v>
      </c>
      <c r="J8" s="8" t="s">
        <v>5</v>
      </c>
      <c r="K8" s="3">
        <v>75</v>
      </c>
      <c r="L8" s="5">
        <v>6.74</v>
      </c>
      <c r="M8" s="5">
        <v>8.15</v>
      </c>
      <c r="N8" s="5">
        <f>L8*K8-M8</f>
        <v>497.35</v>
      </c>
      <c r="P8" s="10"/>
      <c r="Q8" s="8"/>
      <c r="R8" s="47"/>
      <c r="S8" s="5"/>
      <c r="T8" s="5"/>
      <c r="U8" s="5"/>
      <c r="V8" s="46"/>
      <c r="W8" s="7"/>
    </row>
    <row r="9" spans="2:23" ht="13.5" customHeight="1" x14ac:dyDescent="0.25">
      <c r="B9" s="10">
        <v>44447</v>
      </c>
      <c r="C9" s="8" t="s">
        <v>5</v>
      </c>
      <c r="D9" s="3">
        <v>120</v>
      </c>
      <c r="E9" s="5">
        <v>8.67</v>
      </c>
      <c r="F9" s="5">
        <v>8.15</v>
      </c>
      <c r="G9" s="5">
        <f t="shared" si="0"/>
        <v>1048.5500000000002</v>
      </c>
      <c r="I9" s="10">
        <v>44549</v>
      </c>
      <c r="J9" s="8" t="s">
        <v>8</v>
      </c>
      <c r="K9" s="3">
        <v>14</v>
      </c>
      <c r="L9" s="5">
        <v>26.5</v>
      </c>
      <c r="M9" s="5">
        <v>8.15</v>
      </c>
      <c r="N9" s="5">
        <f>L9*K9-M9</f>
        <v>362.85</v>
      </c>
      <c r="P9" s="10"/>
      <c r="Q9" s="8"/>
      <c r="R9" s="47"/>
      <c r="S9" s="5"/>
      <c r="T9" s="5"/>
      <c r="U9" s="5"/>
      <c r="V9" s="46"/>
      <c r="W9" s="7"/>
    </row>
    <row r="10" spans="2:23" ht="13.5" customHeight="1" x14ac:dyDescent="0.25">
      <c r="B10" s="10">
        <v>44537</v>
      </c>
      <c r="C10" s="8" t="s">
        <v>7</v>
      </c>
      <c r="D10" s="3">
        <v>4</v>
      </c>
      <c r="E10" s="5">
        <v>103.8</v>
      </c>
      <c r="F10" s="5">
        <v>8.15</v>
      </c>
      <c r="G10" s="5">
        <f t="shared" si="0"/>
        <v>423.34999999999997</v>
      </c>
      <c r="I10" s="10">
        <v>44552</v>
      </c>
      <c r="J10" s="8" t="s">
        <v>5</v>
      </c>
      <c r="K10" s="3">
        <v>45</v>
      </c>
      <c r="L10" s="5">
        <v>6.76</v>
      </c>
      <c r="M10" s="5">
        <v>8.15</v>
      </c>
      <c r="N10" s="5">
        <f>L10*K10-M10</f>
        <v>296.05</v>
      </c>
      <c r="P10" s="10"/>
      <c r="Q10" s="8"/>
      <c r="R10" s="47"/>
      <c r="S10" s="5"/>
      <c r="T10" s="5"/>
      <c r="U10" s="5"/>
      <c r="V10" s="46"/>
      <c r="W10" s="7"/>
    </row>
    <row r="11" spans="2:23" ht="13.5" customHeight="1" x14ac:dyDescent="0.25">
      <c r="B11" s="10">
        <v>44537</v>
      </c>
      <c r="C11" s="8" t="s">
        <v>8</v>
      </c>
      <c r="D11" s="3">
        <v>14</v>
      </c>
      <c r="E11" s="5">
        <v>20.88</v>
      </c>
      <c r="F11" s="5">
        <v>8.15</v>
      </c>
      <c r="G11" s="5">
        <f t="shared" si="0"/>
        <v>300.46999999999997</v>
      </c>
      <c r="I11" s="10">
        <v>44560</v>
      </c>
      <c r="J11" s="8" t="s">
        <v>7</v>
      </c>
      <c r="K11" s="3">
        <v>4</v>
      </c>
      <c r="L11" s="5">
        <v>112.72</v>
      </c>
      <c r="M11" s="5">
        <v>8.15</v>
      </c>
      <c r="N11" s="5">
        <f>L11*K11-M11</f>
        <v>442.73</v>
      </c>
      <c r="P11" s="10"/>
      <c r="Q11" s="8"/>
      <c r="R11" s="47"/>
      <c r="S11" s="5"/>
      <c r="T11" s="5"/>
      <c r="U11" s="5"/>
      <c r="V11" s="46"/>
      <c r="W11" s="7"/>
    </row>
    <row r="12" spans="2:23" ht="13.5" customHeight="1" x14ac:dyDescent="0.25">
      <c r="B12" s="10">
        <v>44551</v>
      </c>
      <c r="C12" s="8" t="s">
        <v>8</v>
      </c>
      <c r="D12" s="3">
        <v>16</v>
      </c>
      <c r="E12" s="5">
        <v>24.72</v>
      </c>
      <c r="F12" s="5">
        <v>8.15</v>
      </c>
      <c r="G12" s="5">
        <f t="shared" si="0"/>
        <v>403.66999999999996</v>
      </c>
      <c r="I12" s="3"/>
      <c r="J12" s="8"/>
      <c r="K12" s="3"/>
      <c r="L12" s="5"/>
      <c r="M12" s="5"/>
      <c r="N12" s="5"/>
      <c r="P12" s="10"/>
      <c r="Q12" s="8"/>
      <c r="R12" s="47"/>
      <c r="S12" s="5"/>
      <c r="T12" s="5"/>
      <c r="U12" s="5"/>
      <c r="V12" s="46"/>
      <c r="W12" s="7"/>
    </row>
    <row r="13" spans="2:23" ht="13.5" customHeight="1" x14ac:dyDescent="0.25">
      <c r="B13" s="10">
        <v>44557</v>
      </c>
      <c r="C13" s="8" t="s">
        <v>44</v>
      </c>
      <c r="D13" s="47">
        <v>20</v>
      </c>
      <c r="E13" s="5">
        <v>21.04</v>
      </c>
      <c r="F13" s="5">
        <v>8.15</v>
      </c>
      <c r="G13" s="5">
        <f t="shared" si="0"/>
        <v>428.94999999999993</v>
      </c>
      <c r="I13" s="47"/>
      <c r="J13" s="8"/>
      <c r="K13" s="47"/>
      <c r="L13" s="5"/>
      <c r="M13" s="5"/>
      <c r="N13" s="5"/>
      <c r="P13" s="10"/>
      <c r="Q13" s="8"/>
      <c r="R13" s="47"/>
      <c r="S13" s="5"/>
      <c r="T13" s="5"/>
      <c r="U13" s="5"/>
      <c r="V13" s="46"/>
      <c r="W13" s="7"/>
    </row>
    <row r="14" spans="2:23" ht="13.5" customHeight="1" x14ac:dyDescent="0.25">
      <c r="B14" s="10">
        <v>44560</v>
      </c>
      <c r="C14" s="8" t="s">
        <v>69</v>
      </c>
      <c r="D14" s="47">
        <v>17</v>
      </c>
      <c r="E14" s="5">
        <v>24.47</v>
      </c>
      <c r="F14" s="5">
        <v>8.15</v>
      </c>
      <c r="G14" s="5">
        <f t="shared" ref="G14" si="1">E14*D14 + F14</f>
        <v>424.14</v>
      </c>
      <c r="I14" s="47"/>
      <c r="J14" s="8"/>
      <c r="K14" s="47"/>
      <c r="L14" s="5"/>
      <c r="M14" s="5"/>
      <c r="N14" s="5"/>
      <c r="P14" s="10"/>
      <c r="Q14" s="8"/>
      <c r="R14" s="47"/>
      <c r="S14" s="5"/>
      <c r="T14" s="5"/>
      <c r="U14" s="5"/>
      <c r="V14" s="46"/>
      <c r="W14" s="7"/>
    </row>
    <row r="15" spans="2:23" ht="13.5" customHeight="1" x14ac:dyDescent="0.25">
      <c r="B15" s="96" t="s">
        <v>2</v>
      </c>
      <c r="C15" s="96"/>
      <c r="D15" s="96"/>
      <c r="E15" s="96"/>
      <c r="F15" s="96"/>
      <c r="G15" s="12">
        <f>SUM(G4:G13)</f>
        <v>3707.29</v>
      </c>
      <c r="I15" s="96" t="s">
        <v>2</v>
      </c>
      <c r="J15" s="96"/>
      <c r="K15" s="96"/>
      <c r="L15" s="96"/>
      <c r="M15" s="96"/>
      <c r="N15" s="12">
        <f>SUM(N2:N12)</f>
        <v>2511.81</v>
      </c>
      <c r="P15" s="96" t="s">
        <v>2</v>
      </c>
      <c r="Q15" s="96"/>
      <c r="R15" s="96"/>
      <c r="S15" s="96"/>
      <c r="T15" s="96"/>
      <c r="U15" s="12">
        <f>SUM(U4:U14)</f>
        <v>1203.6200000000001</v>
      </c>
      <c r="V15" s="17">
        <f>SUM(V4:V14)</f>
        <v>-53.139999999999816</v>
      </c>
      <c r="W15" s="9">
        <f>(((U15+V15)/U15)-1)*100</f>
        <v>-4.4150147056379758</v>
      </c>
    </row>
    <row r="16" spans="2:23" ht="13.5" customHeight="1" x14ac:dyDescent="0.25">
      <c r="B16" s="15"/>
    </row>
    <row r="17" spans="1:24" ht="13.5" customHeight="1" x14ac:dyDescent="0.25">
      <c r="A17" s="13"/>
      <c r="B17" s="113" t="s">
        <v>23</v>
      </c>
      <c r="C17" s="113"/>
      <c r="D17" s="113"/>
      <c r="E17" s="113"/>
      <c r="F17" s="113"/>
      <c r="G17" s="113"/>
      <c r="H17" s="13"/>
      <c r="I17" s="93" t="s">
        <v>25</v>
      </c>
      <c r="J17" s="94"/>
      <c r="K17" s="94"/>
      <c r="L17" s="94"/>
      <c r="M17" s="94"/>
      <c r="N17" s="95"/>
      <c r="P17" s="89" t="s">
        <v>34</v>
      </c>
      <c r="Q17" s="90"/>
      <c r="R17" s="90"/>
      <c r="S17" s="90"/>
      <c r="T17" s="90"/>
      <c r="U17" s="90"/>
      <c r="V17" s="90"/>
      <c r="W17" s="91"/>
    </row>
    <row r="18" spans="1:24" ht="13.5" customHeight="1" x14ac:dyDescent="0.25">
      <c r="A18" s="13"/>
      <c r="B18" s="26" t="s">
        <v>6</v>
      </c>
      <c r="C18" s="27" t="s">
        <v>9</v>
      </c>
      <c r="D18" s="27" t="s">
        <v>1</v>
      </c>
      <c r="E18" s="26" t="s">
        <v>13</v>
      </c>
      <c r="F18" s="26" t="s">
        <v>12</v>
      </c>
      <c r="G18" s="28" t="s">
        <v>2</v>
      </c>
      <c r="H18" s="13"/>
      <c r="I18" s="48" t="s">
        <v>6</v>
      </c>
      <c r="J18" s="19" t="s">
        <v>9</v>
      </c>
      <c r="K18" s="48" t="s">
        <v>1</v>
      </c>
      <c r="L18" s="20" t="s">
        <v>13</v>
      </c>
      <c r="M18" s="48" t="s">
        <v>12</v>
      </c>
      <c r="N18" s="21" t="s">
        <v>2</v>
      </c>
      <c r="P18" s="45" t="s">
        <v>6</v>
      </c>
      <c r="Q18" s="23" t="s">
        <v>10</v>
      </c>
      <c r="R18" s="45" t="s">
        <v>1</v>
      </c>
      <c r="S18" s="24" t="s">
        <v>13</v>
      </c>
      <c r="T18" s="45" t="s">
        <v>12</v>
      </c>
      <c r="U18" s="25" t="s">
        <v>2</v>
      </c>
      <c r="V18" s="45" t="s">
        <v>29</v>
      </c>
      <c r="W18" s="45" t="s">
        <v>30</v>
      </c>
    </row>
    <row r="19" spans="1:24" ht="13.5" customHeight="1" x14ac:dyDescent="0.25">
      <c r="A19" s="13"/>
      <c r="B19" s="10">
        <v>44553</v>
      </c>
      <c r="C19" s="8" t="s">
        <v>14</v>
      </c>
      <c r="D19" s="3">
        <v>1</v>
      </c>
      <c r="E19" s="5"/>
      <c r="F19" s="6">
        <v>0</v>
      </c>
      <c r="G19" s="5">
        <v>125</v>
      </c>
      <c r="H19" s="13"/>
      <c r="I19" s="47"/>
      <c r="J19" s="8"/>
      <c r="K19" s="47"/>
      <c r="L19" s="11"/>
      <c r="M19" s="8"/>
      <c r="N19" s="8"/>
      <c r="P19" s="10">
        <v>44197</v>
      </c>
      <c r="Q19" s="8" t="s">
        <v>9</v>
      </c>
      <c r="R19" s="47">
        <v>1</v>
      </c>
      <c r="S19" s="5">
        <v>3535</v>
      </c>
      <c r="T19" s="5">
        <v>32.6</v>
      </c>
      <c r="U19" s="5">
        <f>S19*R19-T19</f>
        <v>3502.4</v>
      </c>
      <c r="V19" s="46">
        <f>U19-G43</f>
        <v>509.50000000000045</v>
      </c>
      <c r="W19" s="7">
        <f>((U19/G43)-1)*100</f>
        <v>17.023622573423779</v>
      </c>
    </row>
    <row r="20" spans="1:24" ht="13.5" customHeight="1" x14ac:dyDescent="0.25">
      <c r="A20" s="13"/>
      <c r="B20" s="10">
        <v>44553</v>
      </c>
      <c r="C20" s="8" t="s">
        <v>15</v>
      </c>
      <c r="D20" s="3">
        <v>1</v>
      </c>
      <c r="E20" s="5"/>
      <c r="F20" s="6">
        <v>0</v>
      </c>
      <c r="G20" s="5">
        <v>124.97</v>
      </c>
      <c r="H20" s="13"/>
      <c r="I20" s="44" t="s">
        <v>2</v>
      </c>
      <c r="J20" s="44"/>
      <c r="K20" s="44"/>
      <c r="L20" s="44"/>
      <c r="M20" s="44"/>
      <c r="N20" s="12">
        <f>SUM(N19)</f>
        <v>0</v>
      </c>
      <c r="P20" s="96" t="s">
        <v>2</v>
      </c>
      <c r="Q20" s="96"/>
      <c r="R20" s="96"/>
      <c r="S20" s="96"/>
      <c r="T20" s="96"/>
      <c r="U20" s="12">
        <f>SUM(U19)</f>
        <v>3502.4</v>
      </c>
      <c r="V20" s="17">
        <f>SUM(V19)</f>
        <v>509.50000000000045</v>
      </c>
    </row>
    <row r="21" spans="1:24" ht="13.5" customHeight="1" x14ac:dyDescent="0.25">
      <c r="A21" s="13"/>
      <c r="B21" s="10">
        <v>44554</v>
      </c>
      <c r="C21" s="8" t="s">
        <v>16</v>
      </c>
      <c r="D21" s="3">
        <v>1</v>
      </c>
      <c r="E21" s="5"/>
      <c r="F21" s="6">
        <v>0</v>
      </c>
      <c r="G21" s="5">
        <v>124.98</v>
      </c>
      <c r="H21" s="13"/>
      <c r="P21" s="4"/>
      <c r="R21" s="4"/>
      <c r="S21" s="14"/>
      <c r="X21" s="16"/>
    </row>
    <row r="22" spans="1:24" ht="13.5" customHeight="1" x14ac:dyDescent="0.25">
      <c r="A22" s="13"/>
      <c r="B22" s="10">
        <v>44554</v>
      </c>
      <c r="C22" s="8" t="s">
        <v>17</v>
      </c>
      <c r="D22" s="3">
        <v>1</v>
      </c>
      <c r="E22" s="5"/>
      <c r="F22" s="6">
        <v>0</v>
      </c>
      <c r="G22" s="5">
        <v>123.22</v>
      </c>
      <c r="H22" s="13"/>
      <c r="I22" s="80" t="s">
        <v>32</v>
      </c>
      <c r="J22" s="81"/>
      <c r="K22" s="81"/>
      <c r="L22" s="81"/>
      <c r="M22" s="81"/>
      <c r="N22" s="82"/>
      <c r="P22" s="92" t="s">
        <v>26</v>
      </c>
      <c r="Q22" s="92"/>
      <c r="R22" s="92"/>
      <c r="S22" s="92"/>
      <c r="T22" s="92"/>
      <c r="U22" s="92"/>
      <c r="V22" s="92"/>
      <c r="W22" s="92"/>
    </row>
    <row r="23" spans="1:24" ht="13.5" customHeight="1" x14ac:dyDescent="0.25">
      <c r="A23" s="13"/>
      <c r="B23" s="10">
        <v>44217</v>
      </c>
      <c r="C23" s="8" t="s">
        <v>14</v>
      </c>
      <c r="D23" s="3">
        <v>1</v>
      </c>
      <c r="E23" s="5"/>
      <c r="F23" s="6">
        <v>0</v>
      </c>
      <c r="G23" s="5">
        <v>125</v>
      </c>
      <c r="H23" s="13"/>
      <c r="I23" s="47" t="s">
        <v>18</v>
      </c>
      <c r="J23" s="47" t="s">
        <v>19</v>
      </c>
      <c r="K23" s="49" t="s">
        <v>31</v>
      </c>
      <c r="L23" s="8" t="s">
        <v>35</v>
      </c>
      <c r="M23" s="83" t="s">
        <v>38</v>
      </c>
      <c r="N23" s="84"/>
      <c r="P23" s="26" t="s">
        <v>18</v>
      </c>
      <c r="Q23" s="18" t="s">
        <v>19</v>
      </c>
      <c r="R23" s="115" t="s">
        <v>20</v>
      </c>
      <c r="S23" s="115"/>
      <c r="T23" s="87" t="s">
        <v>37</v>
      </c>
      <c r="U23" s="87"/>
      <c r="V23" s="87" t="s">
        <v>36</v>
      </c>
      <c r="W23" s="87"/>
    </row>
    <row r="24" spans="1:24" ht="13.5" customHeight="1" x14ac:dyDescent="0.25">
      <c r="A24" s="13"/>
      <c r="B24" s="10">
        <v>44217</v>
      </c>
      <c r="C24" s="8" t="s">
        <v>15</v>
      </c>
      <c r="D24" s="3">
        <v>1</v>
      </c>
      <c r="E24" s="5"/>
      <c r="F24" s="6">
        <v>0</v>
      </c>
      <c r="G24" s="5">
        <v>124.97</v>
      </c>
      <c r="H24" s="13"/>
      <c r="I24" s="46">
        <f>SUM(F4:F12)</f>
        <v>73.600000000000009</v>
      </c>
      <c r="J24" s="46">
        <f>SUM(M4:M10)</f>
        <v>57.05</v>
      </c>
      <c r="K24" s="50">
        <f>J24+I24</f>
        <v>130.65</v>
      </c>
      <c r="L24" s="46">
        <f>K24/16</f>
        <v>8.1656250000000004</v>
      </c>
      <c r="M24" s="85">
        <f>K24/(G15+N15)</f>
        <v>2.10078628740493E-2</v>
      </c>
      <c r="N24" s="86"/>
      <c r="P24" s="6">
        <f>G15</f>
        <v>3707.29</v>
      </c>
      <c r="Q24" s="6">
        <f>N15</f>
        <v>2511.81</v>
      </c>
      <c r="R24" s="111">
        <f>U15</f>
        <v>1203.6200000000001</v>
      </c>
      <c r="S24" s="112"/>
      <c r="T24" s="88">
        <f>Q24-P24+R24</f>
        <v>8.1400000000001</v>
      </c>
      <c r="U24" s="88"/>
      <c r="V24" s="99">
        <f>((1-((R24+Q24)/P24))*(-1))</f>
        <v>2.195673928934605E-3</v>
      </c>
      <c r="W24" s="99"/>
    </row>
    <row r="25" spans="1:24" ht="13.5" customHeight="1" x14ac:dyDescent="0.25">
      <c r="A25" s="13"/>
      <c r="B25" s="10">
        <v>44217</v>
      </c>
      <c r="C25" s="8" t="s">
        <v>16</v>
      </c>
      <c r="D25" s="3">
        <v>1</v>
      </c>
      <c r="E25" s="5"/>
      <c r="F25" s="6">
        <v>0</v>
      </c>
      <c r="G25" s="5">
        <v>124.91</v>
      </c>
      <c r="H25" s="13"/>
    </row>
    <row r="26" spans="1:24" ht="13.5" customHeight="1" x14ac:dyDescent="0.25">
      <c r="A26" s="13"/>
      <c r="B26" s="10">
        <v>44217</v>
      </c>
      <c r="C26" s="8" t="s">
        <v>17</v>
      </c>
      <c r="D26" s="3">
        <v>1</v>
      </c>
      <c r="E26" s="5"/>
      <c r="F26" s="6">
        <v>0</v>
      </c>
      <c r="G26" s="5">
        <v>127.11</v>
      </c>
      <c r="H26" s="13"/>
      <c r="I26" s="75" t="s">
        <v>43</v>
      </c>
      <c r="J26" s="76"/>
      <c r="K26" s="76"/>
      <c r="L26" s="76"/>
      <c r="M26" s="76"/>
      <c r="N26" s="77"/>
      <c r="P26" s="92" t="s">
        <v>27</v>
      </c>
      <c r="Q26" s="92"/>
      <c r="R26" s="92"/>
      <c r="S26" s="92"/>
      <c r="T26" s="92"/>
      <c r="U26" s="92"/>
      <c r="V26" s="92"/>
      <c r="W26" s="92"/>
    </row>
    <row r="27" spans="1:24" ht="13.5" customHeight="1" x14ac:dyDescent="0.25">
      <c r="A27" s="13"/>
      <c r="B27" s="10">
        <v>44250</v>
      </c>
      <c r="C27" s="8" t="s">
        <v>14</v>
      </c>
      <c r="D27" s="3">
        <v>1</v>
      </c>
      <c r="E27" s="5"/>
      <c r="F27" s="6">
        <v>0</v>
      </c>
      <c r="G27" s="5">
        <v>124.99</v>
      </c>
      <c r="H27" s="13"/>
      <c r="I27" s="52" t="s">
        <v>21</v>
      </c>
      <c r="J27" s="53"/>
      <c r="K27" s="40" t="s">
        <v>18</v>
      </c>
      <c r="L27" s="41" t="s">
        <v>19</v>
      </c>
      <c r="M27" s="41" t="s">
        <v>39</v>
      </c>
      <c r="N27" s="51" t="s">
        <v>40</v>
      </c>
      <c r="P27" s="26" t="s">
        <v>18</v>
      </c>
      <c r="Q27" s="18" t="s">
        <v>19</v>
      </c>
      <c r="R27" s="115" t="s">
        <v>20</v>
      </c>
      <c r="S27" s="115"/>
      <c r="T27" s="87" t="s">
        <v>37</v>
      </c>
      <c r="U27" s="87"/>
      <c r="V27" s="87" t="s">
        <v>36</v>
      </c>
      <c r="W27" s="87"/>
    </row>
    <row r="28" spans="1:24" ht="13.5" customHeight="1" x14ac:dyDescent="0.25">
      <c r="A28" s="13"/>
      <c r="B28" s="10">
        <v>44250</v>
      </c>
      <c r="C28" s="8" t="s">
        <v>15</v>
      </c>
      <c r="D28" s="3">
        <v>1</v>
      </c>
      <c r="E28" s="5"/>
      <c r="F28" s="6">
        <v>0</v>
      </c>
      <c r="G28" s="5">
        <v>124.99</v>
      </c>
      <c r="H28" s="13"/>
      <c r="I28" s="54" t="s">
        <v>7</v>
      </c>
      <c r="J28" s="55"/>
      <c r="K28" s="38">
        <f>G10</f>
        <v>423.34999999999997</v>
      </c>
      <c r="L28" s="39">
        <f>N11</f>
        <v>442.73</v>
      </c>
      <c r="M28" s="39">
        <f>L28-K28</f>
        <v>19.380000000000052</v>
      </c>
      <c r="N28" s="9">
        <f>((L28/K28)-1)*100</f>
        <v>4.5777725286406223</v>
      </c>
      <c r="P28" s="6">
        <f>G43</f>
        <v>2992.8999999999996</v>
      </c>
      <c r="Q28" s="6">
        <v>0</v>
      </c>
      <c r="R28" s="111">
        <f>U20</f>
        <v>3502.4</v>
      </c>
      <c r="S28" s="112"/>
      <c r="T28" s="88">
        <f>Q28-P28+R28</f>
        <v>509.50000000000045</v>
      </c>
      <c r="U28" s="88"/>
      <c r="V28" s="99">
        <v>0.1109493821292777</v>
      </c>
      <c r="W28" s="99"/>
    </row>
    <row r="29" spans="1:24" ht="13.5" customHeight="1" x14ac:dyDescent="0.25">
      <c r="A29" s="13"/>
      <c r="B29" s="10">
        <v>44250</v>
      </c>
      <c r="C29" s="8" t="s">
        <v>16</v>
      </c>
      <c r="D29" s="3">
        <v>1</v>
      </c>
      <c r="E29" s="5"/>
      <c r="F29" s="6">
        <v>0</v>
      </c>
      <c r="G29" s="5">
        <v>124.86</v>
      </c>
      <c r="H29" s="13"/>
      <c r="I29" s="54" t="s">
        <v>4</v>
      </c>
      <c r="J29" s="55"/>
      <c r="K29" s="39">
        <f>SUM(G6:G7)</f>
        <v>415.72</v>
      </c>
      <c r="L29" s="39">
        <f>N6</f>
        <v>201.51999999999998</v>
      </c>
      <c r="M29" s="39">
        <f>L29-K29</f>
        <v>-214.20000000000005</v>
      </c>
      <c r="N29" s="9">
        <f t="shared" ref="N29" si="2">((L29/K29)-1)*100</f>
        <v>-51.525064947560864</v>
      </c>
    </row>
    <row r="30" spans="1:24" ht="13.5" customHeight="1" x14ac:dyDescent="0.25">
      <c r="A30" s="13"/>
      <c r="B30" s="10">
        <v>44250</v>
      </c>
      <c r="C30" s="8" t="s">
        <v>17</v>
      </c>
      <c r="D30" s="3">
        <v>1</v>
      </c>
      <c r="E30" s="5"/>
      <c r="F30" s="6">
        <v>0</v>
      </c>
      <c r="G30" s="5">
        <v>120.65</v>
      </c>
      <c r="H30" s="13"/>
      <c r="I30" s="54" t="s">
        <v>44</v>
      </c>
      <c r="J30" s="55"/>
      <c r="K30" s="39">
        <f>G13</f>
        <v>428.94999999999993</v>
      </c>
      <c r="L30" s="39">
        <f>U6</f>
        <v>409.05</v>
      </c>
      <c r="M30" s="39">
        <f>L30-K30</f>
        <v>-19.89999999999992</v>
      </c>
      <c r="N30" s="9">
        <f t="shared" ref="N30" si="3">((L30/K30)-1)*100</f>
        <v>-4.6392353421144445</v>
      </c>
      <c r="P30" s="92" t="s">
        <v>28</v>
      </c>
      <c r="Q30" s="92"/>
      <c r="R30" s="92"/>
      <c r="S30" s="92"/>
      <c r="T30" s="92"/>
      <c r="U30" s="92"/>
      <c r="V30" s="92"/>
      <c r="W30" s="92"/>
    </row>
    <row r="31" spans="1:24" ht="13.5" customHeight="1" x14ac:dyDescent="0.25">
      <c r="A31" s="13"/>
      <c r="B31" s="10">
        <v>44278</v>
      </c>
      <c r="C31" s="8" t="s">
        <v>14</v>
      </c>
      <c r="D31" s="3">
        <v>1</v>
      </c>
      <c r="E31" s="5"/>
      <c r="F31" s="6">
        <v>0</v>
      </c>
      <c r="G31" s="5">
        <v>125</v>
      </c>
      <c r="H31" s="13"/>
      <c r="I31" s="54" t="s">
        <v>5</v>
      </c>
      <c r="J31" s="55"/>
      <c r="K31" s="39">
        <f>SUM(G8:G9)</f>
        <v>1553.7800000000002</v>
      </c>
      <c r="L31" s="39">
        <f>N10+N8+N7</f>
        <v>1375.83</v>
      </c>
      <c r="M31" s="39">
        <f t="shared" ref="M31:M34" si="4">L31-K31</f>
        <v>-177.95000000000027</v>
      </c>
      <c r="N31" s="9">
        <f>((L31/K31)-1)*100</f>
        <v>-11.452715313622274</v>
      </c>
      <c r="P31" s="26" t="s">
        <v>18</v>
      </c>
      <c r="Q31" s="18" t="s">
        <v>19</v>
      </c>
      <c r="R31" s="97" t="s">
        <v>20</v>
      </c>
      <c r="S31" s="98"/>
      <c r="T31" s="87" t="s">
        <v>37</v>
      </c>
      <c r="U31" s="87"/>
      <c r="V31" s="87" t="s">
        <v>36</v>
      </c>
      <c r="W31" s="87"/>
    </row>
    <row r="32" spans="1:24" ht="13.5" customHeight="1" x14ac:dyDescent="0.25">
      <c r="A32" s="13"/>
      <c r="B32" s="10">
        <v>44278</v>
      </c>
      <c r="C32" s="8" t="s">
        <v>15</v>
      </c>
      <c r="D32" s="3">
        <v>1</v>
      </c>
      <c r="E32" s="5"/>
      <c r="F32" s="6">
        <v>0</v>
      </c>
      <c r="G32" s="5">
        <v>124.94</v>
      </c>
      <c r="H32" s="13"/>
      <c r="I32" s="54" t="s">
        <v>3</v>
      </c>
      <c r="J32" s="55"/>
      <c r="K32" s="39">
        <f>G5</f>
        <v>92.4</v>
      </c>
      <c r="L32" s="39">
        <f>N5</f>
        <v>76.669999999999987</v>
      </c>
      <c r="M32" s="39">
        <f t="shared" si="4"/>
        <v>-15.730000000000018</v>
      </c>
      <c r="N32" s="9">
        <f>((L32/K32)-1)*100</f>
        <v>-17.02380952380954</v>
      </c>
      <c r="P32" s="6">
        <f>P24+P28</f>
        <v>6700.19</v>
      </c>
      <c r="Q32" s="6">
        <f>Q24+Q28</f>
        <v>2511.81</v>
      </c>
      <c r="R32" s="104">
        <f>R24+R28</f>
        <v>4706.0200000000004</v>
      </c>
      <c r="S32" s="105"/>
      <c r="T32" s="106">
        <f>Q32-P32+R32</f>
        <v>517.64000000000124</v>
      </c>
      <c r="U32" s="107"/>
      <c r="V32" s="99">
        <f>((1-((R32+Q32)/P32))*(-1))</f>
        <v>7.7257510607908086E-2</v>
      </c>
      <c r="W32" s="99"/>
    </row>
    <row r="33" spans="1:23" ht="13.5" customHeight="1" x14ac:dyDescent="0.25">
      <c r="A33" s="13"/>
      <c r="B33" s="10">
        <v>44278</v>
      </c>
      <c r="C33" s="8" t="s">
        <v>16</v>
      </c>
      <c r="D33" s="3">
        <v>1</v>
      </c>
      <c r="E33" s="5"/>
      <c r="F33" s="6">
        <v>0</v>
      </c>
      <c r="G33" s="5">
        <v>124.79</v>
      </c>
      <c r="H33" s="13"/>
      <c r="I33" s="54" t="s">
        <v>0</v>
      </c>
      <c r="J33" s="55"/>
      <c r="K33" s="39">
        <f>G4</f>
        <v>88.95</v>
      </c>
      <c r="L33" s="39">
        <f>N4</f>
        <v>52.21</v>
      </c>
      <c r="M33" s="39">
        <f t="shared" si="4"/>
        <v>-36.74</v>
      </c>
      <c r="N33" s="9">
        <f>((L33/K33)-1)*100</f>
        <v>-41.304103428892638</v>
      </c>
    </row>
    <row r="34" spans="1:23" ht="13.5" customHeight="1" x14ac:dyDescent="0.25">
      <c r="A34" s="13"/>
      <c r="B34" s="10">
        <v>44278</v>
      </c>
      <c r="C34" s="8" t="s">
        <v>17</v>
      </c>
      <c r="D34" s="3">
        <v>1</v>
      </c>
      <c r="E34" s="5"/>
      <c r="F34" s="6">
        <v>0</v>
      </c>
      <c r="G34" s="5">
        <v>125.69</v>
      </c>
      <c r="H34" s="13"/>
      <c r="I34" s="54" t="s">
        <v>8</v>
      </c>
      <c r="J34" s="55"/>
      <c r="K34" s="39">
        <f>SUM(G11:G12)</f>
        <v>704.13999999999987</v>
      </c>
      <c r="L34" s="39">
        <f>N9+U5</f>
        <v>749.58</v>
      </c>
      <c r="M34" s="39">
        <f t="shared" si="4"/>
        <v>45.440000000000168</v>
      </c>
      <c r="N34" s="9">
        <f>((L34/K34)-1)*100</f>
        <v>6.4532621353708297</v>
      </c>
      <c r="P34" s="108" t="s">
        <v>41</v>
      </c>
      <c r="Q34" s="108"/>
      <c r="R34" s="108"/>
      <c r="S34" s="108"/>
      <c r="T34" s="108"/>
      <c r="U34" s="108"/>
      <c r="V34" s="108"/>
      <c r="W34" s="108"/>
    </row>
    <row r="35" spans="1:23" ht="13.5" customHeight="1" x14ac:dyDescent="0.25">
      <c r="A35" s="13"/>
      <c r="B35" s="10">
        <v>44307</v>
      </c>
      <c r="C35" s="8" t="s">
        <v>14</v>
      </c>
      <c r="D35" s="3">
        <v>1</v>
      </c>
      <c r="E35" s="5"/>
      <c r="F35" s="6">
        <v>0</v>
      </c>
      <c r="G35" s="5">
        <v>124.99</v>
      </c>
      <c r="H35" s="13"/>
      <c r="I35" s="78" t="s">
        <v>42</v>
      </c>
      <c r="J35" s="79"/>
      <c r="K35" s="42">
        <f>SUM(K28:K34)</f>
        <v>3707.29</v>
      </c>
      <c r="L35" s="42">
        <f>SUM(L28:L34)</f>
        <v>3307.59</v>
      </c>
      <c r="M35" s="42">
        <f>SUM(M28:M34)</f>
        <v>-399.70000000000005</v>
      </c>
      <c r="N35" s="43">
        <f>((L35/K35)-1)*100</f>
        <v>-10.781460311979906</v>
      </c>
      <c r="P35" s="109" t="s">
        <v>10</v>
      </c>
      <c r="Q35" s="110"/>
      <c r="R35" s="29" t="s">
        <v>1</v>
      </c>
      <c r="S35" s="30" t="s">
        <v>13</v>
      </c>
      <c r="T35" s="29" t="s">
        <v>12</v>
      </c>
      <c r="U35" s="31" t="s">
        <v>2</v>
      </c>
      <c r="V35" s="29" t="s">
        <v>29</v>
      </c>
      <c r="W35" s="29" t="s">
        <v>30</v>
      </c>
    </row>
    <row r="36" spans="1:23" ht="13.5" customHeight="1" x14ac:dyDescent="0.25">
      <c r="A36" s="13"/>
      <c r="B36" s="10">
        <v>44307</v>
      </c>
      <c r="C36" s="8" t="s">
        <v>15</v>
      </c>
      <c r="D36" s="3">
        <v>1</v>
      </c>
      <c r="E36" s="5"/>
      <c r="F36" s="6">
        <v>0</v>
      </c>
      <c r="G36" s="5">
        <v>125</v>
      </c>
      <c r="H36" s="13"/>
      <c r="P36" s="100" t="s">
        <v>69</v>
      </c>
      <c r="Q36" s="101"/>
      <c r="R36" s="32">
        <v>17</v>
      </c>
      <c r="S36" s="36">
        <v>28</v>
      </c>
      <c r="T36" s="33">
        <v>8.15</v>
      </c>
      <c r="U36" s="33">
        <f t="shared" ref="U36:U37" si="5">S36*R36-T36</f>
        <v>467.85</v>
      </c>
      <c r="V36" s="34">
        <f>U36-G14</f>
        <v>43.710000000000036</v>
      </c>
      <c r="W36" s="35">
        <f>((U36/G14)-1)*100</f>
        <v>10.305559485075699</v>
      </c>
    </row>
    <row r="37" spans="1:23" ht="13.5" customHeight="1" x14ac:dyDescent="0.25">
      <c r="A37" s="13"/>
      <c r="B37" s="10">
        <v>44307</v>
      </c>
      <c r="C37" s="8" t="s">
        <v>16</v>
      </c>
      <c r="D37" s="3">
        <v>1</v>
      </c>
      <c r="E37" s="5"/>
      <c r="F37" s="6">
        <v>0</v>
      </c>
      <c r="G37" s="5">
        <v>124.88</v>
      </c>
      <c r="H37" s="13"/>
      <c r="I37" s="61"/>
      <c r="J37" s="61" t="s">
        <v>70</v>
      </c>
      <c r="K37" s="62" t="s">
        <v>71</v>
      </c>
      <c r="L37" s="62"/>
      <c r="M37" s="62"/>
      <c r="N37" s="63"/>
      <c r="P37" s="102"/>
      <c r="Q37" s="103"/>
      <c r="R37" s="32">
        <v>17</v>
      </c>
      <c r="S37" s="37">
        <v>24.47</v>
      </c>
      <c r="T37" s="33">
        <v>8.15</v>
      </c>
      <c r="U37" s="33">
        <f t="shared" si="5"/>
        <v>407.84000000000003</v>
      </c>
      <c r="V37" s="34">
        <f>U37-G14</f>
        <v>-16.299999999999955</v>
      </c>
      <c r="W37" s="35">
        <f>((U37/G14)-1)*100</f>
        <v>-3.8430706842080387</v>
      </c>
    </row>
    <row r="38" spans="1:23" ht="13.5" customHeight="1" x14ac:dyDescent="0.25">
      <c r="A38" s="13"/>
      <c r="B38" s="10">
        <v>44307</v>
      </c>
      <c r="C38" s="8" t="s">
        <v>17</v>
      </c>
      <c r="D38" s="3">
        <v>1</v>
      </c>
      <c r="E38" s="5"/>
      <c r="F38" s="6">
        <v>0</v>
      </c>
      <c r="G38" s="5">
        <v>121.7</v>
      </c>
      <c r="H38" s="13"/>
      <c r="I38" s="61"/>
      <c r="J38" s="61"/>
      <c r="K38" s="62"/>
      <c r="L38" s="62"/>
      <c r="M38" s="62"/>
      <c r="N38" s="63"/>
      <c r="P38" s="100" t="s">
        <v>8</v>
      </c>
      <c r="Q38" s="101"/>
      <c r="R38" s="32">
        <v>16</v>
      </c>
      <c r="S38" s="36">
        <v>30</v>
      </c>
      <c r="T38" s="33">
        <v>8.15</v>
      </c>
      <c r="U38" s="33">
        <f t="shared" ref="U38:U41" si="6">S38*R38-T38</f>
        <v>471.85</v>
      </c>
      <c r="V38" s="34">
        <f>U38-G12</f>
        <v>68.180000000000064</v>
      </c>
      <c r="W38" s="35">
        <f>((U38/G12)-1)*100</f>
        <v>16.890033938613236</v>
      </c>
    </row>
    <row r="39" spans="1:23" ht="13.5" customHeight="1" x14ac:dyDescent="0.25">
      <c r="A39" s="13"/>
      <c r="B39" s="10">
        <v>44337</v>
      </c>
      <c r="C39" s="8" t="s">
        <v>14</v>
      </c>
      <c r="D39" s="3">
        <v>1</v>
      </c>
      <c r="E39" s="5"/>
      <c r="F39" s="6">
        <v>0</v>
      </c>
      <c r="G39" s="5">
        <v>124.99</v>
      </c>
      <c r="H39" s="13"/>
      <c r="I39" s="61"/>
      <c r="J39" s="61"/>
      <c r="K39" s="62"/>
      <c r="L39" s="62"/>
      <c r="M39"/>
      <c r="N39" s="63"/>
      <c r="P39" s="102"/>
      <c r="Q39" s="103"/>
      <c r="R39" s="32">
        <v>16</v>
      </c>
      <c r="S39" s="37">
        <v>24.5</v>
      </c>
      <c r="T39" s="33">
        <v>8.15</v>
      </c>
      <c r="U39" s="33">
        <f t="shared" si="6"/>
        <v>383.85</v>
      </c>
      <c r="V39" s="34">
        <f>U39-G12</f>
        <v>-19.819999999999936</v>
      </c>
      <c r="W39" s="35">
        <f>((U39/G12)-1)*100</f>
        <v>-4.909951197760531</v>
      </c>
    </row>
    <row r="40" spans="1:23" ht="13.5" customHeight="1" x14ac:dyDescent="0.25">
      <c r="A40" s="13"/>
      <c r="B40" s="10">
        <v>44337</v>
      </c>
      <c r="C40" s="8" t="s">
        <v>15</v>
      </c>
      <c r="D40" s="3">
        <v>1</v>
      </c>
      <c r="E40" s="5"/>
      <c r="F40" s="6">
        <v>0</v>
      </c>
      <c r="G40" s="5">
        <v>124.99</v>
      </c>
      <c r="H40" s="13"/>
      <c r="I40" s="61"/>
      <c r="J40" s="61"/>
      <c r="K40" s="62"/>
      <c r="L40" s="62"/>
      <c r="M40" s="62"/>
      <c r="N40" s="63"/>
      <c r="P40" s="100" t="s">
        <v>44</v>
      </c>
      <c r="Q40" s="101"/>
      <c r="R40" s="32">
        <v>20</v>
      </c>
      <c r="S40" s="36">
        <v>24</v>
      </c>
      <c r="T40" s="33">
        <v>8.15</v>
      </c>
      <c r="U40" s="33">
        <f t="shared" si="6"/>
        <v>471.85</v>
      </c>
      <c r="V40" s="34">
        <f>U40-G13</f>
        <v>42.900000000000091</v>
      </c>
      <c r="W40" s="35">
        <f>((U40/G13)-1)*100</f>
        <v>10.001165637020648</v>
      </c>
    </row>
    <row r="41" spans="1:23" ht="13.5" customHeight="1" x14ac:dyDescent="0.25">
      <c r="A41" s="13"/>
      <c r="B41" s="10">
        <v>44337</v>
      </c>
      <c r="C41" s="8" t="s">
        <v>16</v>
      </c>
      <c r="D41" s="3">
        <v>1</v>
      </c>
      <c r="E41" s="5"/>
      <c r="F41" s="6">
        <v>0</v>
      </c>
      <c r="G41" s="5">
        <v>124.78</v>
      </c>
      <c r="H41" s="13"/>
      <c r="P41" s="102"/>
      <c r="Q41" s="103"/>
      <c r="R41" s="32">
        <v>20</v>
      </c>
      <c r="S41" s="37">
        <v>20</v>
      </c>
      <c r="T41" s="33">
        <v>8.15</v>
      </c>
      <c r="U41" s="33">
        <f t="shared" si="6"/>
        <v>391.85</v>
      </c>
      <c r="V41" s="34">
        <f>U41-G13</f>
        <v>-37.099999999999909</v>
      </c>
      <c r="W41" s="35">
        <f>((U41/G13)-1)*100</f>
        <v>-8.6490266930877588</v>
      </c>
    </row>
    <row r="42" spans="1:23" ht="13.5" customHeight="1" x14ac:dyDescent="0.25">
      <c r="A42" s="13"/>
      <c r="B42" s="10">
        <v>44337</v>
      </c>
      <c r="C42" s="8" t="s">
        <v>17</v>
      </c>
      <c r="D42" s="3">
        <v>1</v>
      </c>
      <c r="E42" s="5"/>
      <c r="F42" s="6">
        <v>0</v>
      </c>
      <c r="G42" s="5">
        <v>125.5</v>
      </c>
      <c r="H42" s="13"/>
    </row>
    <row r="43" spans="1:23" ht="13.5" customHeight="1" x14ac:dyDescent="0.25">
      <c r="B43" s="96" t="s">
        <v>2</v>
      </c>
      <c r="C43" s="96"/>
      <c r="D43" s="96"/>
      <c r="E43" s="96"/>
      <c r="F43" s="96"/>
      <c r="G43" s="12">
        <f>SUM(G18:G42)</f>
        <v>2992.8999999999996</v>
      </c>
      <c r="V43" s="64">
        <f>V36+V38+V40</f>
        <v>154.79000000000019</v>
      </c>
    </row>
    <row r="44" spans="1:23" ht="13.5" customHeight="1" x14ac:dyDescent="0.25">
      <c r="V44" s="64">
        <f>V37+V39+V41</f>
        <v>-73.2199999999998</v>
      </c>
    </row>
    <row r="45" spans="1:23" ht="13.5" customHeight="1" x14ac:dyDescent="0.25"/>
    <row r="46" spans="1:23" ht="13.5" customHeight="1" x14ac:dyDescent="0.25"/>
  </sheetData>
  <mergeCells count="42">
    <mergeCell ref="B2:G2"/>
    <mergeCell ref="I2:N2"/>
    <mergeCell ref="R28:S28"/>
    <mergeCell ref="T28:U28"/>
    <mergeCell ref="R27:S27"/>
    <mergeCell ref="B17:G17"/>
    <mergeCell ref="B15:F15"/>
    <mergeCell ref="I15:M15"/>
    <mergeCell ref="P2:W2"/>
    <mergeCell ref="V27:W27"/>
    <mergeCell ref="P26:W26"/>
    <mergeCell ref="T27:U27"/>
    <mergeCell ref="V23:W23"/>
    <mergeCell ref="P15:T15"/>
    <mergeCell ref="P20:T20"/>
    <mergeCell ref="R23:S23"/>
    <mergeCell ref="B43:F43"/>
    <mergeCell ref="R31:S31"/>
    <mergeCell ref="T31:U31"/>
    <mergeCell ref="P30:W30"/>
    <mergeCell ref="V24:W24"/>
    <mergeCell ref="V32:W32"/>
    <mergeCell ref="P40:Q41"/>
    <mergeCell ref="V28:W28"/>
    <mergeCell ref="V31:W31"/>
    <mergeCell ref="R32:S32"/>
    <mergeCell ref="T32:U32"/>
    <mergeCell ref="P36:Q37"/>
    <mergeCell ref="P38:Q39"/>
    <mergeCell ref="P34:W34"/>
    <mergeCell ref="P35:Q35"/>
    <mergeCell ref="R24:S24"/>
    <mergeCell ref="T23:U23"/>
    <mergeCell ref="T24:U24"/>
    <mergeCell ref="P17:W17"/>
    <mergeCell ref="P22:W22"/>
    <mergeCell ref="I17:N17"/>
    <mergeCell ref="I26:N26"/>
    <mergeCell ref="I35:J35"/>
    <mergeCell ref="I22:N22"/>
    <mergeCell ref="M23:N23"/>
    <mergeCell ref="M24:N2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9"/>
  <sheetViews>
    <sheetView workbookViewId="0">
      <selection activeCell="D5" sqref="D5"/>
    </sheetView>
  </sheetViews>
  <sheetFormatPr baseColWidth="10" defaultRowHeight="15" x14ac:dyDescent="0.25"/>
  <cols>
    <col min="1" max="1" width="11.42578125" style="59"/>
    <col min="2" max="2" width="13.5703125" bestFit="1" customWidth="1"/>
    <col min="4" max="4" width="14.5703125" bestFit="1" customWidth="1"/>
    <col min="5" max="6" width="11.42578125" style="2"/>
  </cols>
  <sheetData>
    <row r="2" spans="1:8" x14ac:dyDescent="0.25">
      <c r="C2" s="2"/>
      <c r="E2" s="56"/>
      <c r="G2" s="2"/>
    </row>
    <row r="3" spans="1:8" x14ac:dyDescent="0.25">
      <c r="A3" s="60"/>
      <c r="C3" s="57"/>
      <c r="D3" s="58"/>
      <c r="E3" s="56"/>
      <c r="G3" s="2"/>
    </row>
    <row r="4" spans="1:8" x14ac:dyDescent="0.25">
      <c r="A4" s="60"/>
      <c r="C4" s="57"/>
      <c r="D4" s="58"/>
      <c r="E4" s="56"/>
      <c r="G4" s="2"/>
    </row>
    <row r="5" spans="1:8" x14ac:dyDescent="0.25">
      <c r="A5" s="60">
        <v>44531</v>
      </c>
      <c r="B5">
        <v>1259</v>
      </c>
      <c r="C5" s="57">
        <v>0.05</v>
      </c>
      <c r="D5" s="58">
        <v>70</v>
      </c>
      <c r="E5" s="2">
        <v>0</v>
      </c>
      <c r="G5" s="2"/>
    </row>
    <row r="6" spans="1:8" x14ac:dyDescent="0.25">
      <c r="A6" s="60">
        <v>44562</v>
      </c>
      <c r="B6" s="58">
        <f>B5+D5+E5</f>
        <v>1329</v>
      </c>
      <c r="C6" s="57">
        <v>0.08</v>
      </c>
      <c r="D6" s="58">
        <f t="shared" ref="D6:D20" si="0">B6*C6</f>
        <v>106.32000000000001</v>
      </c>
      <c r="E6" s="2">
        <v>200</v>
      </c>
      <c r="H6" s="2"/>
    </row>
    <row r="7" spans="1:8" x14ac:dyDescent="0.25">
      <c r="A7" s="60">
        <v>44593</v>
      </c>
      <c r="B7" s="58">
        <f t="shared" ref="B7:B20" si="1">B6+D6+E6</f>
        <v>1635.32</v>
      </c>
      <c r="C7" s="57">
        <v>0.08</v>
      </c>
      <c r="D7" s="58">
        <f t="shared" si="0"/>
        <v>130.82560000000001</v>
      </c>
      <c r="E7" s="2">
        <v>500</v>
      </c>
    </row>
    <row r="8" spans="1:8" x14ac:dyDescent="0.25">
      <c r="A8" s="60">
        <v>44621</v>
      </c>
      <c r="B8" s="58">
        <f t="shared" si="1"/>
        <v>2266.1455999999998</v>
      </c>
      <c r="C8" s="57">
        <v>0.08</v>
      </c>
      <c r="D8" s="58">
        <f t="shared" si="0"/>
        <v>181.29164799999998</v>
      </c>
      <c r="E8" s="2">
        <v>500</v>
      </c>
    </row>
    <row r="9" spans="1:8" x14ac:dyDescent="0.25">
      <c r="A9" s="60">
        <v>44652</v>
      </c>
      <c r="B9" s="58">
        <f t="shared" si="1"/>
        <v>2947.4372479999997</v>
      </c>
      <c r="C9" s="57">
        <v>0.08</v>
      </c>
      <c r="D9" s="58">
        <f t="shared" si="0"/>
        <v>235.79497984</v>
      </c>
      <c r="E9" s="2">
        <v>500</v>
      </c>
    </row>
    <row r="10" spans="1:8" x14ac:dyDescent="0.25">
      <c r="A10" s="60">
        <v>44682</v>
      </c>
      <c r="B10" s="58">
        <f t="shared" si="1"/>
        <v>3683.2322278399997</v>
      </c>
      <c r="C10" s="57">
        <v>0.08</v>
      </c>
      <c r="D10" s="58">
        <f t="shared" si="0"/>
        <v>294.6585782272</v>
      </c>
      <c r="E10" s="2">
        <v>500</v>
      </c>
    </row>
    <row r="11" spans="1:8" x14ac:dyDescent="0.25">
      <c r="A11" s="60">
        <v>44713</v>
      </c>
      <c r="B11" s="58">
        <f t="shared" si="1"/>
        <v>4477.8908060672002</v>
      </c>
      <c r="C11" s="57">
        <v>0.08</v>
      </c>
      <c r="D11" s="58">
        <f t="shared" si="0"/>
        <v>358.23126448537602</v>
      </c>
      <c r="E11" s="2">
        <v>500</v>
      </c>
    </row>
    <row r="12" spans="1:8" x14ac:dyDescent="0.25">
      <c r="A12" s="60">
        <v>44743</v>
      </c>
      <c r="B12" s="58">
        <f t="shared" si="1"/>
        <v>5336.1220705525766</v>
      </c>
      <c r="C12" s="57">
        <v>0.08</v>
      </c>
      <c r="D12" s="58">
        <f t="shared" si="0"/>
        <v>426.88976564420614</v>
      </c>
      <c r="E12" s="2">
        <v>500</v>
      </c>
    </row>
    <row r="13" spans="1:8" x14ac:dyDescent="0.25">
      <c r="A13" s="60">
        <v>44774</v>
      </c>
      <c r="B13" s="58">
        <f t="shared" si="1"/>
        <v>6263.0118361967825</v>
      </c>
      <c r="C13" s="57">
        <v>0.08</v>
      </c>
      <c r="D13" s="58">
        <f t="shared" si="0"/>
        <v>501.04094689574259</v>
      </c>
      <c r="E13" s="2">
        <v>500</v>
      </c>
    </row>
    <row r="14" spans="1:8" x14ac:dyDescent="0.25">
      <c r="A14" s="60">
        <v>44805</v>
      </c>
      <c r="B14" s="58">
        <f t="shared" si="1"/>
        <v>7264.0527830925248</v>
      </c>
      <c r="C14" s="57">
        <v>0.08</v>
      </c>
      <c r="D14" s="58">
        <f t="shared" si="0"/>
        <v>581.12422264740201</v>
      </c>
      <c r="E14" s="2">
        <v>500</v>
      </c>
    </row>
    <row r="15" spans="1:8" x14ac:dyDescent="0.25">
      <c r="A15" s="60">
        <v>44835</v>
      </c>
      <c r="B15" s="58">
        <f t="shared" si="1"/>
        <v>8345.1770057399262</v>
      </c>
      <c r="C15" s="57">
        <v>0.08</v>
      </c>
      <c r="D15" s="58">
        <f t="shared" si="0"/>
        <v>667.61416045919407</v>
      </c>
      <c r="E15" s="2">
        <v>500</v>
      </c>
    </row>
    <row r="16" spans="1:8" x14ac:dyDescent="0.25">
      <c r="A16" s="60">
        <v>44866</v>
      </c>
      <c r="B16" s="58">
        <f t="shared" si="1"/>
        <v>9512.7911661991202</v>
      </c>
      <c r="C16" s="57">
        <v>0.08</v>
      </c>
      <c r="D16" s="58">
        <f t="shared" si="0"/>
        <v>761.02329329592965</v>
      </c>
      <c r="E16" s="2">
        <v>500</v>
      </c>
    </row>
    <row r="17" spans="1:5" x14ac:dyDescent="0.25">
      <c r="A17" s="60">
        <v>44896</v>
      </c>
      <c r="B17" s="58">
        <f t="shared" si="1"/>
        <v>10773.81445949505</v>
      </c>
      <c r="C17" s="57">
        <v>0.08</v>
      </c>
      <c r="D17" s="58">
        <f t="shared" si="0"/>
        <v>861.90515675960398</v>
      </c>
      <c r="E17" s="2">
        <v>500</v>
      </c>
    </row>
    <row r="18" spans="1:5" x14ac:dyDescent="0.25">
      <c r="A18" s="60">
        <v>44927</v>
      </c>
      <c r="B18" s="58">
        <f t="shared" si="1"/>
        <v>12135.719616254653</v>
      </c>
      <c r="C18" s="57">
        <v>0.08</v>
      </c>
      <c r="D18" s="58">
        <f t="shared" si="0"/>
        <v>970.85756930037223</v>
      </c>
      <c r="E18" s="2">
        <v>500</v>
      </c>
    </row>
    <row r="19" spans="1:5" x14ac:dyDescent="0.25">
      <c r="A19" s="60">
        <v>44958</v>
      </c>
      <c r="B19" s="58">
        <f t="shared" si="1"/>
        <v>13606.577185555027</v>
      </c>
      <c r="C19" s="57">
        <v>0.08</v>
      </c>
      <c r="D19" s="58">
        <f t="shared" si="0"/>
        <v>1088.5261748444022</v>
      </c>
      <c r="E19" s="2">
        <v>500</v>
      </c>
    </row>
    <row r="20" spans="1:5" x14ac:dyDescent="0.25">
      <c r="A20" s="60">
        <v>44986</v>
      </c>
      <c r="B20" s="58">
        <f t="shared" si="1"/>
        <v>15195.103360399429</v>
      </c>
      <c r="C20" s="57">
        <v>0.08</v>
      </c>
      <c r="D20" s="58">
        <f t="shared" si="0"/>
        <v>1215.6082688319543</v>
      </c>
      <c r="E20" s="2">
        <v>500</v>
      </c>
    </row>
    <row r="21" spans="1:5" x14ac:dyDescent="0.25">
      <c r="A21" s="60">
        <v>45017</v>
      </c>
      <c r="B21" s="58">
        <f t="shared" ref="B21:B32" si="2">B20+D20+E20</f>
        <v>16910.711629231384</v>
      </c>
      <c r="C21" s="57">
        <v>0.08</v>
      </c>
      <c r="D21" s="58">
        <f t="shared" ref="D21:D32" si="3">B21*C21</f>
        <v>1352.8569303385107</v>
      </c>
      <c r="E21" s="2">
        <v>500</v>
      </c>
    </row>
    <row r="22" spans="1:5" x14ac:dyDescent="0.25">
      <c r="A22" s="60">
        <v>45047</v>
      </c>
      <c r="B22" s="58">
        <f t="shared" si="2"/>
        <v>18763.568559569896</v>
      </c>
      <c r="C22" s="57">
        <v>0.08</v>
      </c>
      <c r="D22" s="58">
        <f t="shared" si="3"/>
        <v>1501.0854847655917</v>
      </c>
      <c r="E22" s="2">
        <v>500</v>
      </c>
    </row>
    <row r="23" spans="1:5" x14ac:dyDescent="0.25">
      <c r="A23" s="60">
        <v>45078</v>
      </c>
      <c r="B23" s="58">
        <f t="shared" si="2"/>
        <v>20764.654044335486</v>
      </c>
      <c r="C23" s="57">
        <v>0.08</v>
      </c>
      <c r="D23" s="58">
        <f t="shared" si="3"/>
        <v>1661.1723235468389</v>
      </c>
      <c r="E23" s="2">
        <v>500</v>
      </c>
    </row>
    <row r="24" spans="1:5" x14ac:dyDescent="0.25">
      <c r="A24" s="60">
        <v>45108</v>
      </c>
      <c r="B24" s="58">
        <f t="shared" si="2"/>
        <v>22925.826367882324</v>
      </c>
      <c r="C24" s="57">
        <v>0.08</v>
      </c>
      <c r="D24" s="58">
        <f t="shared" si="3"/>
        <v>1834.066109430586</v>
      </c>
      <c r="E24" s="2">
        <v>500</v>
      </c>
    </row>
    <row r="25" spans="1:5" x14ac:dyDescent="0.25">
      <c r="A25" s="60">
        <v>45139</v>
      </c>
      <c r="B25" s="58">
        <f t="shared" si="2"/>
        <v>25259.892477312911</v>
      </c>
      <c r="C25" s="57">
        <v>0.08</v>
      </c>
      <c r="D25" s="58">
        <f t="shared" si="3"/>
        <v>2020.7913981850329</v>
      </c>
      <c r="E25" s="2">
        <v>500</v>
      </c>
    </row>
    <row r="26" spans="1:5" x14ac:dyDescent="0.25">
      <c r="A26" s="60">
        <v>45170</v>
      </c>
      <c r="B26" s="58">
        <f t="shared" si="2"/>
        <v>27780.683875497944</v>
      </c>
      <c r="C26" s="57">
        <v>0.08</v>
      </c>
      <c r="D26" s="58">
        <f t="shared" si="3"/>
        <v>2222.4547100398354</v>
      </c>
      <c r="E26" s="2">
        <v>500</v>
      </c>
    </row>
    <row r="27" spans="1:5" x14ac:dyDescent="0.25">
      <c r="A27" s="60">
        <v>45200</v>
      </c>
      <c r="B27" s="58">
        <f t="shared" si="2"/>
        <v>30503.138585537778</v>
      </c>
      <c r="C27" s="57">
        <v>0.08</v>
      </c>
      <c r="D27" s="58">
        <f t="shared" si="3"/>
        <v>2440.2510868430222</v>
      </c>
      <c r="E27" s="2">
        <v>500</v>
      </c>
    </row>
    <row r="28" spans="1:5" x14ac:dyDescent="0.25">
      <c r="A28" s="60">
        <v>45231</v>
      </c>
      <c r="B28" s="58">
        <f t="shared" si="2"/>
        <v>33443.389672380799</v>
      </c>
      <c r="C28" s="57">
        <v>0.08</v>
      </c>
      <c r="D28" s="58">
        <f t="shared" si="3"/>
        <v>2675.471173790464</v>
      </c>
      <c r="E28" s="2">
        <v>500</v>
      </c>
    </row>
    <row r="29" spans="1:5" x14ac:dyDescent="0.25">
      <c r="A29" s="60">
        <v>45261</v>
      </c>
      <c r="B29" s="58">
        <f t="shared" si="2"/>
        <v>36618.860846171265</v>
      </c>
      <c r="C29" s="57">
        <v>0.08</v>
      </c>
      <c r="D29" s="58">
        <f t="shared" si="3"/>
        <v>2929.5088676937012</v>
      </c>
      <c r="E29" s="2">
        <v>500</v>
      </c>
    </row>
    <row r="30" spans="1:5" x14ac:dyDescent="0.25">
      <c r="A30" s="60">
        <v>45292</v>
      </c>
      <c r="B30" s="58">
        <f t="shared" si="2"/>
        <v>40048.369713864966</v>
      </c>
      <c r="C30" s="57">
        <v>0.08</v>
      </c>
      <c r="D30" s="58">
        <f t="shared" si="3"/>
        <v>3203.8695771091975</v>
      </c>
      <c r="E30" s="2">
        <v>500</v>
      </c>
    </row>
    <row r="31" spans="1:5" x14ac:dyDescent="0.25">
      <c r="A31" s="60">
        <v>45323</v>
      </c>
      <c r="B31" s="58">
        <f t="shared" si="2"/>
        <v>43752.239290974161</v>
      </c>
      <c r="C31" s="57">
        <v>0.08</v>
      </c>
      <c r="D31" s="58">
        <f t="shared" si="3"/>
        <v>3500.1791432779328</v>
      </c>
      <c r="E31" s="2">
        <v>500</v>
      </c>
    </row>
    <row r="32" spans="1:5" x14ac:dyDescent="0.25">
      <c r="A32" s="60">
        <v>45352</v>
      </c>
      <c r="B32" s="58">
        <f t="shared" si="2"/>
        <v>47752.418434252097</v>
      </c>
      <c r="C32" s="57">
        <v>0.08</v>
      </c>
      <c r="D32" s="58">
        <f t="shared" si="3"/>
        <v>3820.1934747401679</v>
      </c>
      <c r="E32" s="2">
        <v>500</v>
      </c>
    </row>
    <row r="33" spans="1:5" x14ac:dyDescent="0.25">
      <c r="A33" s="60">
        <v>45383</v>
      </c>
      <c r="B33" s="58">
        <f t="shared" ref="B33:B58" si="4">B32+D32+E32</f>
        <v>52072.611908992265</v>
      </c>
      <c r="C33" s="57">
        <v>0.08</v>
      </c>
      <c r="D33" s="58">
        <f t="shared" ref="D33:D58" si="5">B33*C33</f>
        <v>4165.8089527193815</v>
      </c>
      <c r="E33" s="2">
        <v>500</v>
      </c>
    </row>
    <row r="34" spans="1:5" x14ac:dyDescent="0.25">
      <c r="A34" s="60">
        <v>45413</v>
      </c>
      <c r="B34" s="58">
        <f t="shared" si="4"/>
        <v>56738.420861711646</v>
      </c>
      <c r="C34" s="57">
        <v>0.08</v>
      </c>
      <c r="D34" s="58">
        <f t="shared" si="5"/>
        <v>4539.0736689369314</v>
      </c>
      <c r="E34" s="2">
        <v>500</v>
      </c>
    </row>
    <row r="35" spans="1:5" x14ac:dyDescent="0.25">
      <c r="A35" s="60">
        <v>45444</v>
      </c>
      <c r="B35" s="58">
        <f t="shared" si="4"/>
        <v>61777.494530648575</v>
      </c>
      <c r="C35" s="57">
        <v>0.08</v>
      </c>
      <c r="D35" s="58">
        <f t="shared" si="5"/>
        <v>4942.1995624518859</v>
      </c>
      <c r="E35" s="2">
        <v>500</v>
      </c>
    </row>
    <row r="36" spans="1:5" x14ac:dyDescent="0.25">
      <c r="A36" s="60">
        <v>45474</v>
      </c>
      <c r="B36" s="58">
        <f t="shared" si="4"/>
        <v>67219.694093100465</v>
      </c>
      <c r="C36" s="57">
        <v>0.08</v>
      </c>
      <c r="D36" s="58">
        <f t="shared" si="5"/>
        <v>5377.5755274480371</v>
      </c>
      <c r="E36" s="2">
        <v>500</v>
      </c>
    </row>
    <row r="37" spans="1:5" x14ac:dyDescent="0.25">
      <c r="A37" s="60">
        <v>45505</v>
      </c>
      <c r="B37" s="58">
        <f t="shared" si="4"/>
        <v>73097.269620548497</v>
      </c>
      <c r="C37" s="57">
        <v>0.08</v>
      </c>
      <c r="D37" s="58">
        <f t="shared" si="5"/>
        <v>5847.7815696438802</v>
      </c>
      <c r="E37" s="2">
        <v>500</v>
      </c>
    </row>
    <row r="38" spans="1:5" x14ac:dyDescent="0.25">
      <c r="A38" s="60">
        <v>45536</v>
      </c>
      <c r="B38" s="58">
        <f t="shared" si="4"/>
        <v>79445.051190192375</v>
      </c>
      <c r="C38" s="57">
        <v>0.08</v>
      </c>
      <c r="D38" s="58">
        <f t="shared" si="5"/>
        <v>6355.6040952153899</v>
      </c>
      <c r="E38" s="2">
        <v>500</v>
      </c>
    </row>
    <row r="39" spans="1:5" x14ac:dyDescent="0.25">
      <c r="A39" s="60">
        <v>45566</v>
      </c>
      <c r="B39" s="58">
        <f t="shared" si="4"/>
        <v>86300.65528540776</v>
      </c>
      <c r="C39" s="57">
        <v>0.08</v>
      </c>
      <c r="D39" s="58">
        <f t="shared" si="5"/>
        <v>6904.0524228326212</v>
      </c>
      <c r="E39" s="2">
        <v>500</v>
      </c>
    </row>
    <row r="40" spans="1:5" x14ac:dyDescent="0.25">
      <c r="A40" s="60">
        <v>45597</v>
      </c>
      <c r="B40" s="58">
        <f t="shared" si="4"/>
        <v>93704.707708240385</v>
      </c>
      <c r="C40" s="57">
        <v>0.08</v>
      </c>
      <c r="D40" s="58">
        <f t="shared" si="5"/>
        <v>7496.3766166592313</v>
      </c>
      <c r="E40" s="2">
        <v>500</v>
      </c>
    </row>
    <row r="41" spans="1:5" x14ac:dyDescent="0.25">
      <c r="A41" s="60">
        <v>45627</v>
      </c>
      <c r="B41" s="58">
        <f t="shared" si="4"/>
        <v>101701.08432489961</v>
      </c>
      <c r="C41" s="57">
        <v>0.08</v>
      </c>
      <c r="D41" s="58">
        <f t="shared" si="5"/>
        <v>8136.0867459919691</v>
      </c>
      <c r="E41" s="2">
        <v>500</v>
      </c>
    </row>
    <row r="42" spans="1:5" x14ac:dyDescent="0.25">
      <c r="A42" s="60">
        <v>45658</v>
      </c>
      <c r="B42" s="58">
        <f t="shared" si="4"/>
        <v>110337.17107089158</v>
      </c>
      <c r="C42" s="57">
        <v>0.08</v>
      </c>
      <c r="D42" s="58">
        <f t="shared" si="5"/>
        <v>8826.9736856713262</v>
      </c>
      <c r="E42" s="2">
        <v>0</v>
      </c>
    </row>
    <row r="43" spans="1:5" x14ac:dyDescent="0.25">
      <c r="A43" s="60">
        <v>45689</v>
      </c>
      <c r="B43" s="58">
        <f t="shared" si="4"/>
        <v>119164.14475656291</v>
      </c>
      <c r="C43" s="57">
        <v>0.08</v>
      </c>
      <c r="D43" s="58">
        <f t="shared" si="5"/>
        <v>9533.1315805250324</v>
      </c>
      <c r="E43" s="2">
        <v>0</v>
      </c>
    </row>
    <row r="44" spans="1:5" x14ac:dyDescent="0.25">
      <c r="A44" s="60">
        <v>45717</v>
      </c>
      <c r="B44" s="58">
        <f t="shared" si="4"/>
        <v>128697.27633708794</v>
      </c>
      <c r="C44" s="57">
        <v>0.08</v>
      </c>
      <c r="D44" s="58">
        <f t="shared" si="5"/>
        <v>10295.782106967035</v>
      </c>
      <c r="E44" s="2">
        <v>0</v>
      </c>
    </row>
    <row r="45" spans="1:5" x14ac:dyDescent="0.25">
      <c r="A45" s="60">
        <v>45748</v>
      </c>
      <c r="B45" s="58">
        <f t="shared" si="4"/>
        <v>138993.05844405497</v>
      </c>
      <c r="C45" s="57">
        <v>0.08</v>
      </c>
      <c r="D45" s="58">
        <f t="shared" si="5"/>
        <v>11119.444675524397</v>
      </c>
      <c r="E45" s="2">
        <v>0</v>
      </c>
    </row>
    <row r="46" spans="1:5" x14ac:dyDescent="0.25">
      <c r="A46" s="60">
        <v>45778</v>
      </c>
      <c r="B46" s="58">
        <f t="shared" si="4"/>
        <v>150112.50311957937</v>
      </c>
      <c r="C46" s="57">
        <v>0.08</v>
      </c>
      <c r="D46" s="58">
        <f t="shared" si="5"/>
        <v>12009.00024956635</v>
      </c>
      <c r="E46" s="2">
        <v>0</v>
      </c>
    </row>
    <row r="47" spans="1:5" x14ac:dyDescent="0.25">
      <c r="A47" s="60">
        <v>45809</v>
      </c>
      <c r="B47" s="58">
        <f t="shared" si="4"/>
        <v>162121.50336914574</v>
      </c>
      <c r="C47" s="57">
        <v>0.08</v>
      </c>
      <c r="D47" s="58">
        <f t="shared" si="5"/>
        <v>12969.720269531659</v>
      </c>
      <c r="E47" s="2">
        <v>0</v>
      </c>
    </row>
    <row r="48" spans="1:5" x14ac:dyDescent="0.25">
      <c r="A48" s="60">
        <v>45839</v>
      </c>
      <c r="B48" s="58">
        <f t="shared" si="4"/>
        <v>175091.22363867739</v>
      </c>
      <c r="C48" s="57">
        <v>0.08</v>
      </c>
      <c r="D48" s="58">
        <f t="shared" si="5"/>
        <v>14007.297891094191</v>
      </c>
      <c r="E48" s="2">
        <v>0</v>
      </c>
    </row>
    <row r="49" spans="1:5" x14ac:dyDescent="0.25">
      <c r="A49" s="60">
        <v>45870</v>
      </c>
      <c r="B49" s="58">
        <f t="shared" si="4"/>
        <v>189098.52152977159</v>
      </c>
      <c r="C49" s="57">
        <v>0.08</v>
      </c>
      <c r="D49" s="58">
        <f t="shared" si="5"/>
        <v>15127.881722381728</v>
      </c>
      <c r="E49" s="2">
        <v>0</v>
      </c>
    </row>
    <row r="50" spans="1:5" x14ac:dyDescent="0.25">
      <c r="A50" s="60">
        <v>45901</v>
      </c>
      <c r="B50" s="58">
        <f t="shared" si="4"/>
        <v>204226.40325215331</v>
      </c>
      <c r="C50" s="57">
        <v>0.08</v>
      </c>
      <c r="D50" s="58">
        <f t="shared" si="5"/>
        <v>16338.112260172265</v>
      </c>
      <c r="E50" s="2">
        <v>0</v>
      </c>
    </row>
    <row r="51" spans="1:5" x14ac:dyDescent="0.25">
      <c r="A51" s="60">
        <v>45931</v>
      </c>
      <c r="B51" s="58">
        <f t="shared" si="4"/>
        <v>220564.51551232557</v>
      </c>
      <c r="C51" s="57">
        <v>0.08</v>
      </c>
      <c r="D51" s="58">
        <f t="shared" si="5"/>
        <v>17645.161240986046</v>
      </c>
      <c r="E51" s="2">
        <v>0</v>
      </c>
    </row>
    <row r="52" spans="1:5" x14ac:dyDescent="0.25">
      <c r="A52" s="60">
        <v>45962</v>
      </c>
      <c r="B52" s="58">
        <f t="shared" si="4"/>
        <v>238209.67675331162</v>
      </c>
      <c r="C52" s="57">
        <v>0.08</v>
      </c>
      <c r="D52" s="58">
        <f t="shared" si="5"/>
        <v>19056.77414026493</v>
      </c>
      <c r="E52" s="2">
        <v>0</v>
      </c>
    </row>
    <row r="53" spans="1:5" x14ac:dyDescent="0.25">
      <c r="A53" s="60">
        <v>45992</v>
      </c>
      <c r="B53" s="58">
        <f t="shared" si="4"/>
        <v>257266.45089357655</v>
      </c>
      <c r="C53" s="57">
        <v>0.08</v>
      </c>
      <c r="D53" s="58">
        <f t="shared" si="5"/>
        <v>20581.316071486126</v>
      </c>
      <c r="E53" s="2">
        <v>0</v>
      </c>
    </row>
    <row r="54" spans="1:5" x14ac:dyDescent="0.25">
      <c r="A54" s="60">
        <v>46023</v>
      </c>
      <c r="B54" s="58">
        <f t="shared" si="4"/>
        <v>277847.76696506265</v>
      </c>
      <c r="C54" s="57">
        <v>0.08</v>
      </c>
      <c r="D54" s="58">
        <f t="shared" si="5"/>
        <v>22227.821357205012</v>
      </c>
      <c r="E54" s="2">
        <v>0</v>
      </c>
    </row>
    <row r="55" spans="1:5" x14ac:dyDescent="0.25">
      <c r="A55" s="60">
        <v>46054</v>
      </c>
      <c r="B55" s="58">
        <f t="shared" si="4"/>
        <v>300075.58832226763</v>
      </c>
      <c r="C55" s="57">
        <v>0.08</v>
      </c>
      <c r="D55" s="58">
        <f t="shared" si="5"/>
        <v>24006.047065781411</v>
      </c>
      <c r="E55" s="2">
        <v>0</v>
      </c>
    </row>
    <row r="56" spans="1:5" x14ac:dyDescent="0.25">
      <c r="A56" s="60">
        <v>46082</v>
      </c>
      <c r="B56" s="58">
        <f t="shared" si="4"/>
        <v>324081.63538804906</v>
      </c>
      <c r="C56" s="57">
        <v>0.08</v>
      </c>
      <c r="D56" s="58">
        <f t="shared" si="5"/>
        <v>25926.530831043925</v>
      </c>
      <c r="E56" s="2">
        <v>0</v>
      </c>
    </row>
    <row r="57" spans="1:5" x14ac:dyDescent="0.25">
      <c r="A57" s="60">
        <v>46113</v>
      </c>
      <c r="B57" s="58">
        <f t="shared" si="4"/>
        <v>350008.16621909296</v>
      </c>
      <c r="C57" s="57">
        <v>0.08</v>
      </c>
      <c r="D57" s="58">
        <f t="shared" si="5"/>
        <v>28000.653297527439</v>
      </c>
      <c r="E57" s="2">
        <v>0</v>
      </c>
    </row>
    <row r="58" spans="1:5" x14ac:dyDescent="0.25">
      <c r="A58" s="60">
        <v>46143</v>
      </c>
      <c r="B58" s="58">
        <f t="shared" si="4"/>
        <v>378008.81951662042</v>
      </c>
      <c r="C58" s="57">
        <v>0.08</v>
      </c>
      <c r="D58" s="58">
        <f t="shared" si="5"/>
        <v>30240.705561329636</v>
      </c>
      <c r="E58" s="2">
        <v>0</v>
      </c>
    </row>
    <row r="59" spans="1:5" x14ac:dyDescent="0.25">
      <c r="A59" s="60">
        <v>46174</v>
      </c>
      <c r="B59" s="58">
        <f t="shared" ref="B59:B85" si="6">B58+D58+E58</f>
        <v>408249.52507795003</v>
      </c>
      <c r="C59" s="57">
        <v>0.08</v>
      </c>
      <c r="D59" s="58">
        <f t="shared" ref="D59:D85" si="7">B59*C59</f>
        <v>32659.962006236005</v>
      </c>
      <c r="E59" s="2">
        <v>0</v>
      </c>
    </row>
    <row r="60" spans="1:5" x14ac:dyDescent="0.25">
      <c r="A60" s="60">
        <v>46204</v>
      </c>
      <c r="B60" s="58">
        <f t="shared" si="6"/>
        <v>440909.48708418605</v>
      </c>
      <c r="C60" s="57">
        <v>0.08</v>
      </c>
      <c r="D60" s="58">
        <f t="shared" si="7"/>
        <v>35272.758966734888</v>
      </c>
      <c r="E60" s="2">
        <v>0</v>
      </c>
    </row>
    <row r="61" spans="1:5" x14ac:dyDescent="0.25">
      <c r="A61" s="60">
        <v>46235</v>
      </c>
      <c r="B61" s="58">
        <f t="shared" si="6"/>
        <v>476182.24605092092</v>
      </c>
      <c r="C61" s="57">
        <v>0.08</v>
      </c>
      <c r="D61" s="58">
        <f t="shared" si="7"/>
        <v>38094.579684073673</v>
      </c>
      <c r="E61" s="2">
        <v>0</v>
      </c>
    </row>
    <row r="62" spans="1:5" x14ac:dyDescent="0.25">
      <c r="A62" s="60">
        <v>46266</v>
      </c>
      <c r="B62" s="58">
        <f t="shared" si="6"/>
        <v>514276.82573499461</v>
      </c>
      <c r="C62" s="57">
        <v>0.08</v>
      </c>
      <c r="D62" s="58">
        <f t="shared" si="7"/>
        <v>41142.146058799568</v>
      </c>
      <c r="E62" s="2">
        <v>0</v>
      </c>
    </row>
    <row r="63" spans="1:5" x14ac:dyDescent="0.25">
      <c r="A63" s="60">
        <v>46296</v>
      </c>
      <c r="B63" s="58">
        <f t="shared" si="6"/>
        <v>555418.97179379419</v>
      </c>
      <c r="C63" s="57">
        <v>0.08</v>
      </c>
      <c r="D63" s="58">
        <f t="shared" si="7"/>
        <v>44433.517743503537</v>
      </c>
      <c r="E63" s="2">
        <v>0</v>
      </c>
    </row>
    <row r="64" spans="1:5" x14ac:dyDescent="0.25">
      <c r="A64" s="60">
        <v>46327</v>
      </c>
      <c r="B64" s="58">
        <f t="shared" si="6"/>
        <v>599852.48953729775</v>
      </c>
      <c r="C64" s="57">
        <v>0.08</v>
      </c>
      <c r="D64" s="58">
        <f t="shared" si="7"/>
        <v>47988.199162983823</v>
      </c>
      <c r="E64" s="2">
        <v>0</v>
      </c>
    </row>
    <row r="65" spans="1:5" x14ac:dyDescent="0.25">
      <c r="A65" s="60">
        <v>46357</v>
      </c>
      <c r="B65" s="58">
        <f t="shared" si="6"/>
        <v>647840.68870028155</v>
      </c>
      <c r="C65" s="57">
        <v>0.08</v>
      </c>
      <c r="D65" s="58">
        <f t="shared" si="7"/>
        <v>51827.255096022527</v>
      </c>
      <c r="E65" s="2">
        <v>0</v>
      </c>
    </row>
    <row r="66" spans="1:5" x14ac:dyDescent="0.25">
      <c r="A66" s="60">
        <v>46388</v>
      </c>
      <c r="B66" s="58">
        <f t="shared" si="6"/>
        <v>699667.94379630405</v>
      </c>
      <c r="C66" s="57">
        <v>0.08</v>
      </c>
      <c r="D66" s="58">
        <f t="shared" si="7"/>
        <v>55973.435503704328</v>
      </c>
      <c r="E66" s="2">
        <v>0</v>
      </c>
    </row>
    <row r="67" spans="1:5" x14ac:dyDescent="0.25">
      <c r="A67" s="60">
        <v>46419</v>
      </c>
      <c r="B67" s="58">
        <f t="shared" si="6"/>
        <v>755641.37930000841</v>
      </c>
      <c r="C67" s="57">
        <v>0.08</v>
      </c>
      <c r="D67" s="58">
        <f t="shared" si="7"/>
        <v>60451.310344000674</v>
      </c>
      <c r="E67" s="2">
        <v>0</v>
      </c>
    </row>
    <row r="68" spans="1:5" x14ac:dyDescent="0.25">
      <c r="A68" s="60">
        <v>46447</v>
      </c>
      <c r="B68" s="58">
        <f t="shared" si="6"/>
        <v>816092.68964400911</v>
      </c>
      <c r="C68" s="57">
        <v>0.08</v>
      </c>
      <c r="D68" s="58">
        <f t="shared" si="7"/>
        <v>65287.415171520734</v>
      </c>
      <c r="E68" s="2">
        <v>0</v>
      </c>
    </row>
    <row r="69" spans="1:5" x14ac:dyDescent="0.25">
      <c r="A69" s="60">
        <v>46478</v>
      </c>
      <c r="B69" s="58">
        <f t="shared" si="6"/>
        <v>881380.10481552989</v>
      </c>
      <c r="C69" s="57">
        <v>0.08</v>
      </c>
      <c r="D69" s="58">
        <f t="shared" si="7"/>
        <v>70510.408385242394</v>
      </c>
      <c r="E69" s="2">
        <v>0</v>
      </c>
    </row>
    <row r="70" spans="1:5" x14ac:dyDescent="0.25">
      <c r="A70" s="60">
        <v>46508</v>
      </c>
      <c r="B70" s="58">
        <f t="shared" si="6"/>
        <v>951890.51320077223</v>
      </c>
      <c r="C70" s="57">
        <v>0.08</v>
      </c>
      <c r="D70" s="58">
        <f t="shared" si="7"/>
        <v>76151.241056061786</v>
      </c>
      <c r="E70" s="2">
        <v>0</v>
      </c>
    </row>
    <row r="71" spans="1:5" x14ac:dyDescent="0.25">
      <c r="A71" s="60">
        <v>46539</v>
      </c>
      <c r="B71" s="58">
        <f t="shared" si="6"/>
        <v>1028041.754256834</v>
      </c>
      <c r="C71" s="57">
        <v>0.08</v>
      </c>
      <c r="D71" s="58">
        <f t="shared" si="7"/>
        <v>82243.340340546725</v>
      </c>
      <c r="E71" s="2">
        <v>0</v>
      </c>
    </row>
    <row r="72" spans="1:5" x14ac:dyDescent="0.25">
      <c r="A72" s="60">
        <v>46569</v>
      </c>
      <c r="B72" s="58">
        <f t="shared" si="6"/>
        <v>1110285.0945973808</v>
      </c>
      <c r="C72" s="57">
        <v>0.08</v>
      </c>
      <c r="D72" s="58">
        <f t="shared" si="7"/>
        <v>88822.807567790471</v>
      </c>
      <c r="E72" s="2">
        <v>0</v>
      </c>
    </row>
    <row r="73" spans="1:5" x14ac:dyDescent="0.25">
      <c r="A73" s="60">
        <v>46600</v>
      </c>
      <c r="B73" s="58">
        <f t="shared" si="6"/>
        <v>1199107.9021651712</v>
      </c>
      <c r="C73" s="57">
        <v>0.08</v>
      </c>
      <c r="D73" s="58">
        <f t="shared" si="7"/>
        <v>95928.6321732137</v>
      </c>
      <c r="E73" s="2">
        <v>0</v>
      </c>
    </row>
    <row r="74" spans="1:5" x14ac:dyDescent="0.25">
      <c r="A74" s="60">
        <v>46631</v>
      </c>
      <c r="B74" s="58">
        <f t="shared" si="6"/>
        <v>1295036.5343383849</v>
      </c>
      <c r="C74" s="57">
        <v>0.08</v>
      </c>
      <c r="D74" s="58">
        <f t="shared" si="7"/>
        <v>103602.92274707078</v>
      </c>
      <c r="E74" s="2">
        <v>0</v>
      </c>
    </row>
    <row r="75" spans="1:5" x14ac:dyDescent="0.25">
      <c r="A75" s="60">
        <v>46661</v>
      </c>
      <c r="B75" s="58">
        <f t="shared" si="6"/>
        <v>1398639.4570854558</v>
      </c>
      <c r="C75" s="57">
        <v>0.08</v>
      </c>
      <c r="D75" s="58">
        <f t="shared" si="7"/>
        <v>111891.15656683646</v>
      </c>
      <c r="E75" s="2">
        <v>0</v>
      </c>
    </row>
    <row r="76" spans="1:5" x14ac:dyDescent="0.25">
      <c r="A76" s="60">
        <v>46692</v>
      </c>
      <c r="B76" s="58">
        <f t="shared" si="6"/>
        <v>1510530.6136522922</v>
      </c>
      <c r="C76" s="57">
        <v>0.08</v>
      </c>
      <c r="D76" s="58">
        <f t="shared" si="7"/>
        <v>120842.44909218338</v>
      </c>
      <c r="E76" s="2">
        <v>0</v>
      </c>
    </row>
    <row r="77" spans="1:5" x14ac:dyDescent="0.25">
      <c r="A77" s="60">
        <v>46722</v>
      </c>
      <c r="B77" s="58">
        <f t="shared" si="6"/>
        <v>1631373.0627444754</v>
      </c>
      <c r="C77" s="57">
        <v>0.08</v>
      </c>
      <c r="D77" s="58">
        <f t="shared" si="7"/>
        <v>130509.84501955804</v>
      </c>
      <c r="E77" s="2">
        <v>0</v>
      </c>
    </row>
    <row r="78" spans="1:5" x14ac:dyDescent="0.25">
      <c r="A78" s="60">
        <v>46753</v>
      </c>
      <c r="B78" s="58">
        <f t="shared" si="6"/>
        <v>1761882.9077640334</v>
      </c>
      <c r="C78" s="57">
        <v>0.08</v>
      </c>
      <c r="D78" s="58">
        <f t="shared" si="7"/>
        <v>140950.63262112267</v>
      </c>
      <c r="E78" s="2">
        <v>0</v>
      </c>
    </row>
    <row r="79" spans="1:5" x14ac:dyDescent="0.25">
      <c r="A79" s="60">
        <v>46784</v>
      </c>
      <c r="B79" s="58">
        <f t="shared" si="6"/>
        <v>1902833.5403851562</v>
      </c>
      <c r="C79" s="57">
        <v>0.08</v>
      </c>
      <c r="D79" s="58">
        <f t="shared" si="7"/>
        <v>152226.68323081249</v>
      </c>
      <c r="E79" s="2">
        <v>0</v>
      </c>
    </row>
    <row r="80" spans="1:5" x14ac:dyDescent="0.25">
      <c r="A80" s="60">
        <v>46813</v>
      </c>
      <c r="B80" s="58">
        <f t="shared" si="6"/>
        <v>2055060.2236159686</v>
      </c>
      <c r="C80" s="57">
        <v>0.08</v>
      </c>
      <c r="D80" s="58">
        <f t="shared" si="7"/>
        <v>164404.8178892775</v>
      </c>
      <c r="E80" s="2">
        <v>0</v>
      </c>
    </row>
    <row r="81" spans="1:5" x14ac:dyDescent="0.25">
      <c r="A81" s="60">
        <v>46844</v>
      </c>
      <c r="B81" s="58">
        <f t="shared" si="6"/>
        <v>2219465.041505246</v>
      </c>
      <c r="C81" s="57">
        <v>0.08</v>
      </c>
      <c r="D81" s="58">
        <f t="shared" si="7"/>
        <v>177557.20332041968</v>
      </c>
      <c r="E81" s="2">
        <v>0</v>
      </c>
    </row>
    <row r="82" spans="1:5" x14ac:dyDescent="0.25">
      <c r="A82" s="60">
        <v>46874</v>
      </c>
      <c r="B82" s="58">
        <f t="shared" si="6"/>
        <v>2397022.2448256658</v>
      </c>
      <c r="C82" s="57">
        <v>0.08</v>
      </c>
      <c r="D82" s="58">
        <f t="shared" si="7"/>
        <v>191761.77958605328</v>
      </c>
      <c r="E82" s="2">
        <v>0</v>
      </c>
    </row>
    <row r="83" spans="1:5" x14ac:dyDescent="0.25">
      <c r="A83" s="60">
        <v>46905</v>
      </c>
      <c r="B83" s="58">
        <f t="shared" si="6"/>
        <v>2588784.0244117193</v>
      </c>
      <c r="C83" s="57">
        <v>0.08</v>
      </c>
      <c r="D83" s="58">
        <f t="shared" si="7"/>
        <v>207102.72195293754</v>
      </c>
      <c r="E83" s="2">
        <v>0</v>
      </c>
    </row>
    <row r="84" spans="1:5" x14ac:dyDescent="0.25">
      <c r="A84" s="60">
        <v>46935</v>
      </c>
      <c r="B84" s="58">
        <f t="shared" si="6"/>
        <v>2795886.7463646568</v>
      </c>
      <c r="C84" s="57">
        <v>0.08</v>
      </c>
      <c r="D84" s="58">
        <f t="shared" si="7"/>
        <v>223670.93970917256</v>
      </c>
      <c r="E84" s="2">
        <v>0</v>
      </c>
    </row>
    <row r="85" spans="1:5" x14ac:dyDescent="0.25">
      <c r="A85" s="60">
        <v>46966</v>
      </c>
      <c r="B85" s="58">
        <f t="shared" si="6"/>
        <v>3019557.6860738294</v>
      </c>
      <c r="C85" s="57">
        <v>0.08</v>
      </c>
      <c r="D85" s="58">
        <f t="shared" si="7"/>
        <v>241564.61488590637</v>
      </c>
      <c r="E85" s="2">
        <v>0</v>
      </c>
    </row>
    <row r="86" spans="1:5" x14ac:dyDescent="0.25">
      <c r="C86" s="57">
        <v>0.08</v>
      </c>
      <c r="E86" s="2">
        <v>0</v>
      </c>
    </row>
    <row r="87" spans="1:5" x14ac:dyDescent="0.25">
      <c r="C87" s="57">
        <v>0.08</v>
      </c>
      <c r="E87" s="2">
        <v>0</v>
      </c>
    </row>
    <row r="88" spans="1:5" x14ac:dyDescent="0.25">
      <c r="C88" s="57">
        <v>0.08</v>
      </c>
      <c r="E88" s="2">
        <v>0</v>
      </c>
    </row>
    <row r="89" spans="1:5" x14ac:dyDescent="0.25">
      <c r="C89" s="57">
        <v>0.08</v>
      </c>
      <c r="E89" s="2">
        <v>0</v>
      </c>
    </row>
    <row r="90" spans="1:5" x14ac:dyDescent="0.25">
      <c r="C90" s="57">
        <v>0.08</v>
      </c>
      <c r="E90" s="2">
        <v>0</v>
      </c>
    </row>
    <row r="91" spans="1:5" x14ac:dyDescent="0.25">
      <c r="C91" s="57">
        <v>0.08</v>
      </c>
      <c r="E91" s="2">
        <v>0</v>
      </c>
    </row>
    <row r="92" spans="1:5" x14ac:dyDescent="0.25">
      <c r="C92" s="57">
        <v>0.08</v>
      </c>
      <c r="E92" s="2">
        <v>0</v>
      </c>
    </row>
    <row r="93" spans="1:5" x14ac:dyDescent="0.25">
      <c r="C93" s="57">
        <v>0.08</v>
      </c>
      <c r="E93" s="2">
        <v>0</v>
      </c>
    </row>
    <row r="94" spans="1:5" x14ac:dyDescent="0.25">
      <c r="C94" s="57">
        <v>0.08</v>
      </c>
      <c r="E94" s="2">
        <v>0</v>
      </c>
    </row>
    <row r="95" spans="1:5" x14ac:dyDescent="0.25">
      <c r="C95" s="57">
        <v>0.08</v>
      </c>
      <c r="E95" s="2">
        <v>0</v>
      </c>
    </row>
    <row r="96" spans="1:5" x14ac:dyDescent="0.25">
      <c r="E96" s="2">
        <v>0</v>
      </c>
    </row>
    <row r="97" spans="5:5" x14ac:dyDescent="0.25">
      <c r="E97" s="2">
        <v>0</v>
      </c>
    </row>
    <row r="98" spans="5:5" x14ac:dyDescent="0.25">
      <c r="E98" s="2">
        <v>0</v>
      </c>
    </row>
    <row r="99" spans="5:5" x14ac:dyDescent="0.25">
      <c r="E99" s="2">
        <v>0</v>
      </c>
    </row>
    <row r="100" spans="5:5" x14ac:dyDescent="0.25">
      <c r="E100" s="2">
        <v>0</v>
      </c>
    </row>
    <row r="101" spans="5:5" x14ac:dyDescent="0.25">
      <c r="E101" s="2">
        <v>0</v>
      </c>
    </row>
    <row r="102" spans="5:5" x14ac:dyDescent="0.25">
      <c r="E102" s="2">
        <v>0</v>
      </c>
    </row>
    <row r="103" spans="5:5" x14ac:dyDescent="0.25">
      <c r="E103" s="2">
        <v>0</v>
      </c>
    </row>
    <row r="104" spans="5:5" x14ac:dyDescent="0.25">
      <c r="E104" s="2">
        <v>0</v>
      </c>
    </row>
    <row r="105" spans="5:5" x14ac:dyDescent="0.25">
      <c r="E105" s="2">
        <v>0</v>
      </c>
    </row>
    <row r="106" spans="5:5" x14ac:dyDescent="0.25">
      <c r="E106" s="2">
        <v>0</v>
      </c>
    </row>
    <row r="107" spans="5:5" x14ac:dyDescent="0.25">
      <c r="E107" s="2">
        <v>0</v>
      </c>
    </row>
    <row r="108" spans="5:5" x14ac:dyDescent="0.25">
      <c r="E108" s="2">
        <v>0</v>
      </c>
    </row>
    <row r="109" spans="5:5" x14ac:dyDescent="0.25">
      <c r="E109" s="2"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D881-81D1-49C0-9182-9C77C4FEA630}">
  <dimension ref="A2:O20"/>
  <sheetViews>
    <sheetView workbookViewId="0">
      <selection activeCell="E7" sqref="E7"/>
    </sheetView>
  </sheetViews>
  <sheetFormatPr baseColWidth="10" defaultRowHeight="15" x14ac:dyDescent="0.25"/>
  <cols>
    <col min="2" max="2" width="5" bestFit="1" customWidth="1"/>
    <col min="3" max="3" width="1.140625" customWidth="1"/>
    <col min="4" max="4" width="17" bestFit="1" customWidth="1"/>
    <col min="5" max="5" width="8" bestFit="1" customWidth="1"/>
    <col min="6" max="6" width="1" customWidth="1"/>
    <col min="8" max="8" width="3.7109375" customWidth="1"/>
    <col min="10" max="10" width="5" bestFit="1" customWidth="1"/>
    <col min="11" max="11" width="1.28515625" customWidth="1"/>
    <col min="12" max="12" width="17" bestFit="1" customWidth="1"/>
    <col min="13" max="13" width="8" bestFit="1" customWidth="1"/>
    <col min="14" max="14" width="1" customWidth="1"/>
    <col min="16" max="16" width="3.140625" customWidth="1"/>
  </cols>
  <sheetData>
    <row r="2" spans="1:15" x14ac:dyDescent="0.25">
      <c r="A2" s="83" t="s">
        <v>60</v>
      </c>
      <c r="B2" s="84"/>
      <c r="D2" s="83" t="s">
        <v>59</v>
      </c>
      <c r="E2" s="84"/>
      <c r="G2" s="65" t="s">
        <v>67</v>
      </c>
      <c r="I2" s="83" t="s">
        <v>60</v>
      </c>
      <c r="J2" s="84"/>
      <c r="L2" s="83" t="s">
        <v>59</v>
      </c>
      <c r="M2" s="84"/>
      <c r="O2" s="65" t="s">
        <v>67</v>
      </c>
    </row>
    <row r="3" spans="1:15" x14ac:dyDescent="0.25">
      <c r="A3" s="65" t="s">
        <v>62</v>
      </c>
      <c r="B3" s="65">
        <v>1700</v>
      </c>
      <c r="D3" s="65" t="s">
        <v>45</v>
      </c>
      <c r="E3" s="65">
        <v>553</v>
      </c>
      <c r="G3" s="65">
        <f>B6-E20</f>
        <v>95.150000000000091</v>
      </c>
      <c r="I3" s="65" t="s">
        <v>62</v>
      </c>
      <c r="J3" s="65">
        <v>1700</v>
      </c>
      <c r="L3" s="65" t="s">
        <v>45</v>
      </c>
      <c r="M3" s="65">
        <v>553</v>
      </c>
      <c r="O3" s="65">
        <f>J6-M20</f>
        <v>372.15000000000009</v>
      </c>
    </row>
    <row r="4" spans="1:15" x14ac:dyDescent="0.25">
      <c r="A4" s="65" t="s">
        <v>61</v>
      </c>
      <c r="B4" s="65">
        <v>180</v>
      </c>
      <c r="D4" s="65" t="s">
        <v>46</v>
      </c>
      <c r="E4" s="65">
        <v>15</v>
      </c>
      <c r="I4" s="65" t="s">
        <v>61</v>
      </c>
      <c r="J4" s="65">
        <v>180</v>
      </c>
      <c r="L4" s="65" t="s">
        <v>46</v>
      </c>
      <c r="M4" s="65">
        <v>15</v>
      </c>
    </row>
    <row r="5" spans="1:15" x14ac:dyDescent="0.25">
      <c r="A5" s="65" t="s">
        <v>63</v>
      </c>
      <c r="B5" s="65">
        <v>17</v>
      </c>
      <c r="D5" s="65" t="s">
        <v>47</v>
      </c>
      <c r="E5" s="65">
        <v>120</v>
      </c>
      <c r="I5" s="65" t="s">
        <v>63</v>
      </c>
      <c r="J5" s="65">
        <v>17</v>
      </c>
      <c r="L5" s="65" t="s">
        <v>47</v>
      </c>
      <c r="M5" s="65">
        <v>120</v>
      </c>
    </row>
    <row r="6" spans="1:15" x14ac:dyDescent="0.25">
      <c r="A6" s="66" t="s">
        <v>66</v>
      </c>
      <c r="B6" s="67">
        <f>SUM(B3:B5)</f>
        <v>1897</v>
      </c>
      <c r="D6" s="65" t="s">
        <v>48</v>
      </c>
      <c r="E6" s="65">
        <v>25</v>
      </c>
      <c r="I6" s="66" t="s">
        <v>66</v>
      </c>
      <c r="J6" s="67">
        <f>SUM(J3:J5)</f>
        <v>1897</v>
      </c>
      <c r="L6" s="65" t="s">
        <v>48</v>
      </c>
      <c r="M6" s="65">
        <v>25</v>
      </c>
    </row>
    <row r="7" spans="1:15" x14ac:dyDescent="0.25">
      <c r="D7" s="65" t="s">
        <v>50</v>
      </c>
      <c r="E7" s="65">
        <v>45</v>
      </c>
      <c r="L7" s="65" t="s">
        <v>50</v>
      </c>
      <c r="M7" s="65">
        <v>30</v>
      </c>
    </row>
    <row r="8" spans="1:15" x14ac:dyDescent="0.25">
      <c r="D8" s="65" t="s">
        <v>51</v>
      </c>
      <c r="E8" s="65">
        <v>19.989999999999998</v>
      </c>
      <c r="L8" s="65" t="s">
        <v>51</v>
      </c>
      <c r="M8" s="65">
        <v>19.989999999999998</v>
      </c>
    </row>
    <row r="9" spans="1:15" x14ac:dyDescent="0.25">
      <c r="D9" s="65" t="s">
        <v>49</v>
      </c>
      <c r="E9" s="65">
        <v>300</v>
      </c>
      <c r="L9" s="65" t="s">
        <v>49</v>
      </c>
      <c r="M9" s="65">
        <v>200</v>
      </c>
    </row>
    <row r="10" spans="1:15" x14ac:dyDescent="0.25">
      <c r="D10" s="65" t="s">
        <v>52</v>
      </c>
      <c r="E10" s="65">
        <v>20</v>
      </c>
      <c r="L10" s="65" t="s">
        <v>52</v>
      </c>
      <c r="M10" s="65">
        <v>20</v>
      </c>
    </row>
    <row r="11" spans="1:15" x14ac:dyDescent="0.25">
      <c r="D11" s="65" t="s">
        <v>68</v>
      </c>
      <c r="E11" s="65">
        <v>30</v>
      </c>
      <c r="L11" s="65" t="s">
        <v>68</v>
      </c>
      <c r="M11" s="65">
        <v>30</v>
      </c>
    </row>
    <row r="12" spans="1:15" x14ac:dyDescent="0.25">
      <c r="D12" s="65" t="s">
        <v>53</v>
      </c>
      <c r="E12" s="65">
        <v>150</v>
      </c>
      <c r="L12" s="65" t="s">
        <v>53</v>
      </c>
      <c r="M12" s="65">
        <v>150</v>
      </c>
    </row>
    <row r="13" spans="1:15" x14ac:dyDescent="0.25">
      <c r="D13" s="65" t="s">
        <v>54</v>
      </c>
      <c r="E13" s="65">
        <v>26.86</v>
      </c>
      <c r="L13" s="65" t="s">
        <v>54</v>
      </c>
      <c r="M13" s="65">
        <v>26.86</v>
      </c>
    </row>
    <row r="14" spans="1:15" x14ac:dyDescent="0.25">
      <c r="D14" s="65" t="s">
        <v>55</v>
      </c>
      <c r="E14" s="65">
        <v>22</v>
      </c>
      <c r="L14" s="65" t="s">
        <v>55</v>
      </c>
      <c r="M14" s="65">
        <v>0</v>
      </c>
    </row>
    <row r="15" spans="1:15" x14ac:dyDescent="0.25">
      <c r="D15" s="65" t="s">
        <v>65</v>
      </c>
      <c r="E15" s="65">
        <v>50</v>
      </c>
      <c r="L15" s="65" t="s">
        <v>65</v>
      </c>
      <c r="M15" s="65">
        <v>60</v>
      </c>
    </row>
    <row r="16" spans="1:15" x14ac:dyDescent="0.25">
      <c r="D16" s="65" t="s">
        <v>56</v>
      </c>
      <c r="E16" s="65">
        <v>150</v>
      </c>
      <c r="L16" s="65" t="s">
        <v>56</v>
      </c>
      <c r="M16" s="65">
        <v>0</v>
      </c>
    </row>
    <row r="17" spans="4:13" x14ac:dyDescent="0.25">
      <c r="D17" s="65" t="s">
        <v>57</v>
      </c>
      <c r="E17" s="65">
        <v>20</v>
      </c>
      <c r="L17" s="65" t="s">
        <v>57</v>
      </c>
      <c r="M17" s="65">
        <v>20</v>
      </c>
    </row>
    <row r="18" spans="4:13" x14ac:dyDescent="0.25">
      <c r="D18" s="65" t="s">
        <v>58</v>
      </c>
      <c r="E18" s="65">
        <v>200</v>
      </c>
      <c r="L18" s="65" t="s">
        <v>58</v>
      </c>
      <c r="M18" s="65">
        <v>200</v>
      </c>
    </row>
    <row r="19" spans="4:13" x14ac:dyDescent="0.25">
      <c r="D19" s="65" t="s">
        <v>64</v>
      </c>
      <c r="E19" s="65">
        <v>55</v>
      </c>
      <c r="L19" s="65" t="s">
        <v>64</v>
      </c>
      <c r="M19" s="65">
        <v>55</v>
      </c>
    </row>
    <row r="20" spans="4:13" x14ac:dyDescent="0.25">
      <c r="D20" s="66" t="s">
        <v>66</v>
      </c>
      <c r="E20" s="65">
        <f>SUM(E3:E19)</f>
        <v>1801.85</v>
      </c>
      <c r="L20" s="66" t="s">
        <v>66</v>
      </c>
      <c r="M20" s="65">
        <f>SUM(M3:M19)</f>
        <v>1524.85</v>
      </c>
    </row>
  </sheetData>
  <mergeCells count="4">
    <mergeCell ref="A2:B2"/>
    <mergeCell ref="D2:E2"/>
    <mergeCell ref="I2:J2"/>
    <mergeCell ref="L2:M2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405B-63A8-4D1E-A0B0-98BBDF974A88}">
  <dimension ref="B2:AJ26"/>
  <sheetViews>
    <sheetView topLeftCell="E1" workbookViewId="0">
      <selection activeCell="AJ5" sqref="AJ5"/>
    </sheetView>
  </sheetViews>
  <sheetFormatPr baseColWidth="10" defaultRowHeight="15" x14ac:dyDescent="0.25"/>
  <cols>
    <col min="1" max="1" width="2.140625" customWidth="1"/>
    <col min="3" max="3" width="5" bestFit="1" customWidth="1"/>
    <col min="4" max="4" width="1.28515625" customWidth="1"/>
    <col min="5" max="5" width="17" bestFit="1" customWidth="1"/>
    <col min="6" max="6" width="8" bestFit="1" customWidth="1"/>
    <col min="7" max="7" width="1" customWidth="1"/>
    <col min="9" max="9" width="2.140625" customWidth="1"/>
    <col min="11" max="11" width="5" bestFit="1" customWidth="1"/>
    <col min="12" max="12" width="1.28515625" customWidth="1"/>
    <col min="13" max="13" width="17" bestFit="1" customWidth="1"/>
    <col min="14" max="14" width="8" bestFit="1" customWidth="1"/>
    <col min="15" max="15" width="1" customWidth="1"/>
    <col min="17" max="17" width="2.140625" customWidth="1"/>
    <col min="19" max="19" width="5" bestFit="1" customWidth="1"/>
    <col min="20" max="20" width="1.28515625" customWidth="1"/>
    <col min="21" max="21" width="17" bestFit="1" customWidth="1"/>
    <col min="22" max="22" width="8" bestFit="1" customWidth="1"/>
    <col min="23" max="23" width="1" customWidth="1"/>
    <col min="25" max="25" width="1.5703125" customWidth="1"/>
    <col min="27" max="27" width="11.42578125" customWidth="1"/>
    <col min="28" max="28" width="1.5703125" customWidth="1"/>
    <col min="29" max="29" width="17" bestFit="1" customWidth="1"/>
    <col min="31" max="31" width="1.28515625" customWidth="1"/>
    <col min="33" max="33" width="2.5703125" customWidth="1"/>
  </cols>
  <sheetData>
    <row r="2" spans="2:36" x14ac:dyDescent="0.25">
      <c r="B2" s="117" t="s">
        <v>128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R2" s="121" t="s">
        <v>129</v>
      </c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H2" s="116" t="s">
        <v>135</v>
      </c>
      <c r="AI2" s="116"/>
      <c r="AJ2" s="116"/>
    </row>
    <row r="3" spans="2:36" x14ac:dyDescent="0.25">
      <c r="B3" s="118" t="s">
        <v>81</v>
      </c>
      <c r="C3" s="118"/>
      <c r="D3" s="118"/>
      <c r="E3" s="118"/>
      <c r="F3" s="118"/>
      <c r="G3" s="118"/>
      <c r="H3" s="118"/>
      <c r="J3" s="118" t="s">
        <v>82</v>
      </c>
      <c r="K3" s="118"/>
      <c r="L3" s="118"/>
      <c r="M3" s="118"/>
      <c r="N3" s="118"/>
      <c r="O3" s="118"/>
      <c r="P3" s="118"/>
      <c r="R3" s="118" t="s">
        <v>81</v>
      </c>
      <c r="S3" s="118"/>
      <c r="T3" s="118"/>
      <c r="U3" s="118"/>
      <c r="V3" s="118"/>
      <c r="W3" s="118"/>
      <c r="X3" s="118"/>
      <c r="Z3" s="118" t="s">
        <v>130</v>
      </c>
      <c r="AA3" s="118"/>
      <c r="AB3" s="118"/>
      <c r="AC3" s="118"/>
      <c r="AD3" s="118"/>
      <c r="AE3" s="118"/>
      <c r="AF3" s="118"/>
      <c r="AH3" s="112" t="s">
        <v>130</v>
      </c>
      <c r="AI3" s="112"/>
      <c r="AJ3" s="112"/>
    </row>
    <row r="4" spans="2:36" x14ac:dyDescent="0.25">
      <c r="B4" s="122" t="s">
        <v>60</v>
      </c>
      <c r="C4" s="123"/>
      <c r="E4" s="124" t="s">
        <v>59</v>
      </c>
      <c r="F4" s="125"/>
      <c r="H4" s="69" t="s">
        <v>67</v>
      </c>
      <c r="J4" s="122" t="s">
        <v>60</v>
      </c>
      <c r="K4" s="123"/>
      <c r="M4" s="124" t="s">
        <v>59</v>
      </c>
      <c r="N4" s="125"/>
      <c r="P4" s="69" t="s">
        <v>67</v>
      </c>
      <c r="R4" s="119" t="s">
        <v>60</v>
      </c>
      <c r="S4" s="120"/>
      <c r="U4" s="119" t="s">
        <v>59</v>
      </c>
      <c r="V4" s="120"/>
      <c r="X4" s="70" t="s">
        <v>67</v>
      </c>
      <c r="Z4" s="119" t="s">
        <v>60</v>
      </c>
      <c r="AA4" s="120"/>
      <c r="AC4" s="119" t="s">
        <v>59</v>
      </c>
      <c r="AD4" s="120"/>
      <c r="AF4" s="70" t="s">
        <v>67</v>
      </c>
      <c r="AH4" s="65" t="s">
        <v>60</v>
      </c>
      <c r="AI4" s="65" t="s">
        <v>134</v>
      </c>
      <c r="AJ4" s="65" t="s">
        <v>67</v>
      </c>
    </row>
    <row r="5" spans="2:36" x14ac:dyDescent="0.25">
      <c r="B5" s="65" t="s">
        <v>62</v>
      </c>
      <c r="C5" s="65">
        <v>733</v>
      </c>
      <c r="E5" s="65" t="s">
        <v>45</v>
      </c>
      <c r="F5" s="65">
        <v>245.4</v>
      </c>
      <c r="H5" s="65">
        <f>C10-F26</f>
        <v>-56.5300000000002</v>
      </c>
      <c r="J5" s="65" t="s">
        <v>62</v>
      </c>
      <c r="K5" s="65">
        <v>733</v>
      </c>
      <c r="M5" s="65" t="s">
        <v>45</v>
      </c>
      <c r="N5" s="65">
        <v>122</v>
      </c>
      <c r="P5" s="65">
        <f>K10-N26</f>
        <v>224.49</v>
      </c>
      <c r="R5" s="65" t="s">
        <v>62</v>
      </c>
      <c r="S5" s="65">
        <v>1700</v>
      </c>
      <c r="U5" s="65" t="s">
        <v>45</v>
      </c>
      <c r="V5" s="65">
        <v>553</v>
      </c>
      <c r="X5" s="65">
        <f>S8-V23</f>
        <v>65.150000000000091</v>
      </c>
      <c r="Z5" s="65" t="s">
        <v>62</v>
      </c>
      <c r="AA5" s="65">
        <v>1700</v>
      </c>
      <c r="AC5" s="65" t="s">
        <v>45</v>
      </c>
      <c r="AD5" s="65">
        <v>122</v>
      </c>
      <c r="AF5" s="65">
        <f>AA8-AD23</f>
        <v>603.15000000000009</v>
      </c>
      <c r="AH5" s="65">
        <f>AA8+K10</f>
        <v>3263.34</v>
      </c>
      <c r="AI5" s="65">
        <f>AD23+N26</f>
        <v>2435.6999999999998</v>
      </c>
      <c r="AJ5" s="65">
        <f>AF5+P5</f>
        <v>827.6400000000001</v>
      </c>
    </row>
    <row r="6" spans="2:36" x14ac:dyDescent="0.25">
      <c r="B6" s="65" t="s">
        <v>72</v>
      </c>
      <c r="C6" s="65">
        <v>300</v>
      </c>
      <c r="E6" s="65" t="s">
        <v>46</v>
      </c>
      <c r="F6" s="65">
        <v>18.27</v>
      </c>
      <c r="J6" s="65" t="s">
        <v>72</v>
      </c>
      <c r="K6" s="65">
        <v>300</v>
      </c>
      <c r="M6" s="65" t="s">
        <v>46</v>
      </c>
      <c r="N6" s="65">
        <v>7.5</v>
      </c>
      <c r="R6" s="65" t="s">
        <v>61</v>
      </c>
      <c r="S6" s="65">
        <v>180</v>
      </c>
      <c r="U6" s="65" t="s">
        <v>46</v>
      </c>
      <c r="V6" s="65">
        <v>15</v>
      </c>
      <c r="Z6" s="65" t="s">
        <v>61</v>
      </c>
      <c r="AA6" s="65">
        <v>180</v>
      </c>
      <c r="AC6" s="65" t="s">
        <v>46</v>
      </c>
      <c r="AD6" s="65">
        <v>7.5</v>
      </c>
    </row>
    <row r="7" spans="2:36" x14ac:dyDescent="0.25">
      <c r="B7" s="65" t="s">
        <v>79</v>
      </c>
      <c r="C7" s="65">
        <v>175</v>
      </c>
      <c r="E7" s="65" t="s">
        <v>74</v>
      </c>
      <c r="F7" s="65">
        <v>20.09</v>
      </c>
      <c r="J7" s="65" t="s">
        <v>79</v>
      </c>
      <c r="K7" s="65">
        <v>175</v>
      </c>
      <c r="M7" s="65" t="s">
        <v>74</v>
      </c>
      <c r="N7" s="65">
        <v>20.09</v>
      </c>
      <c r="R7" s="65" t="s">
        <v>63</v>
      </c>
      <c r="S7" s="65">
        <v>17</v>
      </c>
      <c r="U7" s="65" t="s">
        <v>47</v>
      </c>
      <c r="V7" s="65">
        <v>120</v>
      </c>
      <c r="Z7" s="65" t="s">
        <v>63</v>
      </c>
      <c r="AA7" s="65">
        <v>17</v>
      </c>
      <c r="AC7" s="65" t="s">
        <v>47</v>
      </c>
      <c r="AD7" s="65">
        <v>65</v>
      </c>
    </row>
    <row r="8" spans="2:36" x14ac:dyDescent="0.25">
      <c r="B8" s="65" t="s">
        <v>73</v>
      </c>
      <c r="C8" s="65">
        <v>125</v>
      </c>
      <c r="E8" s="65" t="s">
        <v>75</v>
      </c>
      <c r="F8" s="65">
        <v>42</v>
      </c>
      <c r="J8" s="65" t="s">
        <v>73</v>
      </c>
      <c r="K8" s="65">
        <v>125</v>
      </c>
      <c r="M8" s="65" t="s">
        <v>75</v>
      </c>
      <c r="N8" s="65">
        <v>42</v>
      </c>
      <c r="R8" s="66" t="s">
        <v>66</v>
      </c>
      <c r="S8" s="67">
        <f>SUM(S5:S7)</f>
        <v>1897</v>
      </c>
      <c r="U8" s="65" t="s">
        <v>48</v>
      </c>
      <c r="V8" s="65">
        <v>25</v>
      </c>
      <c r="Z8" s="66" t="s">
        <v>66</v>
      </c>
      <c r="AA8" s="67">
        <f>SUM(AA5:AA7)</f>
        <v>1897</v>
      </c>
      <c r="AC8" s="65" t="s">
        <v>48</v>
      </c>
      <c r="AD8" s="65">
        <v>12.5</v>
      </c>
    </row>
    <row r="9" spans="2:36" x14ac:dyDescent="0.25">
      <c r="B9" s="65" t="s">
        <v>76</v>
      </c>
      <c r="C9" s="65">
        <v>33.340000000000003</v>
      </c>
      <c r="E9" s="65" t="s">
        <v>47</v>
      </c>
      <c r="F9" s="65">
        <v>125</v>
      </c>
      <c r="J9" s="65" t="s">
        <v>76</v>
      </c>
      <c r="K9" s="65">
        <v>33.340000000000003</v>
      </c>
      <c r="M9" s="65" t="s">
        <v>47</v>
      </c>
      <c r="N9" s="65">
        <v>65</v>
      </c>
      <c r="U9" s="65" t="s">
        <v>50</v>
      </c>
      <c r="V9" s="65">
        <v>45</v>
      </c>
      <c r="AC9" s="65" t="s">
        <v>50</v>
      </c>
      <c r="AD9" s="65">
        <v>15</v>
      </c>
    </row>
    <row r="10" spans="2:36" x14ac:dyDescent="0.25">
      <c r="B10" s="66" t="s">
        <v>66</v>
      </c>
      <c r="C10" s="67">
        <f>SUM(C5:C9)</f>
        <v>1366.34</v>
      </c>
      <c r="E10" s="65" t="s">
        <v>48</v>
      </c>
      <c r="F10" s="65">
        <v>25</v>
      </c>
      <c r="J10" s="66" t="s">
        <v>66</v>
      </c>
      <c r="K10" s="67">
        <f>SUM(K5:K9)</f>
        <v>1366.34</v>
      </c>
      <c r="M10" s="65" t="s">
        <v>48</v>
      </c>
      <c r="N10" s="65">
        <v>12.5</v>
      </c>
      <c r="U10" s="65" t="s">
        <v>51</v>
      </c>
      <c r="V10" s="65">
        <v>19.989999999999998</v>
      </c>
      <c r="AC10" s="65" t="s">
        <v>51</v>
      </c>
      <c r="AD10" s="65">
        <v>19.989999999999998</v>
      </c>
    </row>
    <row r="11" spans="2:36" x14ac:dyDescent="0.25">
      <c r="E11" s="65" t="s">
        <v>50</v>
      </c>
      <c r="F11" s="65">
        <v>40</v>
      </c>
      <c r="M11" s="65" t="s">
        <v>50</v>
      </c>
      <c r="N11" s="65">
        <v>15</v>
      </c>
      <c r="U11" s="65" t="s">
        <v>49</v>
      </c>
      <c r="V11" s="65">
        <v>200</v>
      </c>
      <c r="AC11" s="65" t="s">
        <v>49</v>
      </c>
      <c r="AD11" s="65">
        <v>200</v>
      </c>
    </row>
    <row r="12" spans="2:36" x14ac:dyDescent="0.25">
      <c r="E12" s="65" t="s">
        <v>51</v>
      </c>
      <c r="F12" s="65">
        <v>36</v>
      </c>
      <c r="M12" s="65" t="s">
        <v>51</v>
      </c>
      <c r="N12" s="65">
        <v>19.989999999999998</v>
      </c>
      <c r="U12" s="65" t="s">
        <v>52</v>
      </c>
      <c r="V12" s="65">
        <v>20</v>
      </c>
      <c r="AC12" s="65" t="s">
        <v>52</v>
      </c>
      <c r="AD12" s="65">
        <v>20</v>
      </c>
    </row>
    <row r="13" spans="2:36" x14ac:dyDescent="0.25">
      <c r="E13" s="65" t="s">
        <v>83</v>
      </c>
      <c r="F13" s="65">
        <v>118.36</v>
      </c>
      <c r="M13" s="65" t="s">
        <v>83</v>
      </c>
      <c r="N13" s="65">
        <v>118.36</v>
      </c>
      <c r="U13" s="65" t="s">
        <v>68</v>
      </c>
      <c r="V13" s="65">
        <v>30</v>
      </c>
      <c r="AC13" s="65" t="s">
        <v>68</v>
      </c>
      <c r="AD13" s="65">
        <v>30</v>
      </c>
    </row>
    <row r="14" spans="2:36" x14ac:dyDescent="0.25">
      <c r="E14" s="65" t="s">
        <v>49</v>
      </c>
      <c r="F14" s="65">
        <v>250</v>
      </c>
      <c r="M14" s="65" t="s">
        <v>49</v>
      </c>
      <c r="N14" s="65">
        <v>200</v>
      </c>
      <c r="U14" s="65" t="s">
        <v>53</v>
      </c>
      <c r="V14" s="65">
        <v>180</v>
      </c>
      <c r="AC14" s="65" t="s">
        <v>53</v>
      </c>
      <c r="AD14" s="65">
        <v>150</v>
      </c>
    </row>
    <row r="15" spans="2:36" x14ac:dyDescent="0.25">
      <c r="E15" s="65" t="s">
        <v>133</v>
      </c>
      <c r="F15" s="65">
        <v>35</v>
      </c>
      <c r="M15" s="65" t="s">
        <v>132</v>
      </c>
      <c r="N15" s="65">
        <v>35</v>
      </c>
      <c r="U15" s="65" t="s">
        <v>54</v>
      </c>
      <c r="V15" s="65">
        <v>26.86</v>
      </c>
      <c r="AC15" s="65" t="s">
        <v>54</v>
      </c>
      <c r="AD15" s="65">
        <v>26.86</v>
      </c>
    </row>
    <row r="16" spans="2:36" x14ac:dyDescent="0.25">
      <c r="E16" s="65" t="s">
        <v>52</v>
      </c>
      <c r="F16" s="65">
        <v>13.34</v>
      </c>
      <c r="M16" s="65" t="s">
        <v>52</v>
      </c>
      <c r="N16" s="65">
        <v>15</v>
      </c>
      <c r="U16" s="65" t="s">
        <v>56</v>
      </c>
      <c r="V16" s="65">
        <v>150</v>
      </c>
      <c r="AC16" s="65" t="s">
        <v>137</v>
      </c>
      <c r="AD16" s="65">
        <v>0</v>
      </c>
    </row>
    <row r="17" spans="5:30" x14ac:dyDescent="0.25">
      <c r="E17" s="65" t="s">
        <v>68</v>
      </c>
      <c r="F17" s="65">
        <v>30</v>
      </c>
      <c r="M17" s="65" t="s">
        <v>68</v>
      </c>
      <c r="N17" s="65">
        <v>25</v>
      </c>
      <c r="U17" s="65" t="s">
        <v>131</v>
      </c>
      <c r="V17" s="65">
        <v>22</v>
      </c>
      <c r="AC17" s="65" t="s">
        <v>56</v>
      </c>
      <c r="AD17" s="65">
        <v>0</v>
      </c>
    </row>
    <row r="18" spans="5:30" x14ac:dyDescent="0.25">
      <c r="E18" s="65" t="s">
        <v>53</v>
      </c>
      <c r="F18" s="65">
        <v>60</v>
      </c>
      <c r="M18" s="65" t="s">
        <v>53</v>
      </c>
      <c r="N18" s="65">
        <v>80</v>
      </c>
      <c r="U18" s="65" t="s">
        <v>65</v>
      </c>
      <c r="V18" s="65">
        <v>150</v>
      </c>
      <c r="AC18" s="65" t="s">
        <v>65</v>
      </c>
      <c r="AD18" s="65">
        <v>150</v>
      </c>
    </row>
    <row r="19" spans="5:30" x14ac:dyDescent="0.25">
      <c r="E19" s="65" t="s">
        <v>54</v>
      </c>
      <c r="F19" s="65">
        <v>41.41</v>
      </c>
      <c r="M19" s="65" t="s">
        <v>54</v>
      </c>
      <c r="N19" s="65">
        <v>41.41</v>
      </c>
      <c r="U19" s="65"/>
      <c r="V19" s="65"/>
      <c r="AC19" s="65" t="s">
        <v>136</v>
      </c>
      <c r="AD19" s="65">
        <v>200</v>
      </c>
    </row>
    <row r="20" spans="5:30" x14ac:dyDescent="0.25">
      <c r="E20" s="65" t="s">
        <v>80</v>
      </c>
      <c r="F20" s="65">
        <v>20</v>
      </c>
      <c r="M20" s="65" t="s">
        <v>80</v>
      </c>
      <c r="N20" s="65">
        <v>20</v>
      </c>
      <c r="U20" s="65" t="s">
        <v>57</v>
      </c>
      <c r="V20" s="65">
        <v>20</v>
      </c>
      <c r="AC20" s="65" t="s">
        <v>57</v>
      </c>
      <c r="AD20" s="65">
        <v>20</v>
      </c>
    </row>
    <row r="21" spans="5:30" x14ac:dyDescent="0.25">
      <c r="E21" s="65" t="s">
        <v>65</v>
      </c>
      <c r="F21" s="65">
        <v>100</v>
      </c>
      <c r="M21" s="65" t="s">
        <v>65</v>
      </c>
      <c r="N21" s="65">
        <v>100</v>
      </c>
      <c r="U21" s="65" t="s">
        <v>58</v>
      </c>
      <c r="V21" s="65">
        <v>200</v>
      </c>
      <c r="AC21" s="65" t="s">
        <v>58</v>
      </c>
      <c r="AD21" s="65">
        <v>200</v>
      </c>
    </row>
    <row r="22" spans="5:30" x14ac:dyDescent="0.25">
      <c r="E22" s="65" t="s">
        <v>78</v>
      </c>
      <c r="F22" s="65">
        <v>133</v>
      </c>
      <c r="M22" s="65" t="s">
        <v>78</v>
      </c>
      <c r="N22" s="65">
        <v>133</v>
      </c>
      <c r="U22" s="65" t="s">
        <v>64</v>
      </c>
      <c r="V22" s="65">
        <v>55</v>
      </c>
      <c r="AC22" s="65" t="s">
        <v>64</v>
      </c>
      <c r="AD22" s="65">
        <v>55</v>
      </c>
    </row>
    <row r="23" spans="5:30" x14ac:dyDescent="0.25">
      <c r="E23" s="65" t="s">
        <v>57</v>
      </c>
      <c r="F23" s="65">
        <v>12</v>
      </c>
      <c r="M23" s="65" t="s">
        <v>57</v>
      </c>
      <c r="N23" s="65">
        <v>12</v>
      </c>
      <c r="U23" s="66" t="s">
        <v>66</v>
      </c>
      <c r="V23" s="65">
        <f>SUM(V5:V22)</f>
        <v>1831.85</v>
      </c>
      <c r="AC23" s="66" t="s">
        <v>66</v>
      </c>
      <c r="AD23" s="65">
        <f>SUM(AD5:AD22)</f>
        <v>1293.8499999999999</v>
      </c>
    </row>
    <row r="24" spans="5:30" x14ac:dyDescent="0.25">
      <c r="E24" s="65" t="s">
        <v>77</v>
      </c>
      <c r="F24" s="65">
        <v>50</v>
      </c>
      <c r="M24" s="65" t="s">
        <v>77</v>
      </c>
      <c r="N24" s="65">
        <v>50</v>
      </c>
    </row>
    <row r="25" spans="5:30" x14ac:dyDescent="0.25">
      <c r="E25" s="65" t="s">
        <v>64</v>
      </c>
      <c r="F25" s="65">
        <v>8</v>
      </c>
      <c r="M25" s="65" t="s">
        <v>64</v>
      </c>
      <c r="N25" s="65">
        <v>8</v>
      </c>
    </row>
    <row r="26" spans="5:30" x14ac:dyDescent="0.25">
      <c r="E26" s="66" t="s">
        <v>66</v>
      </c>
      <c r="F26" s="65">
        <f>SUM(F5:F25)</f>
        <v>1422.8700000000001</v>
      </c>
      <c r="M26" s="66" t="s">
        <v>66</v>
      </c>
      <c r="N26" s="65">
        <f>SUM(N5:N25)</f>
        <v>1141.8499999999999</v>
      </c>
    </row>
  </sheetData>
  <mergeCells count="16">
    <mergeCell ref="AH2:AJ2"/>
    <mergeCell ref="AH3:AJ3"/>
    <mergeCell ref="B2:P2"/>
    <mergeCell ref="R3:X3"/>
    <mergeCell ref="Z4:AA4"/>
    <mergeCell ref="AC4:AD4"/>
    <mergeCell ref="Z3:AF3"/>
    <mergeCell ref="R2:AF2"/>
    <mergeCell ref="R4:S4"/>
    <mergeCell ref="U4:V4"/>
    <mergeCell ref="B4:C4"/>
    <mergeCell ref="E4:F4"/>
    <mergeCell ref="J4:K4"/>
    <mergeCell ref="M4:N4"/>
    <mergeCell ref="B3:H3"/>
    <mergeCell ref="J3:P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3405-88A8-42EC-82EF-E21B575434DC}">
  <dimension ref="B2:V27"/>
  <sheetViews>
    <sheetView tabSelected="1" workbookViewId="0">
      <selection activeCell="M10" sqref="M10"/>
    </sheetView>
  </sheetViews>
  <sheetFormatPr baseColWidth="10" defaultRowHeight="15" x14ac:dyDescent="0.25"/>
  <cols>
    <col min="1" max="2" width="2.140625" customWidth="1"/>
    <col min="4" max="4" width="5" bestFit="1" customWidth="1"/>
    <col min="5" max="5" width="1.28515625" customWidth="1"/>
    <col min="6" max="6" width="17" bestFit="1" customWidth="1"/>
    <col min="7" max="7" width="8" bestFit="1" customWidth="1"/>
    <col min="8" max="8" width="1" customWidth="1"/>
    <col min="10" max="10" width="2.140625" customWidth="1"/>
    <col min="11" max="11" width="1.5703125" customWidth="1"/>
    <col min="14" max="14" width="1.5703125" customWidth="1"/>
    <col min="15" max="15" width="17" bestFit="1" customWidth="1"/>
    <col min="17" max="17" width="1.28515625" customWidth="1"/>
    <col min="19" max="19" width="2.5703125" customWidth="1"/>
  </cols>
  <sheetData>
    <row r="2" spans="2:22" x14ac:dyDescent="0.25">
      <c r="B2" s="117"/>
      <c r="C2" s="117"/>
      <c r="D2" s="117"/>
      <c r="E2" s="117"/>
      <c r="F2" s="117"/>
      <c r="G2" s="117"/>
      <c r="H2" s="117"/>
      <c r="I2" s="117"/>
      <c r="K2" s="121"/>
      <c r="L2" s="121"/>
      <c r="M2" s="121"/>
      <c r="N2" s="121"/>
      <c r="O2" s="121"/>
      <c r="P2" s="121"/>
      <c r="Q2" s="121"/>
      <c r="R2" s="121"/>
      <c r="T2" s="116" t="s">
        <v>135</v>
      </c>
      <c r="U2" s="116"/>
      <c r="V2" s="116"/>
    </row>
    <row r="3" spans="2:22" x14ac:dyDescent="0.25">
      <c r="C3" s="118" t="s">
        <v>82</v>
      </c>
      <c r="D3" s="118"/>
      <c r="E3" s="118"/>
      <c r="F3" s="118"/>
      <c r="G3" s="118"/>
      <c r="H3" s="118"/>
      <c r="I3" s="118"/>
      <c r="L3" s="118" t="s">
        <v>130</v>
      </c>
      <c r="M3" s="118"/>
      <c r="N3" s="118"/>
      <c r="O3" s="118"/>
      <c r="P3" s="118"/>
      <c r="Q3" s="118"/>
      <c r="R3" s="118"/>
      <c r="T3" s="112" t="s">
        <v>130</v>
      </c>
      <c r="U3" s="112"/>
      <c r="V3" s="112"/>
    </row>
    <row r="4" spans="2:22" x14ac:dyDescent="0.25">
      <c r="C4" s="122" t="s">
        <v>60</v>
      </c>
      <c r="D4" s="123"/>
      <c r="F4" s="124" t="s">
        <v>59</v>
      </c>
      <c r="G4" s="125"/>
      <c r="I4" s="69" t="s">
        <v>67</v>
      </c>
      <c r="L4" s="119" t="s">
        <v>60</v>
      </c>
      <c r="M4" s="120"/>
      <c r="O4" s="119" t="s">
        <v>59</v>
      </c>
      <c r="P4" s="120"/>
      <c r="R4" s="70" t="s">
        <v>67</v>
      </c>
      <c r="T4" s="65" t="s">
        <v>60</v>
      </c>
      <c r="U4" s="65" t="s">
        <v>134</v>
      </c>
      <c r="V4" s="66" t="s">
        <v>67</v>
      </c>
    </row>
    <row r="5" spans="2:22" x14ac:dyDescent="0.25">
      <c r="C5" s="72" t="s">
        <v>62</v>
      </c>
      <c r="D5" s="72">
        <v>733</v>
      </c>
      <c r="F5" s="65" t="s">
        <v>45</v>
      </c>
      <c r="G5" s="65">
        <v>122</v>
      </c>
      <c r="I5" s="65">
        <f>D12-G27</f>
        <v>341.49</v>
      </c>
      <c r="L5" s="65" t="s">
        <v>62</v>
      </c>
      <c r="M5" s="65">
        <v>1700</v>
      </c>
      <c r="O5" s="65" t="s">
        <v>45</v>
      </c>
      <c r="P5" s="65">
        <v>122</v>
      </c>
      <c r="R5" s="65">
        <f>M10-P25</f>
        <v>623.15000000000009</v>
      </c>
      <c r="T5" s="65">
        <f>D12+M10</f>
        <v>3663.34</v>
      </c>
      <c r="U5" s="65">
        <f>G27+P24</f>
        <v>1524.85</v>
      </c>
      <c r="V5" s="65">
        <f>I5+R5</f>
        <v>964.6400000000001</v>
      </c>
    </row>
    <row r="6" spans="2:22" x14ac:dyDescent="0.25">
      <c r="C6" s="72" t="s">
        <v>72</v>
      </c>
      <c r="D6" s="72">
        <v>300</v>
      </c>
      <c r="F6" s="65" t="s">
        <v>46</v>
      </c>
      <c r="G6" s="65">
        <v>7.5</v>
      </c>
      <c r="L6" s="65" t="s">
        <v>61</v>
      </c>
      <c r="M6" s="65">
        <v>180</v>
      </c>
      <c r="O6" s="65" t="s">
        <v>46</v>
      </c>
      <c r="P6" s="65">
        <v>7.5</v>
      </c>
    </row>
    <row r="7" spans="2:22" x14ac:dyDescent="0.25">
      <c r="C7" s="72" t="s">
        <v>79</v>
      </c>
      <c r="D7" s="72">
        <v>175</v>
      </c>
      <c r="F7" s="65" t="s">
        <v>74</v>
      </c>
      <c r="G7" s="65">
        <v>20.09</v>
      </c>
      <c r="L7" s="65" t="s">
        <v>63</v>
      </c>
      <c r="M7" s="72">
        <v>17</v>
      </c>
      <c r="O7" s="65" t="s">
        <v>47</v>
      </c>
      <c r="P7" s="65">
        <v>65</v>
      </c>
    </row>
    <row r="8" spans="2:22" x14ac:dyDescent="0.25">
      <c r="C8" s="72" t="s">
        <v>73</v>
      </c>
      <c r="D8" s="72">
        <v>125</v>
      </c>
      <c r="F8" s="65" t="s">
        <v>75</v>
      </c>
      <c r="G8" s="65">
        <v>0</v>
      </c>
      <c r="L8" s="71" t="s">
        <v>140</v>
      </c>
      <c r="M8" s="72">
        <v>100</v>
      </c>
      <c r="O8" s="65" t="s">
        <v>48</v>
      </c>
      <c r="P8" s="65">
        <v>12.5</v>
      </c>
    </row>
    <row r="9" spans="2:22" x14ac:dyDescent="0.25">
      <c r="C9" s="72" t="s">
        <v>76</v>
      </c>
      <c r="D9" s="72">
        <v>33.340000000000003</v>
      </c>
      <c r="F9" s="65" t="s">
        <v>47</v>
      </c>
      <c r="G9" s="65">
        <v>65</v>
      </c>
      <c r="L9" s="71" t="s">
        <v>139</v>
      </c>
      <c r="M9" s="72">
        <v>100</v>
      </c>
      <c r="O9" s="65" t="s">
        <v>50</v>
      </c>
      <c r="P9" s="65">
        <v>15</v>
      </c>
    </row>
    <row r="10" spans="2:22" x14ac:dyDescent="0.25">
      <c r="C10" s="73" t="s">
        <v>138</v>
      </c>
      <c r="D10" s="72">
        <v>100</v>
      </c>
      <c r="F10" s="65" t="s">
        <v>48</v>
      </c>
      <c r="G10" s="65">
        <v>12.5</v>
      </c>
      <c r="L10" s="66" t="s">
        <v>66</v>
      </c>
      <c r="M10" s="67">
        <f>SUM(M5:M9)</f>
        <v>2097</v>
      </c>
      <c r="O10" s="65" t="s">
        <v>51</v>
      </c>
      <c r="P10" s="65">
        <v>19.989999999999998</v>
      </c>
    </row>
    <row r="11" spans="2:22" x14ac:dyDescent="0.25">
      <c r="C11" s="74" t="s">
        <v>139</v>
      </c>
      <c r="D11" s="74">
        <v>100</v>
      </c>
      <c r="F11" s="65" t="s">
        <v>50</v>
      </c>
      <c r="G11" s="65">
        <v>15</v>
      </c>
      <c r="O11" s="65" t="s">
        <v>49</v>
      </c>
      <c r="P11" s="65">
        <v>200</v>
      </c>
    </row>
    <row r="12" spans="2:22" x14ac:dyDescent="0.25">
      <c r="C12" s="74" t="s">
        <v>2</v>
      </c>
      <c r="D12" s="67">
        <f>SUM(D5:D11)</f>
        <v>1566.34</v>
      </c>
      <c r="F12" s="65" t="s">
        <v>51</v>
      </c>
      <c r="G12" s="65">
        <v>19.989999999999998</v>
      </c>
      <c r="O12" s="65" t="s">
        <v>52</v>
      </c>
      <c r="P12" s="65">
        <v>20</v>
      </c>
    </row>
    <row r="13" spans="2:22" x14ac:dyDescent="0.25">
      <c r="F13" s="65" t="s">
        <v>83</v>
      </c>
      <c r="G13" s="65">
        <v>118.36</v>
      </c>
      <c r="O13" s="65" t="s">
        <v>68</v>
      </c>
      <c r="P13" s="65">
        <v>30</v>
      </c>
    </row>
    <row r="14" spans="2:22" x14ac:dyDescent="0.25">
      <c r="F14" s="65" t="s">
        <v>49</v>
      </c>
      <c r="G14" s="65">
        <v>200</v>
      </c>
      <c r="O14" s="65" t="s">
        <v>53</v>
      </c>
      <c r="P14" s="65">
        <v>150</v>
      </c>
    </row>
    <row r="15" spans="2:22" x14ac:dyDescent="0.25">
      <c r="F15" s="65" t="s">
        <v>132</v>
      </c>
      <c r="G15" s="65">
        <v>35</v>
      </c>
      <c r="O15" s="65" t="s">
        <v>54</v>
      </c>
      <c r="P15" s="65">
        <v>26.86</v>
      </c>
    </row>
    <row r="16" spans="2:22" x14ac:dyDescent="0.25">
      <c r="F16" s="65" t="s">
        <v>52</v>
      </c>
      <c r="G16" s="65">
        <v>15</v>
      </c>
      <c r="O16" s="65" t="s">
        <v>137</v>
      </c>
      <c r="P16" s="65">
        <v>0</v>
      </c>
    </row>
    <row r="17" spans="6:16" x14ac:dyDescent="0.25">
      <c r="F17" s="65" t="s">
        <v>68</v>
      </c>
      <c r="G17" s="65">
        <v>25</v>
      </c>
      <c r="O17" s="65" t="s">
        <v>141</v>
      </c>
      <c r="P17" s="65">
        <v>50</v>
      </c>
    </row>
    <row r="18" spans="6:16" x14ac:dyDescent="0.25">
      <c r="F18" s="65" t="s">
        <v>53</v>
      </c>
      <c r="G18" s="65">
        <v>80</v>
      </c>
      <c r="O18" s="65" t="s">
        <v>65</v>
      </c>
      <c r="P18" s="65">
        <v>150</v>
      </c>
    </row>
    <row r="19" spans="6:16" x14ac:dyDescent="0.25">
      <c r="F19" s="65" t="s">
        <v>54</v>
      </c>
      <c r="G19" s="65">
        <v>41.41</v>
      </c>
      <c r="O19" s="65" t="s">
        <v>136</v>
      </c>
      <c r="P19" s="65">
        <v>0</v>
      </c>
    </row>
    <row r="20" spans="6:16" x14ac:dyDescent="0.25">
      <c r="F20" s="65" t="s">
        <v>80</v>
      </c>
      <c r="G20" s="65">
        <v>20</v>
      </c>
      <c r="O20" s="65" t="s">
        <v>57</v>
      </c>
      <c r="P20" s="65">
        <v>20</v>
      </c>
    </row>
    <row r="21" spans="6:16" x14ac:dyDescent="0.25">
      <c r="F21" s="65" t="s">
        <v>65</v>
      </c>
      <c r="G21" s="65">
        <v>150</v>
      </c>
      <c r="O21" s="65" t="s">
        <v>58</v>
      </c>
      <c r="P21" s="65">
        <v>150</v>
      </c>
    </row>
    <row r="22" spans="6:16" x14ac:dyDescent="0.25">
      <c r="F22" s="65" t="s">
        <v>78</v>
      </c>
      <c r="G22" s="65">
        <v>133</v>
      </c>
      <c r="O22" s="65" t="s">
        <v>64</v>
      </c>
      <c r="P22" s="65">
        <v>60</v>
      </c>
    </row>
    <row r="23" spans="6:16" x14ac:dyDescent="0.25">
      <c r="F23" s="65" t="s">
        <v>57</v>
      </c>
      <c r="G23" s="65">
        <v>12</v>
      </c>
      <c r="O23" s="71" t="s">
        <v>143</v>
      </c>
      <c r="P23" s="65">
        <v>75</v>
      </c>
    </row>
    <row r="24" spans="6:16" x14ac:dyDescent="0.25">
      <c r="F24" s="65" t="s">
        <v>77</v>
      </c>
      <c r="G24" s="65">
        <v>50</v>
      </c>
      <c r="O24" s="71" t="s">
        <v>137</v>
      </c>
      <c r="P24" s="65">
        <v>300</v>
      </c>
    </row>
    <row r="25" spans="6:16" x14ac:dyDescent="0.25">
      <c r="F25" s="65" t="s">
        <v>64</v>
      </c>
      <c r="G25" s="65">
        <v>8</v>
      </c>
      <c r="O25" s="66" t="s">
        <v>66</v>
      </c>
      <c r="P25" s="65">
        <f>SUM(P5:P24)</f>
        <v>1473.85</v>
      </c>
    </row>
    <row r="26" spans="6:16" x14ac:dyDescent="0.25">
      <c r="F26" s="71" t="s">
        <v>142</v>
      </c>
      <c r="G26" s="65">
        <v>75</v>
      </c>
    </row>
    <row r="27" spans="6:16" x14ac:dyDescent="0.25">
      <c r="F27" s="66" t="s">
        <v>66</v>
      </c>
      <c r="G27" s="65">
        <f>SUM(G5:G26)</f>
        <v>1224.8499999999999</v>
      </c>
    </row>
  </sheetData>
  <mergeCells count="10">
    <mergeCell ref="T2:V2"/>
    <mergeCell ref="C3:I3"/>
    <mergeCell ref="L3:R3"/>
    <mergeCell ref="T3:V3"/>
    <mergeCell ref="L4:M4"/>
    <mergeCell ref="O4:P4"/>
    <mergeCell ref="C4:D4"/>
    <mergeCell ref="F4:G4"/>
    <mergeCell ref="B2:I2"/>
    <mergeCell ref="K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7A11-ED93-4BC8-9C71-B09DD58BACD4}">
  <dimension ref="B2:L13"/>
  <sheetViews>
    <sheetView workbookViewId="0">
      <selection activeCell="H9" sqref="H9"/>
    </sheetView>
  </sheetViews>
  <sheetFormatPr baseColWidth="10" defaultRowHeight="15" x14ac:dyDescent="0.25"/>
  <cols>
    <col min="2" max="2" width="28.42578125" bestFit="1" customWidth="1"/>
    <col min="3" max="3" width="1.5703125" customWidth="1"/>
    <col min="4" max="4" width="25.28515625" bestFit="1" customWidth="1"/>
    <col min="5" max="5" width="2" customWidth="1"/>
    <col min="7" max="7" width="2.28515625" customWidth="1"/>
    <col min="8" max="8" width="29.28515625" bestFit="1" customWidth="1"/>
    <col min="9" max="9" width="2" customWidth="1"/>
    <col min="10" max="10" width="21.7109375" bestFit="1" customWidth="1"/>
    <col min="11" max="11" width="2.5703125" customWidth="1"/>
  </cols>
  <sheetData>
    <row r="2" spans="2:12" x14ac:dyDescent="0.25">
      <c r="B2" t="s">
        <v>84</v>
      </c>
      <c r="D2" t="s">
        <v>85</v>
      </c>
      <c r="F2" t="s">
        <v>96</v>
      </c>
      <c r="H2" t="s">
        <v>105</v>
      </c>
      <c r="J2" t="s">
        <v>108</v>
      </c>
      <c r="L2" t="s">
        <v>104</v>
      </c>
    </row>
    <row r="4" spans="2:12" x14ac:dyDescent="0.25">
      <c r="B4" t="s">
        <v>86</v>
      </c>
      <c r="D4" t="s">
        <v>95</v>
      </c>
      <c r="F4" t="s">
        <v>100</v>
      </c>
      <c r="H4" t="s">
        <v>106</v>
      </c>
      <c r="J4" t="s">
        <v>109</v>
      </c>
    </row>
    <row r="5" spans="2:12" x14ac:dyDescent="0.25">
      <c r="B5" t="s">
        <v>87</v>
      </c>
      <c r="D5" t="s">
        <v>96</v>
      </c>
      <c r="F5" t="s">
        <v>101</v>
      </c>
      <c r="H5" t="s">
        <v>107</v>
      </c>
      <c r="J5" t="s">
        <v>110</v>
      </c>
    </row>
    <row r="6" spans="2:12" x14ac:dyDescent="0.25">
      <c r="B6" t="s">
        <v>88</v>
      </c>
      <c r="D6" t="s">
        <v>97</v>
      </c>
      <c r="F6" t="s">
        <v>102</v>
      </c>
      <c r="H6" t="s">
        <v>113</v>
      </c>
      <c r="J6" t="s">
        <v>111</v>
      </c>
    </row>
    <row r="7" spans="2:12" x14ac:dyDescent="0.25">
      <c r="B7" t="s">
        <v>89</v>
      </c>
      <c r="D7" t="s">
        <v>98</v>
      </c>
      <c r="F7" t="s">
        <v>103</v>
      </c>
      <c r="H7" t="s">
        <v>117</v>
      </c>
      <c r="J7" t="s">
        <v>112</v>
      </c>
    </row>
    <row r="8" spans="2:12" x14ac:dyDescent="0.25">
      <c r="B8" t="s">
        <v>90</v>
      </c>
      <c r="D8" t="s">
        <v>99</v>
      </c>
      <c r="J8" t="s">
        <v>114</v>
      </c>
    </row>
    <row r="9" spans="2:12" x14ac:dyDescent="0.25">
      <c r="B9" t="s">
        <v>91</v>
      </c>
      <c r="D9" t="s">
        <v>115</v>
      </c>
      <c r="J9" t="s">
        <v>121</v>
      </c>
    </row>
    <row r="10" spans="2:12" x14ac:dyDescent="0.25">
      <c r="B10" t="s">
        <v>92</v>
      </c>
      <c r="D10" t="s">
        <v>118</v>
      </c>
    </row>
    <row r="11" spans="2:12" x14ac:dyDescent="0.25">
      <c r="B11" t="s">
        <v>93</v>
      </c>
      <c r="D11" t="s">
        <v>119</v>
      </c>
    </row>
    <row r="12" spans="2:12" x14ac:dyDescent="0.25">
      <c r="B12" t="s">
        <v>94</v>
      </c>
      <c r="D12" t="s">
        <v>120</v>
      </c>
    </row>
    <row r="13" spans="2:12" x14ac:dyDescent="0.25">
      <c r="B13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B882-DD74-41B7-B68E-7439A9CEF025}">
  <dimension ref="A1:O12"/>
  <sheetViews>
    <sheetView workbookViewId="0">
      <selection activeCell="O12" sqref="O12"/>
    </sheetView>
  </sheetViews>
  <sheetFormatPr baseColWidth="10" defaultRowHeight="15" x14ac:dyDescent="0.25"/>
  <sheetData>
    <row r="1" spans="1:15" x14ac:dyDescent="0.25">
      <c r="A1" t="s">
        <v>122</v>
      </c>
    </row>
    <row r="3" spans="1:15" x14ac:dyDescent="0.25">
      <c r="A3">
        <v>12.9</v>
      </c>
      <c r="B3">
        <v>1200</v>
      </c>
      <c r="C3">
        <f>B3/A3</f>
        <v>93.023255813953483</v>
      </c>
    </row>
    <row r="5" spans="1:15" x14ac:dyDescent="0.25">
      <c r="A5">
        <v>12.9</v>
      </c>
      <c r="B5">
        <v>50</v>
      </c>
      <c r="C5">
        <f>A5*B5</f>
        <v>645</v>
      </c>
      <c r="E5">
        <v>1.9</v>
      </c>
      <c r="F5">
        <f>E5*B5</f>
        <v>95</v>
      </c>
      <c r="H5">
        <f>C5-F5</f>
        <v>550</v>
      </c>
      <c r="I5">
        <f>H5/12</f>
        <v>45.833333333333336</v>
      </c>
    </row>
    <row r="7" spans="1:15" x14ac:dyDescent="0.25">
      <c r="M7">
        <v>300</v>
      </c>
      <c r="N7">
        <v>5</v>
      </c>
      <c r="O7">
        <f>M7*N7</f>
        <v>1500</v>
      </c>
    </row>
    <row r="8" spans="1:15" x14ac:dyDescent="0.25">
      <c r="E8" t="s">
        <v>123</v>
      </c>
      <c r="F8">
        <v>1.5</v>
      </c>
      <c r="M8">
        <v>80</v>
      </c>
      <c r="N8">
        <v>15</v>
      </c>
      <c r="O8">
        <f>M8*N8</f>
        <v>1200</v>
      </c>
    </row>
    <row r="9" spans="1:15" x14ac:dyDescent="0.25">
      <c r="E9" t="s">
        <v>124</v>
      </c>
      <c r="F9">
        <v>7.4999999999999997E-2</v>
      </c>
    </row>
    <row r="10" spans="1:15" x14ac:dyDescent="0.25">
      <c r="E10" t="s">
        <v>125</v>
      </c>
      <c r="F10">
        <v>0.17</v>
      </c>
      <c r="O10">
        <f>O7+O8</f>
        <v>2700</v>
      </c>
    </row>
    <row r="11" spans="1:15" x14ac:dyDescent="0.25">
      <c r="E11" t="s">
        <v>126</v>
      </c>
      <c r="F11">
        <v>0.01</v>
      </c>
      <c r="O11">
        <f>O10/12</f>
        <v>225</v>
      </c>
    </row>
    <row r="12" spans="1:15" x14ac:dyDescent="0.25">
      <c r="E12" t="s">
        <v>127</v>
      </c>
      <c r="F12">
        <v>0.15</v>
      </c>
      <c r="O12">
        <f>O11/2</f>
        <v>112.5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réaliste</vt:lpstr>
      <vt:lpstr>idéal</vt:lpstr>
      <vt:lpstr>Feuil5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amandine pruvost</dc:creator>
  <cp:lastModifiedBy>Julien Leroux</cp:lastModifiedBy>
  <dcterms:created xsi:type="dcterms:W3CDTF">2021-12-22T12:13:45Z</dcterms:created>
  <dcterms:modified xsi:type="dcterms:W3CDTF">2022-02-02T20:32:15Z</dcterms:modified>
</cp:coreProperties>
</file>