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0"/>
  <workbookPr filterPrivacy="1" codeName="ThisWorkbook" defaultThemeVersion="124226"/>
  <xr:revisionPtr revIDLastSave="0" documentId="8_{3D1B0CF6-FF46-44F0-88D0-95559E6554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Sheet1!$A$4:$K$22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4" i="1" l="1"/>
  <c r="D44" i="1"/>
  <c r="E44" i="1"/>
  <c r="B44" i="1"/>
  <c r="E43" i="1"/>
  <c r="E35" i="1"/>
  <c r="E42" i="1"/>
  <c r="E34" i="1"/>
  <c r="D43" i="1"/>
  <c r="D35" i="1"/>
  <c r="D42" i="1"/>
  <c r="D34" i="1"/>
  <c r="C43" i="1"/>
  <c r="C35" i="1"/>
  <c r="C42" i="1"/>
  <c r="C34" i="1"/>
  <c r="B43" i="1"/>
  <c r="B35" i="1"/>
  <c r="B42" i="1"/>
  <c r="B34" i="1"/>
  <c r="J34" i="1"/>
  <c r="J33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5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</calcChain>
</file>

<file path=xl/sharedStrings.xml><?xml version="1.0" encoding="utf-8"?>
<sst xmlns="http://schemas.openxmlformats.org/spreadsheetml/2006/main" count="92" uniqueCount="55">
  <si>
    <t>Company Oy's personnel database</t>
  </si>
  <si>
    <t>Name</t>
  </si>
  <si>
    <t>Job title</t>
  </si>
  <si>
    <t>Phone</t>
  </si>
  <si>
    <t>Department</t>
  </si>
  <si>
    <t>Salary/h</t>
  </si>
  <si>
    <t>Worked hours
/month</t>
  </si>
  <si>
    <t>Gross 
salary</t>
  </si>
  <si>
    <t>Tax%</t>
  </si>
  <si>
    <t>Employee
insurance(EI)</t>
  </si>
  <si>
    <t>Unemployent
insurance (UI)</t>
  </si>
  <si>
    <t>Net
salary</t>
  </si>
  <si>
    <t>Nieminen Kalle</t>
  </si>
  <si>
    <t>It-support</t>
  </si>
  <si>
    <t>Administration</t>
  </si>
  <si>
    <t>Lahtinen Liisa</t>
  </si>
  <si>
    <t>Salesperson</t>
  </si>
  <si>
    <t>Sales dep.</t>
  </si>
  <si>
    <t>Jokinen Kaija</t>
  </si>
  <si>
    <t>Cleaner</t>
  </si>
  <si>
    <t>Järvelä Minna</t>
  </si>
  <si>
    <t>Ruutinen Reino</t>
  </si>
  <si>
    <t>Kauppinen Jokke</t>
  </si>
  <si>
    <t>Messenger</t>
  </si>
  <si>
    <t>Lehtonen Leila</t>
  </si>
  <si>
    <t>Secretary</t>
  </si>
  <si>
    <t>Kalanen Kirsti</t>
  </si>
  <si>
    <t>Sales manager</t>
  </si>
  <si>
    <t>Kimppanen Joonas</t>
  </si>
  <si>
    <t>Trainee</t>
  </si>
  <si>
    <t>Kummeli Kustaa</t>
  </si>
  <si>
    <t>Marketing manager</t>
  </si>
  <si>
    <t>Leinonen Anne</t>
  </si>
  <si>
    <t>Financial manager</t>
  </si>
  <si>
    <t>Kivelä Sakari</t>
  </si>
  <si>
    <t>Jokela Tomppa</t>
  </si>
  <si>
    <t>Miettinen Laila</t>
  </si>
  <si>
    <t>Lintunen Kai</t>
  </si>
  <si>
    <t>Kyllönen Kyösti</t>
  </si>
  <si>
    <t>Customer service</t>
  </si>
  <si>
    <t>Pekkarinen Matti</t>
  </si>
  <si>
    <t>CEO</t>
  </si>
  <si>
    <t>Merilä Juuso</t>
  </si>
  <si>
    <t>Summary 2021:</t>
  </si>
  <si>
    <t>Phonebook:</t>
  </si>
  <si>
    <t>Staff salary costs in month</t>
  </si>
  <si>
    <t xml:space="preserve">Name: </t>
  </si>
  <si>
    <t>(fill)</t>
  </si>
  <si>
    <t>Employee
insurance</t>
  </si>
  <si>
    <t>Unemployent
insurance</t>
  </si>
  <si>
    <t>Phone:</t>
  </si>
  <si>
    <t>(function)</t>
  </si>
  <si>
    <t xml:space="preserve">Department </t>
  </si>
  <si>
    <t>Staff salary costs in year 2021</t>
  </si>
  <si>
    <t>Summary of the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</si>
</sst>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\ &quot;mk&quot;;[Red]\-#,##0\ &quot;mk&quot;"/>
    <numFmt numFmtId="165" formatCode="_-* #,##0.00\ &quot;mk&quot;_-;\-* #,##0.00\ &quot;mk&quot;_-;_-* &quot;-&quot;??\ &quot;mk&quot;_-;_-@_-"/>
    <numFmt numFmtId="166" formatCode="#,##0.00\ &quot;€&quot;"/>
    <numFmt numFmtId="167" formatCode="0.0\ %"/>
  </numFmts>
  <fonts count="8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rgb="FF000000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81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6" fontId="0" fillId="0" borderId="0" xfId="2" applyNumberFormat="1" applyFont="1"/>
    <xf numFmtId="0" fontId="0" fillId="0" borderId="5" xfId="0" applyBorder="1"/>
    <xf numFmtId="0" fontId="0" fillId="0" borderId="6" xfId="0" applyBorder="1"/>
    <xf numFmtId="166" fontId="0" fillId="0" borderId="0" xfId="2" applyNumberFormat="1" applyFont="1" applyFill="1"/>
    <xf numFmtId="167" fontId="0" fillId="0" borderId="0" xfId="1" applyNumberFormat="1" applyFont="1" applyFill="1"/>
    <xf numFmtId="166" fontId="0" fillId="0" borderId="0" xfId="0" applyNumberFormat="1"/>
    <xf numFmtId="0" fontId="5" fillId="0" borderId="0" xfId="0" applyFont="1"/>
    <xf numFmtId="0" fontId="4" fillId="0" borderId="9" xfId="0" applyFont="1" applyBorder="1"/>
    <xf numFmtId="166" fontId="0" fillId="0" borderId="0" xfId="2" applyNumberFormat="1" applyFont="1" applyFill="1" applyBorder="1"/>
    <xf numFmtId="167" fontId="0" fillId="0" borderId="0" xfId="1" applyNumberFormat="1" applyFont="1" applyFill="1" applyBorder="1"/>
    <xf numFmtId="0" fontId="6" fillId="0" borderId="0" xfId="0" applyFont="1"/>
    <xf numFmtId="0" fontId="6" fillId="0" borderId="2" xfId="0" applyFont="1" applyBorder="1"/>
    <xf numFmtId="0" fontId="6" fillId="0" borderId="3" xfId="0" applyFont="1" applyBorder="1"/>
    <xf numFmtId="0" fontId="4" fillId="0" borderId="1" xfId="0" applyFont="1" applyBorder="1" applyAlignment="1">
      <alignment vertical="top"/>
    </xf>
    <xf numFmtId="0" fontId="6" fillId="0" borderId="16" xfId="0" applyFont="1" applyBorder="1"/>
    <xf numFmtId="0" fontId="4" fillId="0" borderId="8" xfId="0" applyFont="1" applyBorder="1"/>
    <xf numFmtId="0" fontId="4" fillId="0" borderId="19" xfId="0" applyFont="1" applyBorder="1"/>
    <xf numFmtId="0" fontId="4" fillId="0" borderId="1" xfId="0" applyFont="1" applyBorder="1" applyAlignment="1">
      <alignment wrapText="1"/>
    </xf>
    <xf numFmtId="0" fontId="0" fillId="0" borderId="7" xfId="0" applyBorder="1"/>
    <xf numFmtId="0" fontId="4" fillId="0" borderId="22" xfId="0" applyFont="1" applyBorder="1"/>
    <xf numFmtId="0" fontId="4" fillId="0" borderId="0" xfId="0" applyFont="1"/>
    <xf numFmtId="0" fontId="6" fillId="0" borderId="18" xfId="0" applyFont="1" applyBorder="1"/>
    <xf numFmtId="166" fontId="0" fillId="0" borderId="7" xfId="2" applyNumberFormat="1" applyFont="1" applyBorder="1"/>
    <xf numFmtId="0" fontId="0" fillId="0" borderId="7" xfId="0" applyBorder="1" applyAlignment="1">
      <alignment horizontal="center"/>
    </xf>
    <xf numFmtId="167" fontId="0" fillId="0" borderId="7" xfId="1" applyNumberFormat="1" applyFont="1" applyBorder="1"/>
    <xf numFmtId="0" fontId="0" fillId="0" borderId="20" xfId="0" applyBorder="1"/>
    <xf numFmtId="10" fontId="1" fillId="0" borderId="20" xfId="0" applyNumberFormat="1" applyFont="1" applyBorder="1" applyAlignment="1">
      <alignment horizontal="center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0" fillId="0" borderId="12" xfId="0" applyBorder="1"/>
    <xf numFmtId="166" fontId="0" fillId="3" borderId="13" xfId="0" applyNumberFormat="1" applyFill="1" applyBorder="1"/>
    <xf numFmtId="0" fontId="0" fillId="0" borderId="14" xfId="0" applyBorder="1"/>
    <xf numFmtId="166" fontId="0" fillId="0" borderId="15" xfId="2" applyNumberFormat="1" applyFont="1" applyBorder="1"/>
    <xf numFmtId="0" fontId="0" fillId="0" borderId="15" xfId="0" applyBorder="1" applyAlignment="1">
      <alignment horizontal="center"/>
    </xf>
    <xf numFmtId="0" fontId="6" fillId="7" borderId="17" xfId="0" applyFont="1" applyFill="1" applyBorder="1"/>
    <xf numFmtId="0" fontId="4" fillId="5" borderId="17" xfId="0" applyFont="1" applyFill="1" applyBorder="1"/>
    <xf numFmtId="0" fontId="1" fillId="0" borderId="10" xfId="0" applyFont="1" applyBorder="1" applyAlignment="1">
      <alignment horizontal="center" wrapText="1"/>
    </xf>
    <xf numFmtId="0" fontId="0" fillId="0" borderId="20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" fillId="0" borderId="7" xfId="0" applyFont="1" applyBorder="1"/>
    <xf numFmtId="0" fontId="2" fillId="0" borderId="15" xfId="0" applyFont="1" applyBorder="1"/>
    <xf numFmtId="0" fontId="1" fillId="2" borderId="10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" fontId="0" fillId="3" borderId="7" xfId="1" applyNumberFormat="1" applyFont="1" applyFill="1" applyBorder="1"/>
    <xf numFmtId="0" fontId="6" fillId="7" borderId="17" xfId="0" applyFont="1" applyFill="1" applyBorder="1" applyAlignment="1">
      <alignment horizontal="center"/>
    </xf>
    <xf numFmtId="166" fontId="0" fillId="3" borderId="7" xfId="2" applyNumberFormat="1" applyFont="1" applyFill="1" applyBorder="1"/>
    <xf numFmtId="166" fontId="6" fillId="4" borderId="7" xfId="0" applyNumberFormat="1" applyFont="1" applyFill="1" applyBorder="1"/>
    <xf numFmtId="166" fontId="6" fillId="6" borderId="7" xfId="0" applyNumberFormat="1" applyFont="1" applyFill="1" applyBorder="1"/>
    <xf numFmtId="166" fontId="6" fillId="6" borderId="7" xfId="0" applyNumberFormat="1" applyFont="1" applyFill="1" applyBorder="1" applyAlignment="1">
      <alignment horizontal="right"/>
    </xf>
    <xf numFmtId="166" fontId="6" fillId="6" borderId="13" xfId="0" applyNumberFormat="1" applyFont="1" applyFill="1" applyBorder="1"/>
    <xf numFmtId="166" fontId="6" fillId="6" borderId="20" xfId="0" applyNumberFormat="1" applyFont="1" applyFill="1" applyBorder="1"/>
    <xf numFmtId="166" fontId="6" fillId="6" borderId="20" xfId="0" applyNumberFormat="1" applyFont="1" applyFill="1" applyBorder="1" applyAlignment="1">
      <alignment horizontal="right"/>
    </xf>
    <xf numFmtId="166" fontId="6" fillId="6" borderId="21" xfId="0" applyNumberFormat="1" applyFont="1" applyFill="1" applyBorder="1"/>
    <xf numFmtId="166" fontId="7" fillId="0" borderId="23" xfId="0" applyNumberFormat="1" applyFont="1" applyBorder="1"/>
    <xf numFmtId="0" fontId="0" fillId="0" borderId="24" xfId="0" applyBorder="1" applyAlignment="1">
      <alignment horizontal="center"/>
    </xf>
    <xf numFmtId="166" fontId="0" fillId="3" borderId="24" xfId="2" applyNumberFormat="1" applyFont="1" applyFill="1" applyBorder="1"/>
    <xf numFmtId="167" fontId="0" fillId="0" borderId="24" xfId="1" applyNumberFormat="1" applyFont="1" applyBorder="1"/>
    <xf numFmtId="2" fontId="0" fillId="3" borderId="24" xfId="1" applyNumberFormat="1" applyFont="1" applyFill="1" applyBorder="1"/>
    <xf numFmtId="166" fontId="0" fillId="3" borderId="25" xfId="0" applyNumberFormat="1" applyFill="1" applyBorder="1"/>
    <xf numFmtId="0" fontId="4" fillId="0" borderId="26" xfId="0" applyFont="1" applyBorder="1"/>
    <xf numFmtId="166" fontId="6" fillId="4" borderId="24" xfId="0" applyNumberFormat="1" applyFont="1" applyFill="1" applyBorder="1"/>
    <xf numFmtId="166" fontId="7" fillId="0" borderId="27" xfId="0" applyNumberFormat="1" applyFont="1" applyBorder="1"/>
    <xf numFmtId="0" fontId="6" fillId="0" borderId="28" xfId="0" applyFont="1" applyBorder="1"/>
    <xf numFmtId="166" fontId="6" fillId="4" borderId="29" xfId="0" applyNumberFormat="1" applyFont="1" applyFill="1" applyBorder="1"/>
    <xf numFmtId="166" fontId="6" fillId="4" borderId="30" xfId="0" applyNumberFormat="1" applyFont="1" applyFill="1" applyBorder="1"/>
    <xf numFmtId="0" fontId="4" fillId="0" borderId="18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3">
    <cellStyle name="Currency" xfId="2" builtinId="4"/>
    <cellStyle name="Normal" xfId="0" builtinId="0"/>
    <cellStyle name="Per 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Gross salaries by department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Sheet1!$A$42</c:f>
              <c:strCache>
                <c:ptCount val="1"/>
                <c:pt idx="0">
                  <c:v>Sales dep.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Sheet1!$B$41</c:f>
              <c:strCache>
                <c:ptCount val="1"/>
                <c:pt idx="0">
                  <c:v>Gross 
salary</c:v>
                </c:pt>
              </c:strCache>
            </c:strRef>
          </c:cat>
          <c:val>
            <c:numRef>
              <c:f>Sheet1!$B$42</c:f>
              <c:numCache>
                <c:formatCode>#,##0.00\ "€"</c:formatCode>
                <c:ptCount val="1"/>
                <c:pt idx="0">
                  <c:v>222603.44818886835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21-4C26-823C-9DC10B1D39E2}"/>
            </c:ext>
          </c:extLst>
        </c:ser>
        <c:ser>
          <c:idx val="1"/>
          <c:order val="1"/>
          <c:tx>
            <c:strRef>
              <c:f>Sheet1!$A$43</c:f>
              <c:strCache>
                <c:ptCount val="1"/>
                <c:pt idx="0">
                  <c:v>Administration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Sheet1!$B$41</c:f>
              <c:strCache>
                <c:ptCount val="1"/>
                <c:pt idx="0">
                  <c:v>Gross 
salary</c:v>
                </c:pt>
              </c:strCache>
            </c:strRef>
          </c:cat>
          <c:val>
            <c:numRef>
              <c:f>Sheet1!$B$43</c:f>
              <c:numCache>
                <c:formatCode>#,##0.00\ "€"</c:formatCode>
                <c:ptCount val="1"/>
                <c:pt idx="0">
                  <c:v>252927.73132987873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21-4C26-823C-9DC10B1D3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3790759"/>
        <c:axId val="1841372504"/>
      </c:barChart>
      <c:catAx>
        <c:axId val="473790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372504"/>
        <c:crosses val="autoZero"/>
        <c:auto val="1"/>
        <c:lblAlgn val="ctr"/>
        <c:lblOffset val="100"/>
        <c:noMultiLvlLbl val="0"/>
      </c:catAx>
      <c:valAx>
        <c:axId val="1841372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790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752475</xdr:colOff>
      <xdr:row>2</xdr:row>
      <xdr:rowOff>0</xdr:rowOff>
    </xdr:from>
    <xdr:to>
      <xdr:col>18</xdr:col>
      <xdr:colOff>95250</xdr:colOff>
      <xdr:row>18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6BDE348-2553-6579-70C8-B2BF2142EC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ul1"/>
  <dimension ref="A1:P44"/>
  <sheetViews>
    <sheetView tabSelected="1" workbookViewId="0">
      <selection activeCell="U25" sqref="U25"/>
    </sheetView>
  </sheetViews>
  <sheetFormatPr defaultRowHeight="12.6"/>
  <cols>
    <col min="1" max="1" width="25.7109375" customWidth="1"/>
    <col min="2" max="2" width="20.5703125" customWidth="1"/>
    <col min="3" max="3" width="16.140625" style="3" customWidth="1"/>
    <col min="4" max="4" width="17.42578125" customWidth="1"/>
    <col min="5" max="5" width="15.28515625" customWidth="1"/>
    <col min="6" max="6" width="19" customWidth="1"/>
    <col min="7" max="8" width="13" customWidth="1"/>
    <col min="9" max="10" width="19.5703125" customWidth="1"/>
    <col min="11" max="11" width="16.85546875" customWidth="1"/>
    <col min="12" max="12" width="19.7109375" customWidth="1"/>
    <col min="13" max="13" width="13" customWidth="1"/>
  </cols>
  <sheetData>
    <row r="1" spans="1:16" ht="18">
      <c r="A1" s="10" t="s">
        <v>0</v>
      </c>
    </row>
    <row r="3" spans="1:16" ht="13.5" thickBot="1">
      <c r="A3" s="29"/>
      <c r="B3" s="29"/>
      <c r="C3" s="41"/>
      <c r="D3" s="29"/>
      <c r="E3" s="29"/>
      <c r="F3" s="29"/>
      <c r="G3" s="29"/>
      <c r="H3" s="29"/>
      <c r="I3" s="30">
        <v>4.1000000000000002E-2</v>
      </c>
      <c r="J3" s="30">
        <v>3.3999999999999998E-3</v>
      </c>
      <c r="K3" s="29"/>
    </row>
    <row r="4" spans="1:16" ht="24">
      <c r="A4" s="51" t="s">
        <v>1</v>
      </c>
      <c r="B4" s="47" t="s">
        <v>2</v>
      </c>
      <c r="C4" s="48" t="s">
        <v>3</v>
      </c>
      <c r="D4" s="48" t="s">
        <v>4</v>
      </c>
      <c r="E4" s="52" t="s">
        <v>5</v>
      </c>
      <c r="F4" s="52" t="s">
        <v>6</v>
      </c>
      <c r="G4" s="52" t="s">
        <v>7</v>
      </c>
      <c r="H4" s="52" t="s">
        <v>8</v>
      </c>
      <c r="I4" s="52" t="s">
        <v>9</v>
      </c>
      <c r="J4" s="52" t="s">
        <v>10</v>
      </c>
      <c r="K4" s="53" t="s">
        <v>11</v>
      </c>
    </row>
    <row r="5" spans="1:16" ht="12.75">
      <c r="A5" s="33" t="s">
        <v>12</v>
      </c>
      <c r="B5" s="22" t="s">
        <v>13</v>
      </c>
      <c r="C5" s="49">
        <v>2225</v>
      </c>
      <c r="D5" s="27" t="s">
        <v>14</v>
      </c>
      <c r="E5" s="26">
        <v>12.614094484613327</v>
      </c>
      <c r="F5" s="27">
        <v>160</v>
      </c>
      <c r="G5" s="56">
        <f>E5*F5</f>
        <v>2018.2551175381323</v>
      </c>
      <c r="H5" s="28">
        <v>0.27</v>
      </c>
      <c r="I5" s="54">
        <f>G5*4.1/100</f>
        <v>82.748459819063413</v>
      </c>
      <c r="J5" s="54">
        <f>G5*0.34/100</f>
        <v>6.86206739962965</v>
      </c>
      <c r="K5" s="34">
        <f>G5-(G5*H5)-I5-J5</f>
        <v>1383.7157085841434</v>
      </c>
      <c r="N5" s="3"/>
    </row>
    <row r="6" spans="1:16" ht="12.75">
      <c r="A6" s="33" t="s">
        <v>15</v>
      </c>
      <c r="B6" s="22" t="s">
        <v>16</v>
      </c>
      <c r="C6" s="49">
        <v>4332</v>
      </c>
      <c r="D6" s="27" t="s">
        <v>17</v>
      </c>
      <c r="E6" s="26">
        <v>11.773154852305773</v>
      </c>
      <c r="F6" s="27">
        <v>155</v>
      </c>
      <c r="G6" s="56">
        <f t="shared" ref="G6:G22" si="0">E6*F6</f>
        <v>1824.8390021073947</v>
      </c>
      <c r="H6" s="28">
        <v>0.32600000000000001</v>
      </c>
      <c r="I6" s="54">
        <f t="shared" ref="I6:I22" si="1">G6*4.1/100</f>
        <v>74.818399086403176</v>
      </c>
      <c r="J6" s="54">
        <f t="shared" ref="J6:J22" si="2">G6*0.34/100</f>
        <v>6.204452607165142</v>
      </c>
      <c r="K6" s="34">
        <f t="shared" ref="K6:K22" si="3">G6-(G6*H6)-I6-J6</f>
        <v>1148.9186357268156</v>
      </c>
      <c r="N6" s="3"/>
      <c r="O6" s="2"/>
      <c r="P6" s="2"/>
    </row>
    <row r="7" spans="1:16" ht="12.75">
      <c r="A7" s="33" t="s">
        <v>18</v>
      </c>
      <c r="B7" s="22" t="s">
        <v>19</v>
      </c>
      <c r="C7" s="49">
        <v>3312</v>
      </c>
      <c r="D7" s="27" t="s">
        <v>14</v>
      </c>
      <c r="E7" s="26">
        <v>8.0730204701525299</v>
      </c>
      <c r="F7" s="27">
        <v>120</v>
      </c>
      <c r="G7" s="56">
        <f t="shared" si="0"/>
        <v>968.7624564183036</v>
      </c>
      <c r="H7" s="28">
        <v>0.26500000000000001</v>
      </c>
      <c r="I7" s="54">
        <f t="shared" si="1"/>
        <v>39.71926071315044</v>
      </c>
      <c r="J7" s="54">
        <f t="shared" si="2"/>
        <v>3.2937923518222321</v>
      </c>
      <c r="K7" s="34">
        <f t="shared" si="3"/>
        <v>669.02735240248046</v>
      </c>
      <c r="N7" s="3"/>
      <c r="O7" s="2"/>
      <c r="P7" s="2"/>
    </row>
    <row r="8" spans="1:16" ht="12.75">
      <c r="A8" s="33" t="s">
        <v>20</v>
      </c>
      <c r="B8" s="22" t="s">
        <v>13</v>
      </c>
      <c r="C8" s="49">
        <v>4432</v>
      </c>
      <c r="D8" s="27" t="s">
        <v>14</v>
      </c>
      <c r="E8" s="26">
        <v>10.091275587690662</v>
      </c>
      <c r="F8" s="27">
        <v>160</v>
      </c>
      <c r="G8" s="56">
        <f t="shared" si="0"/>
        <v>1614.6040940305058</v>
      </c>
      <c r="H8" s="28">
        <v>0.22900000000000001</v>
      </c>
      <c r="I8" s="54">
        <f t="shared" si="1"/>
        <v>66.198767855250736</v>
      </c>
      <c r="J8" s="54">
        <f t="shared" si="2"/>
        <v>5.48965391970372</v>
      </c>
      <c r="K8" s="34">
        <f t="shared" si="3"/>
        <v>1173.1713347225657</v>
      </c>
      <c r="N8" s="3"/>
      <c r="O8" s="2"/>
      <c r="P8" s="2"/>
    </row>
    <row r="9" spans="1:16" ht="12.75">
      <c r="A9" s="33" t="s">
        <v>21</v>
      </c>
      <c r="B9" s="22" t="s">
        <v>16</v>
      </c>
      <c r="C9" s="49">
        <v>4223</v>
      </c>
      <c r="D9" s="27" t="s">
        <v>17</v>
      </c>
      <c r="E9" s="26">
        <v>14.295973749228438</v>
      </c>
      <c r="F9" s="27">
        <v>155</v>
      </c>
      <c r="G9" s="56">
        <f t="shared" si="0"/>
        <v>2215.8759311304079</v>
      </c>
      <c r="H9" s="28">
        <v>0.28999999999999998</v>
      </c>
      <c r="I9" s="54">
        <f t="shared" si="1"/>
        <v>90.850913176346708</v>
      </c>
      <c r="J9" s="54">
        <f t="shared" si="2"/>
        <v>7.5339781658433882</v>
      </c>
      <c r="K9" s="34">
        <f t="shared" si="3"/>
        <v>1474.8870197603997</v>
      </c>
      <c r="N9" s="3"/>
      <c r="O9" s="2"/>
      <c r="P9" s="2"/>
    </row>
    <row r="10" spans="1:16" ht="12.75">
      <c r="A10" s="33" t="s">
        <v>22</v>
      </c>
      <c r="B10" s="45" t="s">
        <v>23</v>
      </c>
      <c r="C10" s="49">
        <v>2345</v>
      </c>
      <c r="D10" s="27" t="s">
        <v>14</v>
      </c>
      <c r="E10" s="26">
        <v>8.7457721759985727</v>
      </c>
      <c r="F10" s="27">
        <v>168</v>
      </c>
      <c r="G10" s="56">
        <f t="shared" si="0"/>
        <v>1469.2897255677601</v>
      </c>
      <c r="H10" s="28">
        <v>0.27</v>
      </c>
      <c r="I10" s="54">
        <f t="shared" si="1"/>
        <v>60.240878748278156</v>
      </c>
      <c r="J10" s="54">
        <f t="shared" si="2"/>
        <v>4.995585066930385</v>
      </c>
      <c r="K10" s="34">
        <f t="shared" si="3"/>
        <v>1007.3450358492563</v>
      </c>
      <c r="N10" s="3"/>
      <c r="O10" s="2"/>
      <c r="P10" s="2"/>
    </row>
    <row r="11" spans="1:16" ht="12.75">
      <c r="A11" s="33" t="s">
        <v>24</v>
      </c>
      <c r="B11" s="45" t="s">
        <v>25</v>
      </c>
      <c r="C11" s="49">
        <v>4773</v>
      </c>
      <c r="D11" s="27" t="s">
        <v>14</v>
      </c>
      <c r="E11" s="26">
        <v>15.136913381535992</v>
      </c>
      <c r="F11" s="27">
        <v>153</v>
      </c>
      <c r="G11" s="56">
        <f t="shared" si="0"/>
        <v>2315.9477473750067</v>
      </c>
      <c r="H11" s="28">
        <v>0.33</v>
      </c>
      <c r="I11" s="54">
        <f t="shared" si="1"/>
        <v>94.953857642375254</v>
      </c>
      <c r="J11" s="54">
        <f t="shared" si="2"/>
        <v>7.8742223410750229</v>
      </c>
      <c r="K11" s="34">
        <f t="shared" si="3"/>
        <v>1448.8569107578041</v>
      </c>
      <c r="N11" s="3"/>
      <c r="O11" s="2"/>
      <c r="P11" s="2"/>
    </row>
    <row r="12" spans="1:16" ht="12.75">
      <c r="A12" s="33" t="s">
        <v>26</v>
      </c>
      <c r="B12" s="45" t="s">
        <v>27</v>
      </c>
      <c r="C12" s="49">
        <v>5634</v>
      </c>
      <c r="D12" s="27" t="s">
        <v>17</v>
      </c>
      <c r="E12" s="26">
        <v>15.977853013843548</v>
      </c>
      <c r="F12" s="27">
        <v>155</v>
      </c>
      <c r="G12" s="56">
        <f t="shared" si="0"/>
        <v>2476.56721714575</v>
      </c>
      <c r="H12" s="28">
        <v>0.36</v>
      </c>
      <c r="I12" s="54">
        <f t="shared" si="1"/>
        <v>101.53925590297575</v>
      </c>
      <c r="J12" s="54">
        <f t="shared" si="2"/>
        <v>8.4203285382955499</v>
      </c>
      <c r="K12" s="34">
        <f t="shared" si="3"/>
        <v>1475.0434345320089</v>
      </c>
      <c r="N12" s="3"/>
      <c r="O12" s="2"/>
      <c r="P12" s="2"/>
    </row>
    <row r="13" spans="1:16" ht="12.75">
      <c r="A13" s="33" t="s">
        <v>28</v>
      </c>
      <c r="B13" s="45" t="s">
        <v>29</v>
      </c>
      <c r="C13" s="49">
        <v>8867</v>
      </c>
      <c r="D13" s="27" t="s">
        <v>14</v>
      </c>
      <c r="E13" s="26">
        <v>8.5775842495370629</v>
      </c>
      <c r="F13" s="27">
        <v>132</v>
      </c>
      <c r="G13" s="56">
        <f t="shared" si="0"/>
        <v>1132.2411209388922</v>
      </c>
      <c r="H13" s="28">
        <v>0.24</v>
      </c>
      <c r="I13" s="54">
        <f t="shared" si="1"/>
        <v>46.421885958494578</v>
      </c>
      <c r="J13" s="54">
        <f t="shared" si="2"/>
        <v>3.8496198111922335</v>
      </c>
      <c r="K13" s="34">
        <f t="shared" si="3"/>
        <v>810.23174614387119</v>
      </c>
      <c r="N13" s="3"/>
      <c r="O13" s="2"/>
      <c r="P13" s="2"/>
    </row>
    <row r="14" spans="1:16" ht="12.75">
      <c r="A14" s="33" t="s">
        <v>30</v>
      </c>
      <c r="B14" s="45" t="s">
        <v>31</v>
      </c>
      <c r="C14" s="49">
        <v>3376</v>
      </c>
      <c r="D14" s="27" t="s">
        <v>17</v>
      </c>
      <c r="E14" s="26">
        <v>15.809665087382037</v>
      </c>
      <c r="F14" s="27">
        <v>144</v>
      </c>
      <c r="G14" s="56">
        <f t="shared" si="0"/>
        <v>2276.5917725830132</v>
      </c>
      <c r="H14" s="28">
        <v>0.36499999999999999</v>
      </c>
      <c r="I14" s="54">
        <f t="shared" si="1"/>
        <v>93.340262675903517</v>
      </c>
      <c r="J14" s="54">
        <f t="shared" si="2"/>
        <v>7.7404120267822449</v>
      </c>
      <c r="K14" s="34">
        <f t="shared" si="3"/>
        <v>1344.5551008875277</v>
      </c>
      <c r="N14" s="3"/>
      <c r="O14" s="2"/>
      <c r="P14" s="2"/>
    </row>
    <row r="15" spans="1:16" ht="12.75">
      <c r="A15" s="33" t="s">
        <v>32</v>
      </c>
      <c r="B15" s="45" t="s">
        <v>33</v>
      </c>
      <c r="C15" s="49">
        <v>6654</v>
      </c>
      <c r="D15" s="27" t="s">
        <v>14</v>
      </c>
      <c r="E15" s="26">
        <v>16.14604094030506</v>
      </c>
      <c r="F15" s="27">
        <v>168</v>
      </c>
      <c r="G15" s="56">
        <f t="shared" si="0"/>
        <v>2712.5348779712499</v>
      </c>
      <c r="H15" s="28">
        <v>0.35199999999999998</v>
      </c>
      <c r="I15" s="54">
        <f t="shared" si="1"/>
        <v>111.21392999682125</v>
      </c>
      <c r="J15" s="54">
        <f t="shared" si="2"/>
        <v>9.22261858510225</v>
      </c>
      <c r="K15" s="34">
        <f t="shared" si="3"/>
        <v>1637.2860523434465</v>
      </c>
      <c r="N15" s="3"/>
      <c r="O15" s="2"/>
      <c r="P15" s="2"/>
    </row>
    <row r="16" spans="1:16" ht="12.75">
      <c r="A16" s="33" t="s">
        <v>34</v>
      </c>
      <c r="B16" s="22" t="s">
        <v>16</v>
      </c>
      <c r="C16" s="49">
        <v>4435</v>
      </c>
      <c r="D16" s="27" t="s">
        <v>17</v>
      </c>
      <c r="E16" s="26">
        <v>18.500671910766211</v>
      </c>
      <c r="F16" s="27">
        <v>120</v>
      </c>
      <c r="G16" s="56">
        <f t="shared" si="0"/>
        <v>2220.0806292919456</v>
      </c>
      <c r="H16" s="28">
        <v>0.41</v>
      </c>
      <c r="I16" s="54">
        <f t="shared" si="1"/>
        <v>91.023305800969752</v>
      </c>
      <c r="J16" s="54">
        <f t="shared" si="2"/>
        <v>7.5482741395926158</v>
      </c>
      <c r="K16" s="34">
        <f t="shared" si="3"/>
        <v>1211.2759913416853</v>
      </c>
      <c r="N16" s="3"/>
      <c r="O16" s="2"/>
      <c r="P16" s="2"/>
    </row>
    <row r="17" spans="1:16" ht="12.75">
      <c r="A17" s="33" t="s">
        <v>35</v>
      </c>
      <c r="B17" s="22" t="s">
        <v>16</v>
      </c>
      <c r="C17" s="49">
        <v>3645</v>
      </c>
      <c r="D17" s="27" t="s">
        <v>17</v>
      </c>
      <c r="E17" s="26">
        <v>12.277718631690306</v>
      </c>
      <c r="F17" s="27">
        <v>170</v>
      </c>
      <c r="G17" s="56">
        <f t="shared" si="0"/>
        <v>2087.2121673873521</v>
      </c>
      <c r="H17" s="28">
        <v>0.32800000000000001</v>
      </c>
      <c r="I17" s="54">
        <f t="shared" si="1"/>
        <v>85.575698862881438</v>
      </c>
      <c r="J17" s="54">
        <f t="shared" si="2"/>
        <v>7.0965213691169984</v>
      </c>
      <c r="K17" s="34">
        <f t="shared" si="3"/>
        <v>1309.9343562523022</v>
      </c>
      <c r="N17" s="3"/>
      <c r="O17" s="2"/>
      <c r="P17" s="2"/>
    </row>
    <row r="18" spans="1:16" ht="12.75">
      <c r="A18" s="33" t="s">
        <v>36</v>
      </c>
      <c r="B18" s="22" t="s">
        <v>16</v>
      </c>
      <c r="C18" s="49">
        <v>6654</v>
      </c>
      <c r="D18" s="27" t="s">
        <v>17</v>
      </c>
      <c r="E18" s="26">
        <v>10.427651440613683</v>
      </c>
      <c r="F18" s="27">
        <v>147</v>
      </c>
      <c r="G18" s="56">
        <f t="shared" si="0"/>
        <v>1532.8647617702115</v>
      </c>
      <c r="H18" s="28">
        <v>0.318</v>
      </c>
      <c r="I18" s="54">
        <f t="shared" si="1"/>
        <v>62.847455232578668</v>
      </c>
      <c r="J18" s="54">
        <f t="shared" si="2"/>
        <v>5.2117401900187197</v>
      </c>
      <c r="K18" s="34">
        <f t="shared" si="3"/>
        <v>977.35457210468689</v>
      </c>
      <c r="N18" s="3"/>
      <c r="O18" s="2"/>
      <c r="P18" s="2"/>
    </row>
    <row r="19" spans="1:16" ht="12.75">
      <c r="A19" s="33" t="s">
        <v>37</v>
      </c>
      <c r="B19" s="22" t="s">
        <v>16</v>
      </c>
      <c r="C19" s="49">
        <v>1196</v>
      </c>
      <c r="D19" s="27" t="s">
        <v>17</v>
      </c>
      <c r="E19" s="26">
        <v>9.2503359553831057</v>
      </c>
      <c r="F19" s="27">
        <v>137</v>
      </c>
      <c r="G19" s="56">
        <f t="shared" si="0"/>
        <v>1267.2960258874855</v>
      </c>
      <c r="H19" s="28">
        <v>0.307</v>
      </c>
      <c r="I19" s="54">
        <f t="shared" si="1"/>
        <v>51.959137061386897</v>
      </c>
      <c r="J19" s="54">
        <f t="shared" si="2"/>
        <v>4.308806488017451</v>
      </c>
      <c r="K19" s="34">
        <f t="shared" si="3"/>
        <v>821.96820239062311</v>
      </c>
      <c r="N19" s="3"/>
      <c r="O19" s="2"/>
      <c r="P19" s="2"/>
    </row>
    <row r="20" spans="1:16" ht="12.75">
      <c r="A20" s="33" t="s">
        <v>38</v>
      </c>
      <c r="B20" s="45" t="s">
        <v>39</v>
      </c>
      <c r="C20" s="49">
        <v>5647</v>
      </c>
      <c r="D20" s="27" t="s">
        <v>14</v>
      </c>
      <c r="E20" s="26">
        <v>10.259463514152174</v>
      </c>
      <c r="F20" s="27">
        <v>154</v>
      </c>
      <c r="G20" s="56">
        <f t="shared" si="0"/>
        <v>1579.9573811794348</v>
      </c>
      <c r="H20" s="28">
        <v>0.24299999999999999</v>
      </c>
      <c r="I20" s="54">
        <f t="shared" si="1"/>
        <v>64.778252628356825</v>
      </c>
      <c r="J20" s="54">
        <f t="shared" si="2"/>
        <v>5.371855096010079</v>
      </c>
      <c r="K20" s="34">
        <f t="shared" si="3"/>
        <v>1125.8776298284654</v>
      </c>
      <c r="N20" s="3"/>
      <c r="O20" s="2"/>
      <c r="P20" s="2"/>
    </row>
    <row r="21" spans="1:16" ht="12.75">
      <c r="A21" s="33" t="s">
        <v>40</v>
      </c>
      <c r="B21" s="45" t="s">
        <v>41</v>
      </c>
      <c r="C21" s="49">
        <v>4432</v>
      </c>
      <c r="D21" s="27" t="s">
        <v>14</v>
      </c>
      <c r="E21" s="26">
        <v>50.456377938453308</v>
      </c>
      <c r="F21" s="27">
        <v>144</v>
      </c>
      <c r="G21" s="56">
        <f t="shared" si="0"/>
        <v>7265.7184231372767</v>
      </c>
      <c r="H21" s="28">
        <v>0.54</v>
      </c>
      <c r="I21" s="54">
        <f t="shared" si="1"/>
        <v>297.8944553486283</v>
      </c>
      <c r="J21" s="54">
        <f t="shared" si="2"/>
        <v>24.703442638666743</v>
      </c>
      <c r="K21" s="34">
        <f t="shared" si="3"/>
        <v>3019.6325766558516</v>
      </c>
      <c r="N21" s="3"/>
      <c r="O21" s="2"/>
      <c r="P21" s="2"/>
    </row>
    <row r="22" spans="1:16" ht="12.75">
      <c r="A22" s="35" t="s">
        <v>42</v>
      </c>
      <c r="B22" s="46" t="s">
        <v>27</v>
      </c>
      <c r="C22" s="50">
        <v>1123</v>
      </c>
      <c r="D22" s="65" t="s">
        <v>17</v>
      </c>
      <c r="E22" s="36">
        <v>17.659732278458659</v>
      </c>
      <c r="F22" s="37">
        <v>150</v>
      </c>
      <c r="G22" s="66">
        <f t="shared" si="0"/>
        <v>2648.9598417687989</v>
      </c>
      <c r="H22" s="67">
        <v>0.34</v>
      </c>
      <c r="I22" s="68">
        <f t="shared" si="1"/>
        <v>108.60735351252075</v>
      </c>
      <c r="J22" s="68">
        <f t="shared" si="2"/>
        <v>9.006463462013917</v>
      </c>
      <c r="K22" s="69">
        <f t="shared" si="3"/>
        <v>1630.6996785928725</v>
      </c>
      <c r="N22" s="3"/>
      <c r="O22" s="2"/>
      <c r="P22" s="2"/>
    </row>
    <row r="23" spans="1:16" ht="12.75">
      <c r="E23" s="4"/>
      <c r="F23" s="3"/>
      <c r="G23" s="12"/>
      <c r="H23" s="13"/>
      <c r="I23" s="13"/>
      <c r="J23" s="13"/>
      <c r="K23" s="9"/>
      <c r="N23" s="3"/>
      <c r="O23" s="2"/>
      <c r="P23" s="2"/>
    </row>
    <row r="24" spans="1:16">
      <c r="E24" s="4"/>
      <c r="F24" s="3"/>
      <c r="G24" s="12"/>
      <c r="H24" s="13"/>
      <c r="I24" s="13"/>
      <c r="J24" s="13"/>
      <c r="K24" s="9"/>
      <c r="N24" s="3"/>
      <c r="O24" s="2"/>
      <c r="P24" s="2"/>
    </row>
    <row r="25" spans="1:16">
      <c r="E25" s="4"/>
      <c r="F25" s="3"/>
      <c r="G25" s="12"/>
      <c r="H25" s="13"/>
      <c r="I25" s="13"/>
      <c r="J25" s="13"/>
      <c r="K25" s="9"/>
      <c r="N25" s="3"/>
      <c r="O25" s="2"/>
      <c r="P25" s="2"/>
    </row>
    <row r="26" spans="1:16">
      <c r="E26" s="4"/>
      <c r="F26" s="3"/>
      <c r="G26" s="7"/>
      <c r="H26" s="8"/>
      <c r="I26" s="8"/>
      <c r="J26" s="8"/>
      <c r="K26" s="9"/>
      <c r="N26" s="3"/>
      <c r="O26" s="2"/>
      <c r="P26" s="2"/>
    </row>
    <row r="27" spans="1:16">
      <c r="E27" s="4"/>
      <c r="F27" s="3"/>
      <c r="G27" s="7"/>
      <c r="H27" s="8"/>
      <c r="I27" s="8"/>
      <c r="J27" s="8"/>
      <c r="K27" s="9"/>
      <c r="N27" s="3"/>
      <c r="O27" s="2"/>
      <c r="P27" s="2"/>
    </row>
    <row r="28" spans="1:16" ht="12.95">
      <c r="A28" s="1"/>
      <c r="O28" s="2"/>
      <c r="P28" s="2"/>
    </row>
    <row r="29" spans="1:16" ht="12.95" thickBot="1"/>
    <row r="30" spans="1:16" ht="15.95" thickBot="1">
      <c r="A30" s="76" t="s">
        <v>43</v>
      </c>
      <c r="B30" s="77"/>
      <c r="C30" s="77"/>
      <c r="D30" s="77"/>
      <c r="E30" s="78"/>
      <c r="I30" s="79" t="s">
        <v>44</v>
      </c>
      <c r="J30" s="80"/>
    </row>
    <row r="31" spans="1:16" ht="15">
      <c r="A31" s="15"/>
      <c r="B31" s="16"/>
      <c r="C31" s="42"/>
      <c r="D31" s="16"/>
      <c r="E31" s="16"/>
      <c r="I31" s="6"/>
      <c r="J31" s="5"/>
    </row>
    <row r="32" spans="1:16" ht="15.75">
      <c r="A32" s="17" t="s">
        <v>45</v>
      </c>
      <c r="B32" s="18"/>
      <c r="C32" s="43"/>
      <c r="D32" s="18"/>
      <c r="E32" s="18"/>
      <c r="I32" s="19" t="s">
        <v>46</v>
      </c>
      <c r="J32" s="39" t="s">
        <v>37</v>
      </c>
      <c r="K32" t="s">
        <v>47</v>
      </c>
    </row>
    <row r="33" spans="1:11" ht="24">
      <c r="A33" s="11" t="s">
        <v>4</v>
      </c>
      <c r="B33" s="40" t="s">
        <v>7</v>
      </c>
      <c r="C33" s="31" t="s">
        <v>48</v>
      </c>
      <c r="D33" s="31" t="s">
        <v>49</v>
      </c>
      <c r="E33" s="32" t="s">
        <v>11</v>
      </c>
      <c r="I33" s="21" t="s">
        <v>50</v>
      </c>
      <c r="J33" s="38">
        <f>VLOOKUP(J32,A5:C22, 3, FALSE)</f>
        <v>1196</v>
      </c>
      <c r="K33" t="s">
        <v>51</v>
      </c>
    </row>
    <row r="34" spans="1:11" ht="15.75">
      <c r="A34" s="11" t="s">
        <v>17</v>
      </c>
      <c r="B34" s="57">
        <f>SUMIF(D5:D22, "Sales dep.", G5:G22)</f>
        <v>18550.287349072361</v>
      </c>
      <c r="C34" s="57">
        <f>SUMIF(D5:D22, "Sales dep.", I5:I22)</f>
        <v>760.56178131196657</v>
      </c>
      <c r="D34" s="57">
        <f>SUMIF(D5:D22, "Sales dep.", J5:J22)</f>
        <v>63.070976986846027</v>
      </c>
      <c r="E34" s="74">
        <f>SUMIF(D5:D22, "Sales dep.", K5:K22)</f>
        <v>11394.636991588923</v>
      </c>
      <c r="I34" s="20" t="s">
        <v>52</v>
      </c>
      <c r="J34" s="55" t="str">
        <f>VLOOKUP(J32,A5:D22, 4, FALSE)</f>
        <v>Sales dep.</v>
      </c>
      <c r="K34" t="s">
        <v>51</v>
      </c>
    </row>
    <row r="35" spans="1:11" ht="15.75">
      <c r="A35" s="70" t="s">
        <v>14</v>
      </c>
      <c r="B35" s="71">
        <f>SUMIF(D5:D22, "ADMINISTRATION", G5:G22)</f>
        <v>21077.310944156561</v>
      </c>
      <c r="C35" s="71">
        <f>SUMIF(D5:D22, "ADMINISTRATION", I5:I22)</f>
        <v>864.16974871041896</v>
      </c>
      <c r="D35" s="71">
        <f>SUMIF(D5:D22, "ADMINISTRATION", J5:J22)</f>
        <v>71.662857210132316</v>
      </c>
      <c r="E35" s="75">
        <f>SUMIF(D5:D22, "ADMINISTRATION", K5:K22)</f>
        <v>12275.144347287884</v>
      </c>
    </row>
    <row r="36" spans="1:11" ht="12.75"/>
    <row r="38" spans="1:11" ht="15.95" thickBot="1">
      <c r="A38" s="24"/>
      <c r="B38" s="14"/>
      <c r="C38" s="44"/>
      <c r="D38" s="14"/>
      <c r="E38" s="14"/>
    </row>
    <row r="39" spans="1:11" ht="15.95" thickBot="1">
      <c r="A39" s="25"/>
      <c r="B39" s="18"/>
      <c r="C39" s="43"/>
      <c r="D39" s="18"/>
      <c r="E39" s="73"/>
    </row>
    <row r="40" spans="1:11" ht="15.95" thickBot="1">
      <c r="A40" s="17" t="s">
        <v>53</v>
      </c>
      <c r="B40" s="18"/>
      <c r="C40" s="43"/>
      <c r="D40" s="18"/>
      <c r="E40" s="18"/>
    </row>
    <row r="41" spans="1:11" ht="27" thickBot="1">
      <c r="A41" s="11" t="s">
        <v>4</v>
      </c>
      <c r="B41" s="40" t="s">
        <v>7</v>
      </c>
      <c r="C41" s="31" t="s">
        <v>48</v>
      </c>
      <c r="D41" s="31" t="s">
        <v>49</v>
      </c>
      <c r="E41" s="32" t="s">
        <v>11</v>
      </c>
    </row>
    <row r="42" spans="1:11" ht="15.75">
      <c r="A42" s="11" t="s">
        <v>17</v>
      </c>
      <c r="B42" s="58">
        <f>SUMIF(D5:D22, "Sales dep.", G5:G22)*12</f>
        <v>222603.44818886835</v>
      </c>
      <c r="C42" s="59">
        <f>SUMIF(D5:D22, "Sales dep.", I5:I22)*12</f>
        <v>9126.7413757435988</v>
      </c>
      <c r="D42" s="58">
        <f>SUMIF(D5:D22, "Sales dep.", J5:J22)*12</f>
        <v>756.8517238421523</v>
      </c>
      <c r="E42" s="60">
        <f>SUMIF(D5:D22, "Sales dep.", K5:K22)*12</f>
        <v>136735.64389906707</v>
      </c>
    </row>
    <row r="43" spans="1:11" ht="15.75">
      <c r="A43" s="11" t="s">
        <v>14</v>
      </c>
      <c r="B43" s="61">
        <f>SUMIF(D5:D22, "ADMINISTRATION", G5:G22)*12</f>
        <v>252927.73132987873</v>
      </c>
      <c r="C43" s="62">
        <f>SUMIF(D5:D22, "ADMINISTRATION", I5:I22)*12</f>
        <v>10370.036984525028</v>
      </c>
      <c r="D43" s="61">
        <f>SUMIF(D5:D22, "ADMINISTRATION", J5:J22)*12</f>
        <v>859.95428652158785</v>
      </c>
      <c r="E43" s="63">
        <f>SUMIF(D5:D22, "ADMINISTRATION", K5:K22)*12</f>
        <v>147301.73216745461</v>
      </c>
    </row>
    <row r="44" spans="1:11" ht="15.75">
      <c r="A44" s="23" t="s">
        <v>54</v>
      </c>
      <c r="B44" s="64">
        <f>SUM(B42:B43)</f>
        <v>475531.17951874709</v>
      </c>
      <c r="C44" s="64">
        <f t="shared" ref="C44:E44" si="4">SUM(C42:C43)</f>
        <v>19496.778360268625</v>
      </c>
      <c r="D44" s="64">
        <f t="shared" si="4"/>
        <v>1616.8060103637401</v>
      </c>
      <c r="E44" s="72">
        <f t="shared" si="4"/>
        <v>284037.37606652168</v>
      </c>
    </row>
  </sheetData>
  <mergeCells count="2">
    <mergeCell ref="A30:E30"/>
    <mergeCell ref="I30:J30"/>
  </mergeCells>
  <phoneticPr fontId="3" type="noConversion"/>
  <printOptions gridLines="1" gridLinesSet="0"/>
  <pageMargins left="0.75" right="0.75" top="1" bottom="1" header="0.5" footer="0.5"/>
  <pageSetup paperSize="9" orientation="portrait" horizontalDpi="360" verticalDpi="36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YritysOy:n henkilöstötietokanta</dc:title>
  <dc:subject/>
  <dc:creator/>
  <cp:keywords/>
  <dc:description/>
  <cp:lastModifiedBy/>
  <cp:revision/>
  <dcterms:created xsi:type="dcterms:W3CDTF">2009-04-23T21:09:39Z</dcterms:created>
  <dcterms:modified xsi:type="dcterms:W3CDTF">2022-11-16T07:19:45Z</dcterms:modified>
  <cp:category/>
  <cp:contentStatus/>
</cp:coreProperties>
</file>