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s\Dropbox\Tidy_data\Excel_logistic_regression\"/>
    </mc:Choice>
  </mc:AlternateContent>
  <xr:revisionPtr revIDLastSave="0" documentId="8_{2E820935-493C-4730-9D83-B4EC3D97D2D6}" xr6:coauthVersionLast="47" xr6:coauthVersionMax="47" xr10:uidLastSave="{00000000-0000-0000-0000-000000000000}"/>
  <bookViews>
    <workbookView xWindow="-120" yWindow="-120" windowWidth="29040" windowHeight="15840" activeTab="3" xr2:uid="{5319EDF5-C323-4402-BB41-E632A2FD3123}"/>
  </bookViews>
  <sheets>
    <sheet name="Sheet1" sheetId="1" r:id="rId1"/>
    <sheet name="Model 7" sheetId="20" r:id="rId2"/>
    <sheet name="Model 8" sheetId="23" r:id="rId3"/>
    <sheet name="Model Summaries" sheetId="21" r:id="rId4"/>
  </sheets>
  <definedNames>
    <definedName name="___autoF" localSheetId="1" hidden="1">0</definedName>
    <definedName name="___autoF" localSheetId="2" hidden="1">0</definedName>
    <definedName name="___Coef___" localSheetId="1" hidden="1">1</definedName>
    <definedName name="___Coef___" localSheetId="2" hidden="1">1</definedName>
    <definedName name="___rsumm___Purchase__bin_" localSheetId="3" hidden="1">'Model Summaries'!$A$3</definedName>
    <definedName name="__nSelect_" hidden="1">0</definedName>
    <definedName name="Age">Sheet1!$A$2:$A$19</definedName>
    <definedName name="Gender">Sheet1!$B$2:$B$19</definedName>
    <definedName name="nRegMod" hidden="1">8</definedName>
    <definedName name="OKtoForecast" hidden="1">1</definedName>
    <definedName name="Purchase">Sheet1!$C$2:$C$19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23" l="1"/>
  <c r="I11" i="23" s="1"/>
  <c r="G14" i="23" s="1"/>
  <c r="C23" i="23"/>
  <c r="C11" i="23" s="1"/>
  <c r="F21" i="23"/>
  <c r="I17" i="23"/>
  <c r="E17" i="23"/>
  <c r="D17" i="23"/>
  <c r="I16" i="23"/>
  <c r="E16" i="23"/>
  <c r="D16" i="23"/>
  <c r="E15" i="23"/>
  <c r="D15" i="23"/>
  <c r="AL10" i="20"/>
  <c r="I11" i="20" s="1"/>
  <c r="C23" i="20"/>
  <c r="C11" i="20" s="1"/>
  <c r="F21" i="20"/>
  <c r="I17" i="20"/>
  <c r="E17" i="20"/>
  <c r="D17" i="20"/>
  <c r="I16" i="20"/>
  <c r="E16" i="20"/>
  <c r="D16" i="20"/>
  <c r="E15" i="20"/>
  <c r="D15" i="20"/>
  <c r="F14" i="23" l="1"/>
  <c r="H11" i="23"/>
  <c r="F17" i="23" s="1"/>
  <c r="I21" i="23"/>
  <c r="B11" i="23"/>
  <c r="C21" i="23"/>
  <c r="E21" i="23" s="1"/>
  <c r="I22" i="23"/>
  <c r="I23" i="23" s="1"/>
  <c r="H11" i="20"/>
  <c r="F17" i="20" s="1"/>
  <c r="F14" i="20"/>
  <c r="G14" i="20"/>
  <c r="I21" i="20"/>
  <c r="B11" i="20"/>
  <c r="C21" i="20"/>
  <c r="E21" i="20" s="1"/>
  <c r="I22" i="20"/>
  <c r="I23" i="20" s="1"/>
  <c r="F15" i="20"/>
  <c r="F16" i="20"/>
  <c r="G15" i="20"/>
  <c r="G16" i="20" l="1"/>
  <c r="G17" i="20"/>
  <c r="F16" i="23"/>
  <c r="G16" i="23"/>
  <c r="G17" i="23"/>
  <c r="G15" i="23"/>
  <c r="F15" i="23"/>
  <c r="G11" i="23"/>
  <c r="G21" i="23"/>
  <c r="G11" i="20" l="1"/>
  <c r="G2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ding</author>
  </authors>
  <commentList>
    <comment ref="B1" authorId="0" shapeId="0" xr:uid="{6317FE7E-5FEC-4E22-91FD-34836215D1A6}">
      <text>
        <r>
          <rPr>
            <sz val="9"/>
            <color indexed="81"/>
            <rFont val="Tahoma"/>
            <family val="2"/>
          </rPr>
          <t>Model 7 (#vars=2, n=18, AdjRsq=0.243)
Dependent variable = Purchase 
Run time = 11/20/2023 12:21:00 PM
File name = Book1
Computer name = LAPTOP-1NB54KUE
Program file name = RegressItLogistic
Version number = 2022.12.14
Execution time = 00h:00m:01s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ding</author>
  </authors>
  <commentList>
    <comment ref="B1" authorId="0" shapeId="0" xr:uid="{2C8CDB7B-CF72-4F53-9BCF-2C5287BFB467}">
      <text>
        <r>
          <rPr>
            <sz val="9"/>
            <color indexed="81"/>
            <rFont val="Tahoma"/>
            <family val="2"/>
          </rPr>
          <t>Model 8 (#vars=2, n=18, AdjRsq=0.243)
Dependent variable = Purchase 
Run time = 11/20/2023 12:27:56 PM
File name = Book1
Computer name = LAPTOP-1NB54KUE
Program file name = RegressItLogistic
Version number = 2022.12.14
Execution time = 00h:00m:01s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ding</author>
  </authors>
  <commentList>
    <comment ref="B4" authorId="0" shapeId="0" xr:uid="{1D9DDB7A-E464-44CA-A875-8065903521D5}">
      <text>
        <r>
          <rPr>
            <sz val="9"/>
            <color indexed="81"/>
            <rFont val="Tahoma"/>
            <family val="2"/>
          </rPr>
          <t>Model 7 (#vars=2, n=18, AdjRsq=0.243)
Dependent variable = Purchase 
Run time = 11/20/2023 12:21:00 PM
File name = Book1
Computer name = LAPTOP-1NB54KUE
Program file name = RegressItLogistic
Version number = 2022.12.14
Execution time = 00h:00m:01s</t>
        </r>
      </text>
    </comment>
    <comment ref="C4" authorId="0" shapeId="0" xr:uid="{6AEEC2D4-2060-496F-B3EE-42D41F2A9A3B}">
      <text>
        <r>
          <rPr>
            <sz val="9"/>
            <color indexed="81"/>
            <rFont val="Tahoma"/>
            <family val="2"/>
          </rPr>
          <t>Model 8 (#vars=2, n=18, AdjRsq=0.243)
Dependent variable = Purchase 
Run time = 11/20/2023 12:27:56 PM
File name = Book1
Computer name = LAPTOP-1NB54KUE
Program file name = RegressItLogistic
Version number = 2022.12.14
Execution time = 00h:00m:01s</t>
        </r>
      </text>
    </comment>
    <comment ref="B10" authorId="0" shapeId="0" xr:uid="{7617A711-3B6D-4327-A991-E0076B4954BF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C10" authorId="0" shapeId="0" xr:uid="{5612C23B-0994-426D-9B69-2415F25C1FB4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CBA62994-E7C5-4B15-B529-FCA832FB6778}">
      <text>
        <r>
          <rPr>
            <sz val="9"/>
            <color indexed="81"/>
            <rFont val="Tahoma"/>
            <family val="2"/>
          </rPr>
          <t>Model = Model 7
Variable =  Constant
Coeff = 3.5547
StdErr = 2.40147
z-stat = 1.48
P-value = 0.139
VIF = 0
StdCoeff = 0
ExpCoeff = 34.977</t>
        </r>
      </text>
    </comment>
    <comment ref="C25" authorId="0" shapeId="0" xr:uid="{E0FCA62B-A680-4F02-8CAD-4C57D0C2B2FE}">
      <text>
        <r>
          <rPr>
            <sz val="9"/>
            <color indexed="81"/>
            <rFont val="Tahoma"/>
            <family val="2"/>
          </rPr>
          <t>Model = Model 8
Variable =  Constant
Coeff = 3.5547
StdErr = 2.40147
z-stat = 1.48
P-value = 0.139
VIF = 0
StdCoeff = 0
ExpCoeff = 34.977</t>
        </r>
      </text>
    </comment>
    <comment ref="B26" authorId="0" shapeId="0" xr:uid="{EB782E05-681E-4F37-B0E1-4D0F3CF2564B}">
      <text>
        <r>
          <rPr>
            <sz val="9"/>
            <color indexed="81"/>
            <rFont val="Tahoma"/>
            <family val="2"/>
          </rPr>
          <t>Model = Model 7
Variable = Age
Coeff = -0.206842
StdErr = 0.100001
z-stat = -2.068
P-value = 0.039
VIF = 1.001
StdCoeff = -1.66986
ExpCoeff = 1.23</t>
        </r>
      </text>
    </comment>
    <comment ref="C26" authorId="0" shapeId="0" xr:uid="{7D8B8325-1E8A-4A29-9F06-1E32E921C341}">
      <text>
        <r>
          <rPr>
            <sz val="9"/>
            <color indexed="81"/>
            <rFont val="Tahoma"/>
            <family val="2"/>
          </rPr>
          <t>Model = Model 8
Variable = Age
Coeff = -0.206842
StdErr = 0.100001
z-stat = -2.068
P-value = 0.039
VIF = 1.001
StdCoeff = -1.66986
ExpCoeff = 0.813</t>
        </r>
      </text>
    </comment>
    <comment ref="B27" authorId="0" shapeId="0" xr:uid="{E64FD12D-6035-493A-9177-5EB1A8ED96F0}">
      <text>
        <r>
          <rPr>
            <sz val="9"/>
            <color indexed="81"/>
            <rFont val="Tahoma"/>
            <family val="2"/>
          </rPr>
          <t>Model = Model 7
Variable = Gender
Coeff = 3.13434
StdErr = 1.96269
z-stat = 1.597
P-value = 0.11
VIF = 1.001
StdCoeff = 0.79644
ExpCoeff = 22.973</t>
        </r>
      </text>
    </comment>
    <comment ref="C27" authorId="0" shapeId="0" xr:uid="{8FF6BE6E-8FD4-485F-8385-62C7D8B80BA2}">
      <text>
        <r>
          <rPr>
            <sz val="9"/>
            <color indexed="81"/>
            <rFont val="Tahoma"/>
            <family val="2"/>
          </rPr>
          <t>Model = Model 8
Variable = Gender
Coeff = 3.13434
StdErr = 1.96269
z-stat = 1.597
P-value = 0.11
VIF = 1.001
StdCoeff = 0.79644
ExpCoeff = 22.973</t>
        </r>
      </text>
    </comment>
  </commentList>
</comments>
</file>

<file path=xl/sharedStrings.xml><?xml version="1.0" encoding="utf-8"?>
<sst xmlns="http://schemas.openxmlformats.org/spreadsheetml/2006/main" count="221" uniqueCount="109">
  <si>
    <t>Purchase</t>
  </si>
  <si>
    <t>Gender</t>
  </si>
  <si>
    <t>Age</t>
  </si>
  <si>
    <t>Model:</t>
  </si>
  <si>
    <t>Editable</t>
  </si>
  <si>
    <t>Binary Dependent Variable:</t>
  </si>
  <si>
    <t>0-1 value labels:</t>
  </si>
  <si>
    <t>No</t>
  </si>
  <si>
    <t>Yes</t>
  </si>
  <si>
    <t>Independent Variables:</t>
  </si>
  <si>
    <t>Age, Gender</t>
  </si>
  <si>
    <t>Logistic Regression Equation:</t>
  </si>
  <si>
    <t>Predicted probability of "Purchase = Yes" is equal to exp(LogOdds)/(1+exp(LogOdds)) = 1/(1+exp(-LogOdds))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</si>
  <si>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</si>
  <si>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</si>
  <si>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</si>
  <si>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</si>
  <si>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</si>
  <si>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</si>
  <si>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</si>
  <si>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</si>
  <si>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</si>
  <si>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</si>
  <si>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</si>
  <si>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</si>
  <si>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</si>
  <si>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</si>
  <si>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</si>
  <si>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</si>
  <si>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Variance/Covariance Matrix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</si>
  <si>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</si>
  <si>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</si>
  <si>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</si>
  <si>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</si>
  <si>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</si>
  <si>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</si>
  <si>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</si>
  <si>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</si>
  <si>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</si>
  <si>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</si>
  <si>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</si>
  <si>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</si>
  <si>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</si>
  <si>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</si>
  <si>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 xml:space="preserve">       Constant</t>
  </si>
  <si>
    <t xml:space="preserve">           Age</t>
  </si>
  <si>
    <t xml:space="preserve">        Gender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</si>
  <si>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</si>
  <si>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</si>
  <si>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</si>
  <si>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</si>
  <si>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</si>
  <si>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</si>
  <si>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</si>
  <si>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</si>
  <si>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</si>
  <si>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</si>
  <si>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</si>
  <si>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</si>
  <si>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Confidence Index</t>
  </si>
  <si>
    <t>Confidence Level</t>
  </si>
  <si>
    <t>Summary of Regression Model Results</t>
  </si>
  <si>
    <t>Logistic Model For Purchase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</si>
  <si>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</si>
  <si>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</si>
  <si>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</si>
  <si>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</si>
  <si>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</si>
  <si>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</si>
  <si>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</si>
  <si>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</si>
  <si>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</si>
  <si>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</si>
  <si>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</si>
  <si>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</si>
  <si>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White</t>
  </si>
  <si>
    <t>No Font</t>
  </si>
  <si>
    <t>R code:</t>
  </si>
  <si>
    <t>where LogOdds = 3.555 - 0.207*Age + 3.134*Gender</t>
  </si>
  <si>
    <t>3.555  (0.139)</t>
  </si>
  <si>
    <t>-0.207  (0.039)</t>
  </si>
  <si>
    <t>3.134  (0.110)</t>
  </si>
  <si>
    <t>SUMMARY OUTPUT</t>
  </si>
  <si>
    <t>Regression Statistics</t>
  </si>
  <si>
    <t>Standard Error</t>
  </si>
  <si>
    <t>Observations</t>
  </si>
  <si>
    <t>Lower 95%</t>
  </si>
  <si>
    <t>Upper 95%</t>
  </si>
  <si>
    <t>Intercept</t>
  </si>
  <si>
    <t>Model 7</t>
  </si>
  <si>
    <t>11/20/23 12:21 PM + LAPTOP-1NB54KUE + Book1 + Sheet1 + RegressItLogistic 2022.12.14</t>
  </si>
  <si>
    <t>Logistic Regression Statistics:    Model 7 for Purchase    (2 variables, n=18)</t>
  </si>
  <si>
    <t>Logistic Regression Coefficient Estimates:    Model 7 for Purchase    (2 variables, n=18)</t>
  </si>
  <si>
    <t>Analysis of Deviance:     Model 7 for Purchase    (2 variables, n=18)</t>
  </si>
  <si>
    <t>Correlation Matrix of Coefficient Estimates : Model 7 for Purchase    (2 variables, n=18)</t>
  </si>
  <si>
    <t>Model 7 (#vars=2, n=18, AdjRsq=0.243): Purchase &lt;&lt; Age, Gender</t>
  </si>
  <si>
    <t>Model.7 &lt;- glm(Purchase ~ Age+Gender, family = binomial, data = Sheet1)</t>
  </si>
  <si>
    <t>Chi Square</t>
  </si>
  <si>
    <t>Residual Dev.</t>
  </si>
  <si>
    <t># of iterations</t>
  </si>
  <si>
    <t>Odd Ratio</t>
  </si>
  <si>
    <t>Model 8</t>
  </si>
  <si>
    <t>11/20/23 12:27 PM + LAPTOP-1NB54KUE + Book1 + Sheet1 + RegressItLogistic 2022.12.14</t>
  </si>
  <si>
    <t>Logistic Regression Statistics:    Model 8 for Purchase    (2 variables, n=18)</t>
  </si>
  <si>
    <t>Logistic Regression Coefficient Estimates:    Model 8 for Purchase    (2 variables, n=18)</t>
  </si>
  <si>
    <t>Analysis of Deviance:     Model 8 for Purchase    (2 variables, n=18)</t>
  </si>
  <si>
    <t>Correlation Matrix of Coefficient Estimates : Model 8 for Purchase    (2 variables, n=18)</t>
  </si>
  <si>
    <t>Model 8 (#vars=2, n=18, AdjRsq=0.243): Purchase &lt;&lt; Age, Gender</t>
  </si>
  <si>
    <t>Model.8 &lt;- glm(Purchase ~ Age+Gender, family = binomial, data = Sheet1)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</si>
</sst>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%"/>
    <numFmt numFmtId="168" formatCode="[$-409]m/d/yy\ h:mm\ AM/PM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B4B4B4"/>
      <name val="Calibri"/>
      <family val="2"/>
      <scheme val="minor"/>
    </font>
    <font>
      <sz val="8"/>
      <color rgb="FF01010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1" fillId="0" borderId="0" xfId="0" quotePrefix="1" applyNumberFormat="1" applyFont="1" applyAlignment="1"/>
    <xf numFmtId="164" fontId="2" fillId="0" borderId="0" xfId="0" quotePrefix="1" applyNumberFormat="1" applyFont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/>
    <xf numFmtId="164" fontId="1" fillId="0" borderId="2" xfId="0" applyNumberFormat="1" applyFont="1" applyBorder="1" applyAlignment="1"/>
    <xf numFmtId="164" fontId="6" fillId="0" borderId="2" xfId="0" applyNumberFormat="1" applyFont="1" applyBorder="1" applyAlignment="1">
      <alignment horizontal="right"/>
    </xf>
    <xf numFmtId="165" fontId="1" fillId="0" borderId="0" xfId="0" applyNumberFormat="1" applyFont="1" applyAlignment="1"/>
    <xf numFmtId="164" fontId="6" fillId="0" borderId="2" xfId="0" applyNumberFormat="1" applyFont="1" applyBorder="1" applyAlignment="1">
      <alignment horizontal="center"/>
    </xf>
    <xf numFmtId="1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8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right"/>
    </xf>
    <xf numFmtId="0" fontId="11" fillId="0" borderId="0" xfId="0" applyFont="1"/>
    <xf numFmtId="164" fontId="12" fillId="0" borderId="0" xfId="0" applyNumberFormat="1" applyFont="1" applyAlignment="1"/>
    <xf numFmtId="164" fontId="13" fillId="0" borderId="0" xfId="0" applyNumberFormat="1" applyFont="1" applyAlignment="1"/>
    <xf numFmtId="165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AK$10" max="11" min="1" page="10" val="7"/>
</file>

<file path=xl/ctrlProps/ctrlProp2.xml><?xml version="1.0" encoding="utf-8"?>
<formControlPr xmlns="http://schemas.microsoft.com/office/spreadsheetml/2009/9/main" objectType="Spin" dx="22" fmlaLink="$AK$10" max="11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8</xdr:row>
          <xdr:rowOff>123825</xdr:rowOff>
        </xdr:from>
        <xdr:to>
          <xdr:col>10</xdr:col>
          <xdr:colOff>0</xdr:colOff>
          <xdr:row>11</xdr:row>
          <xdr:rowOff>70485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580A4037-61DF-DEA2-9A23-3AAA3F59A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8</xdr:row>
          <xdr:rowOff>123825</xdr:rowOff>
        </xdr:from>
        <xdr:to>
          <xdr:col>10</xdr:col>
          <xdr:colOff>0</xdr:colOff>
          <xdr:row>11</xdr:row>
          <xdr:rowOff>70485</xdr:rowOff>
        </xdr:to>
        <xdr:sp macro="" textlink="">
          <xdr:nvSpPr>
            <xdr:cNvPr id="13313" name="Spinne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CB8A870A-C4D9-0D66-D49F-C9A0591C5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9F129C-14E0-4A3C-B059-6AC6C8C40BE7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EF93894-C349-4C38-8FB8-C1668727F2EC}"/>
    <we:binding id="InputY" type="matrix" appref="{A70BAEB9-6973-40DC-B57E-3A99155DC540}"/>
    <we:binding id="InputX" type="matrix" appref="{6D73013A-5AFB-4E00-9229-C70DCB94BA50}"/>
    <we:binding id="Output" type="matrix" appref="{D2492E0E-48D3-4CB0-99FD-B568D090DAC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4E5-608A-4BC7-AF3D-55E6282658C9}">
  <dimension ref="A1:M19"/>
  <sheetViews>
    <sheetView workbookViewId="0">
      <selection activeCell="E1" sqref="E1:G1048576"/>
    </sheetView>
  </sheetViews>
  <sheetFormatPr defaultRowHeight="15" x14ac:dyDescent="0.25"/>
  <sheetData>
    <row r="1" spans="1:13" x14ac:dyDescent="0.25">
      <c r="A1" t="s">
        <v>2</v>
      </c>
      <c r="B1" t="s">
        <v>1</v>
      </c>
      <c r="C1" t="s">
        <v>0</v>
      </c>
    </row>
    <row r="2" spans="1:13" x14ac:dyDescent="0.25">
      <c r="A2">
        <v>18</v>
      </c>
      <c r="B2">
        <v>1</v>
      </c>
      <c r="C2">
        <v>1</v>
      </c>
      <c r="E2" t="s">
        <v>82</v>
      </c>
    </row>
    <row r="3" spans="1:13" x14ac:dyDescent="0.25">
      <c r="A3">
        <v>19</v>
      </c>
      <c r="B3">
        <v>1</v>
      </c>
      <c r="C3">
        <v>1</v>
      </c>
    </row>
    <row r="4" spans="1:13" x14ac:dyDescent="0.25">
      <c r="A4">
        <v>50</v>
      </c>
      <c r="B4">
        <v>1</v>
      </c>
      <c r="C4">
        <v>0</v>
      </c>
      <c r="E4" t="s">
        <v>83</v>
      </c>
    </row>
    <row r="5" spans="1:13" x14ac:dyDescent="0.25">
      <c r="A5">
        <v>22</v>
      </c>
      <c r="B5">
        <v>1</v>
      </c>
      <c r="C5">
        <v>1</v>
      </c>
      <c r="E5" t="s">
        <v>97</v>
      </c>
      <c r="F5">
        <v>11.847592773895835</v>
      </c>
    </row>
    <row r="6" spans="1:13" x14ac:dyDescent="0.25">
      <c r="A6">
        <v>60</v>
      </c>
      <c r="B6">
        <v>0</v>
      </c>
      <c r="C6">
        <v>0</v>
      </c>
      <c r="E6" t="s">
        <v>98</v>
      </c>
      <c r="F6">
        <v>12.209352422027566</v>
      </c>
    </row>
    <row r="7" spans="1:13" x14ac:dyDescent="0.25">
      <c r="A7">
        <v>23</v>
      </c>
      <c r="B7">
        <v>0</v>
      </c>
      <c r="C7">
        <v>1</v>
      </c>
      <c r="E7" t="s">
        <v>99</v>
      </c>
      <c r="F7">
        <v>7</v>
      </c>
    </row>
    <row r="8" spans="1:13" x14ac:dyDescent="0.25">
      <c r="A8">
        <v>40</v>
      </c>
      <c r="B8">
        <v>1</v>
      </c>
      <c r="C8">
        <v>1</v>
      </c>
      <c r="E8" t="s">
        <v>85</v>
      </c>
      <c r="F8">
        <v>18</v>
      </c>
    </row>
    <row r="9" spans="1:13" x14ac:dyDescent="0.25">
      <c r="A9">
        <v>19</v>
      </c>
      <c r="B9">
        <v>0</v>
      </c>
      <c r="C9">
        <v>0</v>
      </c>
    </row>
    <row r="10" spans="1:13" x14ac:dyDescent="0.25">
      <c r="A10">
        <v>20</v>
      </c>
      <c r="B10">
        <v>1</v>
      </c>
      <c r="C10">
        <v>1</v>
      </c>
      <c r="F10" t="s">
        <v>74</v>
      </c>
      <c r="G10" t="s">
        <v>84</v>
      </c>
      <c r="H10" t="s">
        <v>25</v>
      </c>
      <c r="I10" t="s">
        <v>100</v>
      </c>
      <c r="J10" t="s">
        <v>86</v>
      </c>
      <c r="K10" t="s">
        <v>87</v>
      </c>
      <c r="L10" t="s">
        <v>86</v>
      </c>
      <c r="M10" t="s">
        <v>87</v>
      </c>
    </row>
    <row r="11" spans="1:13" x14ac:dyDescent="0.25">
      <c r="A11">
        <v>21</v>
      </c>
      <c r="B11">
        <v>1</v>
      </c>
      <c r="C11">
        <v>1</v>
      </c>
      <c r="E11" t="s">
        <v>88</v>
      </c>
      <c r="F11">
        <v>3.5546822150470994</v>
      </c>
      <c r="G11">
        <v>2.4014697690418747</v>
      </c>
      <c r="H11">
        <v>0.13881691834850018</v>
      </c>
      <c r="I11">
        <v>34.976703131448247</v>
      </c>
      <c r="J11">
        <v>0.31596872486587707</v>
      </c>
      <c r="K11">
        <v>3871.8064975093944</v>
      </c>
      <c r="L11">
        <v>0.31596872486587707</v>
      </c>
      <c r="M11">
        <v>3871.8064975093944</v>
      </c>
    </row>
    <row r="12" spans="1:13" x14ac:dyDescent="0.25">
      <c r="A12">
        <v>20</v>
      </c>
      <c r="B12">
        <v>0</v>
      </c>
      <c r="C12">
        <v>0</v>
      </c>
      <c r="E12" t="s">
        <v>2</v>
      </c>
      <c r="F12">
        <v>-0.20684174797694319</v>
      </c>
      <c r="G12">
        <v>0.10000104857906553</v>
      </c>
      <c r="H12">
        <v>3.8602820681864047E-2</v>
      </c>
      <c r="I12">
        <v>0.8131483221730148</v>
      </c>
      <c r="J12">
        <v>0.66841890305558982</v>
      </c>
      <c r="K12">
        <v>0.98921528225810629</v>
      </c>
      <c r="L12">
        <v>0.66841890305558982</v>
      </c>
      <c r="M12">
        <v>0.98921528225810629</v>
      </c>
    </row>
    <row r="13" spans="1:13" x14ac:dyDescent="0.25">
      <c r="A13">
        <v>60</v>
      </c>
      <c r="B13">
        <v>1</v>
      </c>
      <c r="C13">
        <v>0</v>
      </c>
      <c r="E13" t="s">
        <v>1</v>
      </c>
      <c r="F13">
        <v>3.1343404176965861</v>
      </c>
      <c r="G13">
        <v>1.9626905736550531</v>
      </c>
      <c r="H13">
        <v>0.11027438767706244</v>
      </c>
      <c r="I13">
        <v>22.973477944143916</v>
      </c>
      <c r="J13">
        <v>0.49043505254194564</v>
      </c>
      <c r="K13">
        <v>1076.1479753834014</v>
      </c>
      <c r="L13">
        <v>0.49043505254194564</v>
      </c>
      <c r="M13">
        <v>1076.1479753834014</v>
      </c>
    </row>
    <row r="14" spans="1:13" x14ac:dyDescent="0.25">
      <c r="A14">
        <v>32</v>
      </c>
      <c r="B14">
        <v>1</v>
      </c>
      <c r="C14">
        <v>0</v>
      </c>
    </row>
    <row r="15" spans="1:13" x14ac:dyDescent="0.25">
      <c r="A15">
        <v>36</v>
      </c>
      <c r="B15">
        <v>1</v>
      </c>
      <c r="C15">
        <v>0</v>
      </c>
    </row>
    <row r="16" spans="1:13" x14ac:dyDescent="0.25">
      <c r="A16">
        <v>50</v>
      </c>
      <c r="B16">
        <v>1</v>
      </c>
      <c r="C16">
        <v>0</v>
      </c>
    </row>
    <row r="17" spans="1:3" x14ac:dyDescent="0.25">
      <c r="A17">
        <v>45</v>
      </c>
      <c r="B17">
        <v>0</v>
      </c>
      <c r="C17">
        <v>0</v>
      </c>
    </row>
    <row r="18" spans="1:3" x14ac:dyDescent="0.25">
      <c r="A18">
        <v>40</v>
      </c>
      <c r="B18">
        <v>1</v>
      </c>
      <c r="C18">
        <v>0</v>
      </c>
    </row>
    <row r="19" spans="1:3" x14ac:dyDescent="0.25">
      <c r="A19">
        <v>41</v>
      </c>
      <c r="B19">
        <v>1</v>
      </c>
      <c r="C19">
        <v>0</v>
      </c>
    </row>
  </sheetData>
  <pageMargins left="0.7" right="0.7" top="0.75" bottom="0.75" header="0.3" footer="0.3"/>
  <pageSetup orientation="portrait" horizontalDpi="0" verticalDpi="0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EF93894-C349-4C38-8FB8-C1668727F2EC}">
          <xm:f>Sheet1!1:1048576</xm:f>
        </x15:webExtension>
        <x15:webExtension appRef="{A70BAEB9-6973-40DC-B57E-3A99155DC540}">
          <xm:f>Sheet1!$C$1:$C$19</xm:f>
        </x15:webExtension>
        <x15:webExtension appRef="{6D73013A-5AFB-4E00-9229-C70DCB94BA50}">
          <xm:f>Sheet1!$A$1:$B$19</xm:f>
        </x15:webExtension>
        <x15:webExtension appRef="{D2492E0E-48D3-4CB0-99FD-B568D090DAC9}">
          <xm:f>Sheet1!$E$2:$N$14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89FD-0427-4EF9-B7F2-9D588DB17E6C}">
  <dimension ref="A1:EH31"/>
  <sheetViews>
    <sheetView showGridLines="0" showRowColHeaders="0" zoomScaleNormal="100" workbookViewId="0">
      <selection activeCell="B1" sqref="B1"/>
    </sheetView>
  </sheetViews>
  <sheetFormatPr defaultRowHeight="11.25" outlineLevelRow="1" x14ac:dyDescent="0.2"/>
  <cols>
    <col min="1" max="1" width="15.7109375" style="1" customWidth="1"/>
    <col min="2" max="9" width="9.7109375" style="1" customWidth="1"/>
    <col min="10" max="16384" width="9.140625" style="1"/>
  </cols>
  <sheetData>
    <row r="1" spans="1:138" x14ac:dyDescent="0.2">
      <c r="A1" s="2" t="s">
        <v>3</v>
      </c>
      <c r="B1" s="1" t="s">
        <v>89</v>
      </c>
      <c r="F1" s="3"/>
      <c r="R1" s="3" t="s">
        <v>4</v>
      </c>
      <c r="Z1" s="41" t="s">
        <v>90</v>
      </c>
      <c r="BZ1" s="4" t="s">
        <v>90</v>
      </c>
    </row>
    <row r="2" spans="1:138" x14ac:dyDescent="0.2">
      <c r="A2" s="2" t="s">
        <v>5</v>
      </c>
      <c r="C2" s="1" t="s">
        <v>0</v>
      </c>
      <c r="G2" s="6" t="s">
        <v>6</v>
      </c>
      <c r="H2" s="7" t="s">
        <v>7</v>
      </c>
      <c r="I2" s="8" t="s">
        <v>8</v>
      </c>
    </row>
    <row r="3" spans="1:138" hidden="1" outlineLevel="1" x14ac:dyDescent="0.2">
      <c r="A3" s="2" t="s">
        <v>9</v>
      </c>
    </row>
    <row r="4" spans="1:138" hidden="1" outlineLevel="1" x14ac:dyDescent="0.2">
      <c r="A4" s="1" t="s">
        <v>10</v>
      </c>
    </row>
    <row r="5" spans="1:138" hidden="1" outlineLevel="1" x14ac:dyDescent="0.2">
      <c r="A5" s="2" t="s">
        <v>11</v>
      </c>
    </row>
    <row r="6" spans="1:138" hidden="1" outlineLevel="1" x14ac:dyDescent="0.2">
      <c r="A6" s="1" t="s">
        <v>12</v>
      </c>
    </row>
    <row r="7" spans="1:138" hidden="1" outlineLevel="1" x14ac:dyDescent="0.2">
      <c r="A7" s="1" t="s">
        <v>78</v>
      </c>
    </row>
    <row r="8" spans="1:138" collapsed="1" x14ac:dyDescent="0.2">
      <c r="A8" s="40"/>
      <c r="J8" s="3" t="s">
        <v>77</v>
      </c>
      <c r="K8" s="3" t="s">
        <v>96</v>
      </c>
    </row>
    <row r="9" spans="1:138" x14ac:dyDescent="0.2">
      <c r="A9" s="9" t="s">
        <v>91</v>
      </c>
      <c r="AK9" s="27" t="s">
        <v>59</v>
      </c>
      <c r="AL9" s="27" t="s">
        <v>60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</row>
    <row r="10" spans="1:138" ht="12" outlineLevel="1" thickBot="1" x14ac:dyDescent="0.25">
      <c r="A10" s="10"/>
      <c r="B10" s="11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  <c r="H10" s="13" t="s">
        <v>19</v>
      </c>
      <c r="I10" s="13" t="s">
        <v>20</v>
      </c>
      <c r="AK10" s="27">
        <v>7</v>
      </c>
      <c r="AL10" s="27">
        <f>CHOOSE(AK10,0,0.25,0.5,0.68,0.8,0.9,0.95,0.98,0.99,0.997,0.999)</f>
        <v>0.95</v>
      </c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</row>
    <row r="11" spans="1:138" outlineLevel="1" x14ac:dyDescent="0.2">
      <c r="B11" s="15">
        <f xml:space="preserve"> 1 - $C$22 / $C$23</f>
        <v>0.49248118069053415</v>
      </c>
      <c r="C11" s="15">
        <f xml:space="preserve"> MAX(0,1 - ($C$22 + 2*($B$21+1))/$C$23)</f>
        <v>0.24307295570040788</v>
      </c>
      <c r="D11" s="16">
        <v>0.33538491898493838</v>
      </c>
      <c r="E11" s="16">
        <v>0.3888888888888889</v>
      </c>
      <c r="F11" s="17">
        <v>18</v>
      </c>
      <c r="G11" s="18">
        <f>$AL$31</f>
        <v>0</v>
      </c>
      <c r="H11" s="15">
        <f>_xlfn.NORM.S.INV(1-(1-I11)/2)</f>
        <v>1.9599639845400536</v>
      </c>
      <c r="I11" s="19">
        <f>$AL$10</f>
        <v>0.95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</row>
    <row r="12" spans="1:138" x14ac:dyDescent="0.2">
      <c r="A12" s="40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</row>
    <row r="13" spans="1:138" x14ac:dyDescent="0.2">
      <c r="A13" s="9" t="s">
        <v>92</v>
      </c>
      <c r="AK13" s="27" t="s">
        <v>29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</row>
    <row r="14" spans="1:138" ht="12" outlineLevel="1" thickBot="1" x14ac:dyDescent="0.25">
      <c r="A14" s="20" t="s">
        <v>21</v>
      </c>
      <c r="B14" s="13" t="s">
        <v>22</v>
      </c>
      <c r="C14" s="13" t="s">
        <v>23</v>
      </c>
      <c r="D14" s="13" t="s">
        <v>24</v>
      </c>
      <c r="E14" s="13" t="s">
        <v>25</v>
      </c>
      <c r="F14" s="13" t="str">
        <f>IF($I$11&gt;99%,("Lower"&amp;TEXT($I$11,"0.0%")),("Lower"&amp;TEXT($I$11,"0%")))</f>
        <v>Lower95%</v>
      </c>
      <c r="G14" s="13" t="str">
        <f>IF($I$11&gt;99%,("Upper"&amp;TEXT($I$11,"0.0%")),("Upper"&amp;TEXT($I$11,"0%")))</f>
        <v>Upper95%</v>
      </c>
      <c r="H14" s="13" t="s">
        <v>27</v>
      </c>
      <c r="I14" s="13" t="s">
        <v>26</v>
      </c>
      <c r="AK14" s="27" t="s">
        <v>2</v>
      </c>
      <c r="AL14" s="27" t="s">
        <v>1</v>
      </c>
      <c r="AM14" s="27" t="s">
        <v>28</v>
      </c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</row>
    <row r="15" spans="1:138" outlineLevel="1" x14ac:dyDescent="0.2">
      <c r="A15" s="21" t="s">
        <v>28</v>
      </c>
      <c r="B15" s="12">
        <v>3.5546822150471011</v>
      </c>
      <c r="C15" s="12">
        <v>2.4014697748795339</v>
      </c>
      <c r="D15" s="12">
        <f>B15 / C15</f>
        <v>1.4802110991488187</v>
      </c>
      <c r="E15" s="12">
        <f>2*(1-_xlfn.NORM.S.DIST(ABS(B15)/C15,1))</f>
        <v>0.13881691930845363</v>
      </c>
      <c r="F15" s="12">
        <f>B15 - $H$11 * C15</f>
        <v>-1.1521120536782958</v>
      </c>
      <c r="G15" s="12">
        <f>B15 + $H$11 * C15</f>
        <v>8.2614764837724977</v>
      </c>
      <c r="H15" s="12"/>
      <c r="I15" s="12"/>
      <c r="AK15" s="27">
        <v>1.0000209784757944E-2</v>
      </c>
      <c r="AL15" s="27">
        <v>-0.12371622246936433</v>
      </c>
      <c r="AM15" s="27">
        <v>-0.20576908648521602</v>
      </c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</row>
    <row r="16" spans="1:138" outlineLevel="1" x14ac:dyDescent="0.2">
      <c r="A16" s="21" t="s">
        <v>2</v>
      </c>
      <c r="B16" s="12">
        <v>-0.20684174797694327</v>
      </c>
      <c r="C16" s="12">
        <v>0.10000104891828857</v>
      </c>
      <c r="D16" s="12">
        <f>B16 / C16</f>
        <v>-2.0683957839877745</v>
      </c>
      <c r="E16" s="12">
        <f>2*(1-_xlfn.NORM.S.DIST(ABS(B16)/C16,1))</f>
        <v>3.8602821341101601E-2</v>
      </c>
      <c r="F16" s="12">
        <f>B16 - $H$11 * C16</f>
        <v>-0.40284020227301698</v>
      </c>
      <c r="G16" s="12">
        <f>B16 + $H$11 * C16</f>
        <v>-1.0843293680869587E-2</v>
      </c>
      <c r="H16" s="12">
        <v>1.0012856560602386</v>
      </c>
      <c r="I16" s="12">
        <f>(B16*14.6430290805419)/(PI()/SQRT(3))</f>
        <v>-1.6698592966897678</v>
      </c>
      <c r="AK16" s="27">
        <v>-0.12371622246936433</v>
      </c>
      <c r="AL16" s="27">
        <v>3.8521543057579826</v>
      </c>
      <c r="AM16" s="27">
        <v>1.012589797070458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</row>
    <row r="17" spans="1:138" outlineLevel="1" x14ac:dyDescent="0.2">
      <c r="A17" s="21" t="s">
        <v>1</v>
      </c>
      <c r="B17" s="12">
        <v>3.134340417696587</v>
      </c>
      <c r="C17" s="12">
        <v>1.9626905782007471</v>
      </c>
      <c r="D17" s="12">
        <f>B17 / C17</f>
        <v>1.5969610556595852</v>
      </c>
      <c r="E17" s="12">
        <f>2*(1-_xlfn.NORM.S.DIST(ABS(B17)/C17,1))</f>
        <v>0.11027438850157134</v>
      </c>
      <c r="F17" s="12">
        <f>B17 - $H$11 * C17</f>
        <v>-0.7124624283729708</v>
      </c>
      <c r="G17" s="12">
        <f>B17 + $H$11 * C17</f>
        <v>6.9811432637661444</v>
      </c>
      <c r="H17" s="12">
        <v>1.0012856560602392</v>
      </c>
      <c r="I17" s="12">
        <f>(B17*0.460888598962477)/(PI()/SQRT(3))</f>
        <v>0.79643966817330114</v>
      </c>
      <c r="AK17" s="27">
        <v>-0.205769086485216</v>
      </c>
      <c r="AL17" s="27">
        <v>1.0125897970704576</v>
      </c>
      <c r="AM17" s="27">
        <v>5.7670570796599598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</row>
    <row r="18" spans="1:138" x14ac:dyDescent="0.2">
      <c r="A18" s="40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</row>
    <row r="19" spans="1:138" x14ac:dyDescent="0.2">
      <c r="A19" s="9" t="s">
        <v>93</v>
      </c>
      <c r="AK19" s="27" t="s">
        <v>47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</row>
    <row r="20" spans="1:138" ht="12" hidden="1" outlineLevel="1" thickBot="1" x14ac:dyDescent="0.25">
      <c r="A20" s="20" t="s">
        <v>30</v>
      </c>
      <c r="B20" s="13" t="s">
        <v>31</v>
      </c>
      <c r="C20" s="13" t="s">
        <v>32</v>
      </c>
      <c r="D20" s="10"/>
      <c r="E20" s="13" t="s">
        <v>25</v>
      </c>
      <c r="F20" s="13" t="s">
        <v>33</v>
      </c>
      <c r="G20" s="13" t="s">
        <v>18</v>
      </c>
      <c r="H20" s="10"/>
      <c r="I20" s="13" t="s">
        <v>34</v>
      </c>
      <c r="AK20" s="27" t="s">
        <v>48</v>
      </c>
      <c r="AL20" s="27">
        <v>-9.9999999999999995E-8</v>
      </c>
      <c r="AM20" s="27">
        <v>9.9999000000000008E-3</v>
      </c>
      <c r="AN20" s="27">
        <v>1.9999900000000001E-2</v>
      </c>
      <c r="AO20" s="27">
        <v>2.9999900000000003E-2</v>
      </c>
      <c r="AP20" s="27">
        <v>3.9999900000000005E-2</v>
      </c>
      <c r="AQ20" s="27">
        <v>4.9999900000000007E-2</v>
      </c>
      <c r="AR20" s="27">
        <v>5.9999900000000009E-2</v>
      </c>
      <c r="AS20" s="27">
        <v>6.9999900000000004E-2</v>
      </c>
      <c r="AT20" s="27">
        <v>7.9999899999999999E-2</v>
      </c>
      <c r="AU20" s="27">
        <v>8.9999899999999994E-2</v>
      </c>
      <c r="AV20" s="27">
        <v>9.9999899999999989E-2</v>
      </c>
      <c r="AW20" s="27">
        <v>0.10999989999999998</v>
      </c>
      <c r="AX20" s="27">
        <v>0.11999989999999998</v>
      </c>
      <c r="AY20" s="27">
        <v>0.12999989999999997</v>
      </c>
      <c r="AZ20" s="27">
        <v>0.13999989999999998</v>
      </c>
      <c r="BA20" s="27">
        <v>0.14999989999999999</v>
      </c>
      <c r="BB20" s="27">
        <v>0.1599999</v>
      </c>
      <c r="BC20" s="27">
        <v>0.16999990000000001</v>
      </c>
      <c r="BD20" s="27">
        <v>0.17999990000000002</v>
      </c>
      <c r="BE20" s="27">
        <v>0.18999990000000003</v>
      </c>
      <c r="BF20" s="27">
        <v>0.19999990000000004</v>
      </c>
      <c r="BG20" s="27">
        <v>0.20999990000000004</v>
      </c>
      <c r="BH20" s="27">
        <v>0.21999990000000005</v>
      </c>
      <c r="BI20" s="27">
        <v>0.22999990000000006</v>
      </c>
      <c r="BJ20" s="27">
        <v>0.23999990000000007</v>
      </c>
      <c r="BK20" s="27">
        <v>0.24999990000000008</v>
      </c>
      <c r="BL20" s="27">
        <v>0.25999990000000006</v>
      </c>
      <c r="BM20" s="27">
        <v>0.26999990000000007</v>
      </c>
      <c r="BN20" s="27">
        <v>0.27999990000000008</v>
      </c>
      <c r="BO20" s="27">
        <v>0.28999990000000009</v>
      </c>
      <c r="BP20" s="27">
        <v>0.2999999000000001</v>
      </c>
      <c r="BQ20" s="27">
        <v>0.30999990000000011</v>
      </c>
      <c r="BR20" s="27">
        <v>0.31999990000000011</v>
      </c>
      <c r="BS20" s="27">
        <v>0.32999990000000012</v>
      </c>
      <c r="BT20" s="27">
        <v>0.33999990000000013</v>
      </c>
      <c r="BU20" s="27">
        <v>0.34999990000000014</v>
      </c>
      <c r="BV20" s="27">
        <v>0.35999990000000015</v>
      </c>
      <c r="BW20" s="27">
        <v>0.36999990000000016</v>
      </c>
      <c r="BX20" s="27">
        <v>0.37999990000000017</v>
      </c>
      <c r="BY20" s="27">
        <v>0.38999990000000018</v>
      </c>
      <c r="BZ20" s="27">
        <v>0.39999990000000019</v>
      </c>
      <c r="CA20" s="27">
        <v>0.40999990000000019</v>
      </c>
      <c r="CB20" s="27">
        <v>0.4199999000000002</v>
      </c>
      <c r="CC20" s="27">
        <v>0.42999990000000021</v>
      </c>
      <c r="CD20" s="27">
        <v>0.43999990000000022</v>
      </c>
      <c r="CE20" s="27">
        <v>0.44999990000000023</v>
      </c>
      <c r="CF20" s="27">
        <v>0.45999990000000024</v>
      </c>
      <c r="CG20" s="27">
        <v>0.46999990000000025</v>
      </c>
      <c r="CH20" s="27">
        <v>0.47999990000000026</v>
      </c>
      <c r="CI20" s="27">
        <v>0.48999990000000027</v>
      </c>
      <c r="CJ20" s="27">
        <v>0.49999990000000027</v>
      </c>
      <c r="CK20" s="27">
        <v>0.50999990000000028</v>
      </c>
      <c r="CL20" s="27">
        <v>0.51999990000000029</v>
      </c>
      <c r="CM20" s="27">
        <v>0.5299999000000003</v>
      </c>
      <c r="CN20" s="27">
        <v>0.53999990000000031</v>
      </c>
      <c r="CO20" s="27">
        <v>0.54999990000000032</v>
      </c>
      <c r="CP20" s="27">
        <v>0.55999990000000033</v>
      </c>
      <c r="CQ20" s="27">
        <v>0.56999990000000034</v>
      </c>
      <c r="CR20" s="27">
        <v>0.57999990000000035</v>
      </c>
      <c r="CS20" s="27">
        <v>0.58999990000000035</v>
      </c>
      <c r="CT20" s="27">
        <v>0.59999990000000036</v>
      </c>
      <c r="CU20" s="27">
        <v>0.60999990000000037</v>
      </c>
      <c r="CV20" s="27">
        <v>0.61999990000000038</v>
      </c>
      <c r="CW20" s="27">
        <v>0.62999990000000039</v>
      </c>
      <c r="CX20" s="27">
        <v>0.6399999000000004</v>
      </c>
      <c r="CY20" s="27">
        <v>0.64999990000000041</v>
      </c>
      <c r="CZ20" s="27">
        <v>0.65999990000000042</v>
      </c>
      <c r="DA20" s="27">
        <v>0.66999990000000043</v>
      </c>
      <c r="DB20" s="27">
        <v>0.67999990000000043</v>
      </c>
      <c r="DC20" s="27">
        <v>0.68999990000000044</v>
      </c>
      <c r="DD20" s="27">
        <v>0.69999990000000045</v>
      </c>
      <c r="DE20" s="27">
        <v>0.70999990000000046</v>
      </c>
      <c r="DF20" s="27">
        <v>0.71999990000000047</v>
      </c>
      <c r="DG20" s="27">
        <v>0.72999990000000048</v>
      </c>
      <c r="DH20" s="27">
        <v>0.73999990000000049</v>
      </c>
      <c r="DI20" s="27">
        <v>0.7499999000000005</v>
      </c>
      <c r="DJ20" s="27">
        <v>0.75999990000000051</v>
      </c>
      <c r="DK20" s="27">
        <v>0.76999990000000051</v>
      </c>
      <c r="DL20" s="27">
        <v>0.77999990000000052</v>
      </c>
      <c r="DM20" s="27">
        <v>0.78999990000000053</v>
      </c>
      <c r="DN20" s="27">
        <v>0.79999990000000054</v>
      </c>
      <c r="DO20" s="27">
        <v>0.80999990000000055</v>
      </c>
      <c r="DP20" s="27">
        <v>0.81999990000000056</v>
      </c>
      <c r="DQ20" s="27">
        <v>0.82999990000000057</v>
      </c>
      <c r="DR20" s="27">
        <v>0.83999990000000058</v>
      </c>
      <c r="DS20" s="27">
        <v>0.84999990000000059</v>
      </c>
      <c r="DT20" s="27">
        <v>0.85999990000000059</v>
      </c>
      <c r="DU20" s="27">
        <v>0.8699999000000006</v>
      </c>
      <c r="DV20" s="27">
        <v>0.87999990000000061</v>
      </c>
      <c r="DW20" s="27">
        <v>0.88999990000000062</v>
      </c>
      <c r="DX20" s="27">
        <v>0.89999990000000063</v>
      </c>
      <c r="DY20" s="27">
        <v>0.90999990000000064</v>
      </c>
      <c r="DZ20" s="27">
        <v>0.91999990000000065</v>
      </c>
      <c r="EA20" s="27">
        <v>0.92999990000000066</v>
      </c>
      <c r="EB20" s="27">
        <v>0.93999990000000067</v>
      </c>
      <c r="EC20" s="27">
        <v>0.94999990000000067</v>
      </c>
      <c r="ED20" s="27">
        <v>0.95999990000000068</v>
      </c>
      <c r="EE20" s="27">
        <v>0.96999990000000069</v>
      </c>
      <c r="EF20" s="27">
        <v>0.9799999000000007</v>
      </c>
      <c r="EG20" s="27">
        <v>0.98999990000000071</v>
      </c>
      <c r="EH20" s="27">
        <v>0.99999990000000072</v>
      </c>
    </row>
    <row r="21" spans="1:138" hidden="1" outlineLevel="1" x14ac:dyDescent="0.2">
      <c r="A21" s="21" t="s">
        <v>35</v>
      </c>
      <c r="B21" s="17">
        <v>2</v>
      </c>
      <c r="C21" s="16">
        <f>C23 - C22</f>
        <v>11.847592773895824</v>
      </c>
      <c r="D21" s="5" t="s">
        <v>36</v>
      </c>
      <c r="E21" s="16">
        <f>_xlfn.CHISQ.DIST.RT(C21,B21)</f>
        <v>2.6750254438817388E-3</v>
      </c>
      <c r="F21" s="16">
        <f>C22+2*(1+B21)</f>
        <v>18.209352422027564</v>
      </c>
      <c r="G21" s="18">
        <f>$AL$31</f>
        <v>0</v>
      </c>
      <c r="H21" s="16" t="s">
        <v>37</v>
      </c>
      <c r="I21" s="16">
        <f>1-C22/C23</f>
        <v>0.49248118069053415</v>
      </c>
      <c r="AK21" s="38" t="s">
        <v>49</v>
      </c>
      <c r="AL21" s="27">
        <v>18</v>
      </c>
      <c r="AM21" s="27">
        <v>15</v>
      </c>
      <c r="AN21" s="27">
        <v>15</v>
      </c>
      <c r="AO21" s="27">
        <v>13</v>
      </c>
      <c r="AP21" s="27">
        <v>13</v>
      </c>
      <c r="AQ21" s="27">
        <v>13</v>
      </c>
      <c r="AR21" s="27">
        <v>13</v>
      </c>
      <c r="AS21" s="27">
        <v>13</v>
      </c>
      <c r="AT21" s="27">
        <v>13</v>
      </c>
      <c r="AU21" s="27">
        <v>13</v>
      </c>
      <c r="AV21" s="27">
        <v>13</v>
      </c>
      <c r="AW21" s="27">
        <v>13</v>
      </c>
      <c r="AX21" s="27">
        <v>13</v>
      </c>
      <c r="AY21" s="27">
        <v>13</v>
      </c>
      <c r="AZ21" s="27">
        <v>13</v>
      </c>
      <c r="BA21" s="27">
        <v>12</v>
      </c>
      <c r="BB21" s="27">
        <v>12</v>
      </c>
      <c r="BC21" s="27">
        <v>12</v>
      </c>
      <c r="BD21" s="27">
        <v>10</v>
      </c>
      <c r="BE21" s="27">
        <v>10</v>
      </c>
      <c r="BF21" s="27">
        <v>10</v>
      </c>
      <c r="BG21" s="27">
        <v>10</v>
      </c>
      <c r="BH21" s="27">
        <v>10</v>
      </c>
      <c r="BI21" s="27">
        <v>10</v>
      </c>
      <c r="BJ21" s="27">
        <v>9</v>
      </c>
      <c r="BK21" s="27">
        <v>9</v>
      </c>
      <c r="BL21" s="27">
        <v>9</v>
      </c>
      <c r="BM21" s="27">
        <v>9</v>
      </c>
      <c r="BN21" s="27">
        <v>9</v>
      </c>
      <c r="BO21" s="27">
        <v>9</v>
      </c>
      <c r="BP21" s="27">
        <v>9</v>
      </c>
      <c r="BQ21" s="27">
        <v>9</v>
      </c>
      <c r="BR21" s="27">
        <v>8</v>
      </c>
      <c r="BS21" s="27">
        <v>8</v>
      </c>
      <c r="BT21" s="27">
        <v>8</v>
      </c>
      <c r="BU21" s="27">
        <v>8</v>
      </c>
      <c r="BV21" s="27">
        <v>7</v>
      </c>
      <c r="BW21" s="27">
        <v>7</v>
      </c>
      <c r="BX21" s="27">
        <v>7</v>
      </c>
      <c r="BY21" s="27">
        <v>7</v>
      </c>
      <c r="BZ21" s="27">
        <v>7</v>
      </c>
      <c r="CA21" s="27">
        <v>6</v>
      </c>
      <c r="CB21" s="27">
        <v>6</v>
      </c>
      <c r="CC21" s="27">
        <v>6</v>
      </c>
      <c r="CD21" s="27">
        <v>6</v>
      </c>
      <c r="CE21" s="27">
        <v>6</v>
      </c>
      <c r="CF21" s="27">
        <v>6</v>
      </c>
      <c r="CG21" s="27">
        <v>6</v>
      </c>
      <c r="CH21" s="27">
        <v>6</v>
      </c>
      <c r="CI21" s="27">
        <v>6</v>
      </c>
      <c r="CJ21" s="27">
        <v>6</v>
      </c>
      <c r="CK21" s="27">
        <v>6</v>
      </c>
      <c r="CL21" s="27">
        <v>5</v>
      </c>
      <c r="CM21" s="27">
        <v>5</v>
      </c>
      <c r="CN21" s="27">
        <v>5</v>
      </c>
      <c r="CO21" s="27">
        <v>5</v>
      </c>
      <c r="CP21" s="27">
        <v>5</v>
      </c>
      <c r="CQ21" s="27">
        <v>5</v>
      </c>
      <c r="CR21" s="27">
        <v>5</v>
      </c>
      <c r="CS21" s="27">
        <v>5</v>
      </c>
      <c r="CT21" s="27">
        <v>5</v>
      </c>
      <c r="CU21" s="27">
        <v>5</v>
      </c>
      <c r="CV21" s="27">
        <v>5</v>
      </c>
      <c r="CW21" s="27">
        <v>5</v>
      </c>
      <c r="CX21" s="27">
        <v>5</v>
      </c>
      <c r="CY21" s="27">
        <v>5</v>
      </c>
      <c r="CZ21" s="27">
        <v>5</v>
      </c>
      <c r="DA21" s="27">
        <v>5</v>
      </c>
      <c r="DB21" s="27">
        <v>5</v>
      </c>
      <c r="DC21" s="27">
        <v>5</v>
      </c>
      <c r="DD21" s="27">
        <v>5</v>
      </c>
      <c r="DE21" s="27">
        <v>5</v>
      </c>
      <c r="DF21" s="27">
        <v>5</v>
      </c>
      <c r="DG21" s="27">
        <v>5</v>
      </c>
      <c r="DH21" s="27">
        <v>5</v>
      </c>
      <c r="DI21" s="27">
        <v>5</v>
      </c>
      <c r="DJ21" s="27">
        <v>5</v>
      </c>
      <c r="DK21" s="27">
        <v>5</v>
      </c>
      <c r="DL21" s="27">
        <v>5</v>
      </c>
      <c r="DM21" s="27">
        <v>5</v>
      </c>
      <c r="DN21" s="27">
        <v>5</v>
      </c>
      <c r="DO21" s="27">
        <v>5</v>
      </c>
      <c r="DP21" s="27">
        <v>5</v>
      </c>
      <c r="DQ21" s="27">
        <v>5</v>
      </c>
      <c r="DR21" s="27">
        <v>5</v>
      </c>
      <c r="DS21" s="27">
        <v>5</v>
      </c>
      <c r="DT21" s="27">
        <v>5</v>
      </c>
      <c r="DU21" s="27">
        <v>5</v>
      </c>
      <c r="DV21" s="27">
        <v>5</v>
      </c>
      <c r="DW21" s="27">
        <v>5</v>
      </c>
      <c r="DX21" s="27">
        <v>4</v>
      </c>
      <c r="DY21" s="27">
        <v>4</v>
      </c>
      <c r="DZ21" s="27">
        <v>3</v>
      </c>
      <c r="EA21" s="27">
        <v>2</v>
      </c>
      <c r="EB21" s="27">
        <v>2</v>
      </c>
      <c r="EC21" s="27">
        <v>1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</row>
    <row r="22" spans="1:138" hidden="1" outlineLevel="1" x14ac:dyDescent="0.2">
      <c r="A22" s="21" t="s">
        <v>38</v>
      </c>
      <c r="B22" s="17">
        <v>15</v>
      </c>
      <c r="C22" s="16">
        <v>12.209352422027566</v>
      </c>
      <c r="D22" s="5" t="s">
        <v>39</v>
      </c>
      <c r="E22" s="16"/>
      <c r="F22" s="16"/>
      <c r="G22" s="16"/>
      <c r="H22" s="16" t="s">
        <v>40</v>
      </c>
      <c r="I22" s="16">
        <f>1-EXP(((C22/2)-(C23/2))*(2/$F$11))</f>
        <v>0.48221728744049974</v>
      </c>
      <c r="AK22" s="38" t="s">
        <v>50</v>
      </c>
      <c r="AL22" s="27">
        <v>7</v>
      </c>
      <c r="AM22" s="27">
        <v>7</v>
      </c>
      <c r="AN22" s="27">
        <v>7</v>
      </c>
      <c r="AO22" s="27">
        <v>7</v>
      </c>
      <c r="AP22" s="27">
        <v>7</v>
      </c>
      <c r="AQ22" s="27">
        <v>7</v>
      </c>
      <c r="AR22" s="27">
        <v>7</v>
      </c>
      <c r="AS22" s="27">
        <v>7</v>
      </c>
      <c r="AT22" s="27">
        <v>7</v>
      </c>
      <c r="AU22" s="27">
        <v>7</v>
      </c>
      <c r="AV22" s="27">
        <v>7</v>
      </c>
      <c r="AW22" s="27">
        <v>7</v>
      </c>
      <c r="AX22" s="27">
        <v>7</v>
      </c>
      <c r="AY22" s="27">
        <v>7</v>
      </c>
      <c r="AZ22" s="27">
        <v>7</v>
      </c>
      <c r="BA22" s="27">
        <v>7</v>
      </c>
      <c r="BB22" s="27">
        <v>7</v>
      </c>
      <c r="BC22" s="27">
        <v>7</v>
      </c>
      <c r="BD22" s="27">
        <v>6</v>
      </c>
      <c r="BE22" s="27">
        <v>6</v>
      </c>
      <c r="BF22" s="27">
        <v>6</v>
      </c>
      <c r="BG22" s="27">
        <v>6</v>
      </c>
      <c r="BH22" s="27">
        <v>6</v>
      </c>
      <c r="BI22" s="27">
        <v>6</v>
      </c>
      <c r="BJ22" s="27">
        <v>5</v>
      </c>
      <c r="BK22" s="27">
        <v>5</v>
      </c>
      <c r="BL22" s="27">
        <v>5</v>
      </c>
      <c r="BM22" s="27">
        <v>5</v>
      </c>
      <c r="BN22" s="27">
        <v>5</v>
      </c>
      <c r="BO22" s="27">
        <v>5</v>
      </c>
      <c r="BP22" s="27">
        <v>5</v>
      </c>
      <c r="BQ22" s="27">
        <v>5</v>
      </c>
      <c r="BR22" s="27">
        <v>5</v>
      </c>
      <c r="BS22" s="27">
        <v>5</v>
      </c>
      <c r="BT22" s="27">
        <v>5</v>
      </c>
      <c r="BU22" s="27">
        <v>5</v>
      </c>
      <c r="BV22" s="27">
        <v>5</v>
      </c>
      <c r="BW22" s="27">
        <v>5</v>
      </c>
      <c r="BX22" s="27">
        <v>5</v>
      </c>
      <c r="BY22" s="27">
        <v>5</v>
      </c>
      <c r="BZ22" s="27">
        <v>5</v>
      </c>
      <c r="CA22" s="27">
        <v>5</v>
      </c>
      <c r="CB22" s="27">
        <v>5</v>
      </c>
      <c r="CC22" s="27">
        <v>5</v>
      </c>
      <c r="CD22" s="27">
        <v>5</v>
      </c>
      <c r="CE22" s="27">
        <v>5</v>
      </c>
      <c r="CF22" s="27">
        <v>5</v>
      </c>
      <c r="CG22" s="27">
        <v>5</v>
      </c>
      <c r="CH22" s="27">
        <v>5</v>
      </c>
      <c r="CI22" s="27">
        <v>5</v>
      </c>
      <c r="CJ22" s="27">
        <v>5</v>
      </c>
      <c r="CK22" s="27">
        <v>5</v>
      </c>
      <c r="CL22" s="27">
        <v>5</v>
      </c>
      <c r="CM22" s="27">
        <v>5</v>
      </c>
      <c r="CN22" s="27">
        <v>5</v>
      </c>
      <c r="CO22" s="27">
        <v>5</v>
      </c>
      <c r="CP22" s="27">
        <v>5</v>
      </c>
      <c r="CQ22" s="27">
        <v>5</v>
      </c>
      <c r="CR22" s="27">
        <v>5</v>
      </c>
      <c r="CS22" s="27">
        <v>5</v>
      </c>
      <c r="CT22" s="27">
        <v>5</v>
      </c>
      <c r="CU22" s="27">
        <v>5</v>
      </c>
      <c r="CV22" s="27">
        <v>5</v>
      </c>
      <c r="CW22" s="27">
        <v>5</v>
      </c>
      <c r="CX22" s="27">
        <v>5</v>
      </c>
      <c r="CY22" s="27">
        <v>5</v>
      </c>
      <c r="CZ22" s="27">
        <v>5</v>
      </c>
      <c r="DA22" s="27">
        <v>5</v>
      </c>
      <c r="DB22" s="27">
        <v>5</v>
      </c>
      <c r="DC22" s="27">
        <v>5</v>
      </c>
      <c r="DD22" s="27">
        <v>5</v>
      </c>
      <c r="DE22" s="27">
        <v>5</v>
      </c>
      <c r="DF22" s="27">
        <v>5</v>
      </c>
      <c r="DG22" s="27">
        <v>5</v>
      </c>
      <c r="DH22" s="27">
        <v>5</v>
      </c>
      <c r="DI22" s="27">
        <v>5</v>
      </c>
      <c r="DJ22" s="27">
        <v>5</v>
      </c>
      <c r="DK22" s="27">
        <v>5</v>
      </c>
      <c r="DL22" s="27">
        <v>5</v>
      </c>
      <c r="DM22" s="27">
        <v>5</v>
      </c>
      <c r="DN22" s="27">
        <v>5</v>
      </c>
      <c r="DO22" s="27">
        <v>5</v>
      </c>
      <c r="DP22" s="27">
        <v>5</v>
      </c>
      <c r="DQ22" s="27">
        <v>5</v>
      </c>
      <c r="DR22" s="27">
        <v>5</v>
      </c>
      <c r="DS22" s="27">
        <v>5</v>
      </c>
      <c r="DT22" s="27">
        <v>5</v>
      </c>
      <c r="DU22" s="27">
        <v>5</v>
      </c>
      <c r="DV22" s="27">
        <v>5</v>
      </c>
      <c r="DW22" s="27">
        <v>5</v>
      </c>
      <c r="DX22" s="27">
        <v>4</v>
      </c>
      <c r="DY22" s="27">
        <v>4</v>
      </c>
      <c r="DZ22" s="27">
        <v>3</v>
      </c>
      <c r="EA22" s="27">
        <v>2</v>
      </c>
      <c r="EB22" s="27">
        <v>2</v>
      </c>
      <c r="EC22" s="27">
        <v>1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</row>
    <row r="23" spans="1:138" hidden="1" outlineLevel="1" x14ac:dyDescent="0.2">
      <c r="A23" s="21" t="s">
        <v>41</v>
      </c>
      <c r="B23" s="17">
        <v>17</v>
      </c>
      <c r="C23" s="16">
        <f>-2*(($F$11*(1-$E$11))*LN(1-$E$11)+$F$11*$E$11*LN($E$11))</f>
        <v>24.05694519592339</v>
      </c>
      <c r="D23" s="5" t="s">
        <v>42</v>
      </c>
      <c r="E23" s="16"/>
      <c r="F23" s="16"/>
      <c r="G23" s="16"/>
      <c r="H23" s="16" t="s">
        <v>43</v>
      </c>
      <c r="I23" s="16">
        <f xml:space="preserve"> I22/(1-(($E$11^$E$11)*((1-$E$11)^(1-$E$11)))^2)</f>
        <v>0.65408856432351081</v>
      </c>
      <c r="AK23" s="38" t="s">
        <v>51</v>
      </c>
      <c r="AL23" s="27">
        <v>11</v>
      </c>
      <c r="AM23" s="27">
        <v>8</v>
      </c>
      <c r="AN23" s="27">
        <v>8</v>
      </c>
      <c r="AO23" s="27">
        <v>6</v>
      </c>
      <c r="AP23" s="27">
        <v>6</v>
      </c>
      <c r="AQ23" s="27">
        <v>6</v>
      </c>
      <c r="AR23" s="27">
        <v>6</v>
      </c>
      <c r="AS23" s="27">
        <v>6</v>
      </c>
      <c r="AT23" s="27">
        <v>6</v>
      </c>
      <c r="AU23" s="27">
        <v>6</v>
      </c>
      <c r="AV23" s="27">
        <v>6</v>
      </c>
      <c r="AW23" s="27">
        <v>6</v>
      </c>
      <c r="AX23" s="27">
        <v>6</v>
      </c>
      <c r="AY23" s="27">
        <v>6</v>
      </c>
      <c r="AZ23" s="27">
        <v>6</v>
      </c>
      <c r="BA23" s="27">
        <v>5</v>
      </c>
      <c r="BB23" s="27">
        <v>5</v>
      </c>
      <c r="BC23" s="27">
        <v>5</v>
      </c>
      <c r="BD23" s="27">
        <v>4</v>
      </c>
      <c r="BE23" s="27">
        <v>4</v>
      </c>
      <c r="BF23" s="27">
        <v>4</v>
      </c>
      <c r="BG23" s="27">
        <v>4</v>
      </c>
      <c r="BH23" s="27">
        <v>4</v>
      </c>
      <c r="BI23" s="27">
        <v>4</v>
      </c>
      <c r="BJ23" s="27">
        <v>4</v>
      </c>
      <c r="BK23" s="27">
        <v>4</v>
      </c>
      <c r="BL23" s="27">
        <v>4</v>
      </c>
      <c r="BM23" s="27">
        <v>4</v>
      </c>
      <c r="BN23" s="27">
        <v>4</v>
      </c>
      <c r="BO23" s="27">
        <v>4</v>
      </c>
      <c r="BP23" s="27">
        <v>4</v>
      </c>
      <c r="BQ23" s="27">
        <v>4</v>
      </c>
      <c r="BR23" s="27">
        <v>3</v>
      </c>
      <c r="BS23" s="27">
        <v>3</v>
      </c>
      <c r="BT23" s="27">
        <v>3</v>
      </c>
      <c r="BU23" s="27">
        <v>3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1</v>
      </c>
      <c r="CB23" s="27">
        <v>1</v>
      </c>
      <c r="CC23" s="27">
        <v>1</v>
      </c>
      <c r="CD23" s="27">
        <v>1</v>
      </c>
      <c r="CE23" s="27">
        <v>1</v>
      </c>
      <c r="CF23" s="27">
        <v>1</v>
      </c>
      <c r="CG23" s="27">
        <v>1</v>
      </c>
      <c r="CH23" s="27">
        <v>1</v>
      </c>
      <c r="CI23" s="27">
        <v>1</v>
      </c>
      <c r="CJ23" s="27">
        <v>1</v>
      </c>
      <c r="CK23" s="27">
        <v>1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</row>
    <row r="24" spans="1:138" collapsed="1" x14ac:dyDescent="0.2">
      <c r="A24" s="40"/>
      <c r="B24" s="14"/>
      <c r="AK24" s="38" t="s">
        <v>52</v>
      </c>
      <c r="AL24" s="27">
        <v>0</v>
      </c>
      <c r="AM24" s="27">
        <v>3</v>
      </c>
      <c r="AN24" s="27">
        <v>3</v>
      </c>
      <c r="AO24" s="27">
        <v>5</v>
      </c>
      <c r="AP24" s="27">
        <v>5</v>
      </c>
      <c r="AQ24" s="27">
        <v>5</v>
      </c>
      <c r="AR24" s="27">
        <v>5</v>
      </c>
      <c r="AS24" s="27">
        <v>5</v>
      </c>
      <c r="AT24" s="27">
        <v>5</v>
      </c>
      <c r="AU24" s="27">
        <v>5</v>
      </c>
      <c r="AV24" s="27">
        <v>5</v>
      </c>
      <c r="AW24" s="27">
        <v>5</v>
      </c>
      <c r="AX24" s="27">
        <v>5</v>
      </c>
      <c r="AY24" s="27">
        <v>5</v>
      </c>
      <c r="AZ24" s="27">
        <v>5</v>
      </c>
      <c r="BA24" s="27">
        <v>6</v>
      </c>
      <c r="BB24" s="27">
        <v>6</v>
      </c>
      <c r="BC24" s="27">
        <v>6</v>
      </c>
      <c r="BD24" s="27">
        <v>7</v>
      </c>
      <c r="BE24" s="27">
        <v>7</v>
      </c>
      <c r="BF24" s="27">
        <v>7</v>
      </c>
      <c r="BG24" s="27">
        <v>7</v>
      </c>
      <c r="BH24" s="27">
        <v>7</v>
      </c>
      <c r="BI24" s="27">
        <v>7</v>
      </c>
      <c r="BJ24" s="27">
        <v>7</v>
      </c>
      <c r="BK24" s="27">
        <v>7</v>
      </c>
      <c r="BL24" s="27">
        <v>7</v>
      </c>
      <c r="BM24" s="27">
        <v>7</v>
      </c>
      <c r="BN24" s="27">
        <v>7</v>
      </c>
      <c r="BO24" s="27">
        <v>7</v>
      </c>
      <c r="BP24" s="27">
        <v>7</v>
      </c>
      <c r="BQ24" s="27">
        <v>7</v>
      </c>
      <c r="BR24" s="27">
        <v>8</v>
      </c>
      <c r="BS24" s="27">
        <v>8</v>
      </c>
      <c r="BT24" s="27">
        <v>8</v>
      </c>
      <c r="BU24" s="27">
        <v>8</v>
      </c>
      <c r="BV24" s="27">
        <v>9</v>
      </c>
      <c r="BW24" s="27">
        <v>9</v>
      </c>
      <c r="BX24" s="27">
        <v>9</v>
      </c>
      <c r="BY24" s="27">
        <v>9</v>
      </c>
      <c r="BZ24" s="27">
        <v>9</v>
      </c>
      <c r="CA24" s="27">
        <v>10</v>
      </c>
      <c r="CB24" s="27">
        <v>10</v>
      </c>
      <c r="CC24" s="27">
        <v>10</v>
      </c>
      <c r="CD24" s="27">
        <v>10</v>
      </c>
      <c r="CE24" s="27">
        <v>10</v>
      </c>
      <c r="CF24" s="27">
        <v>10</v>
      </c>
      <c r="CG24" s="27">
        <v>10</v>
      </c>
      <c r="CH24" s="27">
        <v>10</v>
      </c>
      <c r="CI24" s="27">
        <v>10</v>
      </c>
      <c r="CJ24" s="27">
        <v>10</v>
      </c>
      <c r="CK24" s="27">
        <v>10</v>
      </c>
      <c r="CL24" s="27">
        <v>11</v>
      </c>
      <c r="CM24" s="27">
        <v>11</v>
      </c>
      <c r="CN24" s="27">
        <v>11</v>
      </c>
      <c r="CO24" s="27">
        <v>11</v>
      </c>
      <c r="CP24" s="27">
        <v>11</v>
      </c>
      <c r="CQ24" s="27">
        <v>11</v>
      </c>
      <c r="CR24" s="27">
        <v>11</v>
      </c>
      <c r="CS24" s="27">
        <v>11</v>
      </c>
      <c r="CT24" s="27">
        <v>11</v>
      </c>
      <c r="CU24" s="27">
        <v>11</v>
      </c>
      <c r="CV24" s="27">
        <v>11</v>
      </c>
      <c r="CW24" s="27">
        <v>11</v>
      </c>
      <c r="CX24" s="27">
        <v>11</v>
      </c>
      <c r="CY24" s="27">
        <v>11</v>
      </c>
      <c r="CZ24" s="27">
        <v>11</v>
      </c>
      <c r="DA24" s="27">
        <v>11</v>
      </c>
      <c r="DB24" s="27">
        <v>11</v>
      </c>
      <c r="DC24" s="27">
        <v>11</v>
      </c>
      <c r="DD24" s="27">
        <v>11</v>
      </c>
      <c r="DE24" s="27">
        <v>11</v>
      </c>
      <c r="DF24" s="27">
        <v>11</v>
      </c>
      <c r="DG24" s="27">
        <v>11</v>
      </c>
      <c r="DH24" s="27">
        <v>11</v>
      </c>
      <c r="DI24" s="27">
        <v>11</v>
      </c>
      <c r="DJ24" s="27">
        <v>11</v>
      </c>
      <c r="DK24" s="27">
        <v>11</v>
      </c>
      <c r="DL24" s="27">
        <v>11</v>
      </c>
      <c r="DM24" s="27">
        <v>11</v>
      </c>
      <c r="DN24" s="27">
        <v>11</v>
      </c>
      <c r="DO24" s="27">
        <v>11</v>
      </c>
      <c r="DP24" s="27">
        <v>11</v>
      </c>
      <c r="DQ24" s="27">
        <v>11</v>
      </c>
      <c r="DR24" s="27">
        <v>11</v>
      </c>
      <c r="DS24" s="27">
        <v>11</v>
      </c>
      <c r="DT24" s="27">
        <v>11</v>
      </c>
      <c r="DU24" s="27">
        <v>11</v>
      </c>
      <c r="DV24" s="27">
        <v>11</v>
      </c>
      <c r="DW24" s="27">
        <v>11</v>
      </c>
      <c r="DX24" s="27">
        <v>11</v>
      </c>
      <c r="DY24" s="27">
        <v>11</v>
      </c>
      <c r="DZ24" s="27">
        <v>11</v>
      </c>
      <c r="EA24" s="27">
        <v>11</v>
      </c>
      <c r="EB24" s="27">
        <v>11</v>
      </c>
      <c r="EC24" s="27">
        <v>11</v>
      </c>
      <c r="ED24" s="27">
        <v>11</v>
      </c>
      <c r="EE24" s="27">
        <v>11</v>
      </c>
      <c r="EF24" s="27">
        <v>11</v>
      </c>
      <c r="EG24" s="27">
        <v>11</v>
      </c>
      <c r="EH24" s="27">
        <v>11</v>
      </c>
    </row>
    <row r="25" spans="1:138" x14ac:dyDescent="0.2">
      <c r="A25" s="9" t="s">
        <v>94</v>
      </c>
      <c r="AK25" s="38" t="s">
        <v>53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1</v>
      </c>
      <c r="BE25" s="27">
        <v>1</v>
      </c>
      <c r="BF25" s="27">
        <v>1</v>
      </c>
      <c r="BG25" s="27">
        <v>1</v>
      </c>
      <c r="BH25" s="27">
        <v>1</v>
      </c>
      <c r="BI25" s="27">
        <v>1</v>
      </c>
      <c r="BJ25" s="27">
        <v>2</v>
      </c>
      <c r="BK25" s="27">
        <v>2</v>
      </c>
      <c r="BL25" s="27">
        <v>2</v>
      </c>
      <c r="BM25" s="27">
        <v>2</v>
      </c>
      <c r="BN25" s="27">
        <v>2</v>
      </c>
      <c r="BO25" s="27">
        <v>2</v>
      </c>
      <c r="BP25" s="27">
        <v>2</v>
      </c>
      <c r="BQ25" s="27">
        <v>2</v>
      </c>
      <c r="BR25" s="27">
        <v>2</v>
      </c>
      <c r="BS25" s="27">
        <v>2</v>
      </c>
      <c r="BT25" s="27">
        <v>2</v>
      </c>
      <c r="BU25" s="27">
        <v>2</v>
      </c>
      <c r="BV25" s="27">
        <v>2</v>
      </c>
      <c r="BW25" s="27">
        <v>2</v>
      </c>
      <c r="BX25" s="27">
        <v>2</v>
      </c>
      <c r="BY25" s="27">
        <v>2</v>
      </c>
      <c r="BZ25" s="27">
        <v>2</v>
      </c>
      <c r="CA25" s="27">
        <v>2</v>
      </c>
      <c r="CB25" s="27">
        <v>2</v>
      </c>
      <c r="CC25" s="27">
        <v>2</v>
      </c>
      <c r="CD25" s="27">
        <v>2</v>
      </c>
      <c r="CE25" s="27">
        <v>2</v>
      </c>
      <c r="CF25" s="27">
        <v>2</v>
      </c>
      <c r="CG25" s="27">
        <v>2</v>
      </c>
      <c r="CH25" s="27">
        <v>2</v>
      </c>
      <c r="CI25" s="27">
        <v>2</v>
      </c>
      <c r="CJ25" s="27">
        <v>2</v>
      </c>
      <c r="CK25" s="27">
        <v>2</v>
      </c>
      <c r="CL25" s="27">
        <v>2</v>
      </c>
      <c r="CM25" s="27">
        <v>2</v>
      </c>
      <c r="CN25" s="27">
        <v>2</v>
      </c>
      <c r="CO25" s="27">
        <v>2</v>
      </c>
      <c r="CP25" s="27">
        <v>2</v>
      </c>
      <c r="CQ25" s="27">
        <v>2</v>
      </c>
      <c r="CR25" s="27">
        <v>2</v>
      </c>
      <c r="CS25" s="27">
        <v>2</v>
      </c>
      <c r="CT25" s="27">
        <v>2</v>
      </c>
      <c r="CU25" s="27">
        <v>2</v>
      </c>
      <c r="CV25" s="27">
        <v>2</v>
      </c>
      <c r="CW25" s="27">
        <v>2</v>
      </c>
      <c r="CX25" s="27">
        <v>2</v>
      </c>
      <c r="CY25" s="27">
        <v>2</v>
      </c>
      <c r="CZ25" s="27">
        <v>2</v>
      </c>
      <c r="DA25" s="27">
        <v>2</v>
      </c>
      <c r="DB25" s="27">
        <v>2</v>
      </c>
      <c r="DC25" s="27">
        <v>2</v>
      </c>
      <c r="DD25" s="27">
        <v>2</v>
      </c>
      <c r="DE25" s="27">
        <v>2</v>
      </c>
      <c r="DF25" s="27">
        <v>2</v>
      </c>
      <c r="DG25" s="27">
        <v>2</v>
      </c>
      <c r="DH25" s="27">
        <v>2</v>
      </c>
      <c r="DI25" s="27">
        <v>2</v>
      </c>
      <c r="DJ25" s="27">
        <v>2</v>
      </c>
      <c r="DK25" s="27">
        <v>2</v>
      </c>
      <c r="DL25" s="27">
        <v>2</v>
      </c>
      <c r="DM25" s="27">
        <v>2</v>
      </c>
      <c r="DN25" s="27">
        <v>2</v>
      </c>
      <c r="DO25" s="27">
        <v>2</v>
      </c>
      <c r="DP25" s="27">
        <v>2</v>
      </c>
      <c r="DQ25" s="27">
        <v>2</v>
      </c>
      <c r="DR25" s="27">
        <v>2</v>
      </c>
      <c r="DS25" s="27">
        <v>2</v>
      </c>
      <c r="DT25" s="27">
        <v>2</v>
      </c>
      <c r="DU25" s="27">
        <v>2</v>
      </c>
      <c r="DV25" s="27">
        <v>2</v>
      </c>
      <c r="DW25" s="27">
        <v>2</v>
      </c>
      <c r="DX25" s="27">
        <v>3</v>
      </c>
      <c r="DY25" s="27">
        <v>3</v>
      </c>
      <c r="DZ25" s="27">
        <v>4</v>
      </c>
      <c r="EA25" s="27">
        <v>5</v>
      </c>
      <c r="EB25" s="27">
        <v>5</v>
      </c>
      <c r="EC25" s="27">
        <v>6</v>
      </c>
      <c r="ED25" s="27">
        <v>7</v>
      </c>
      <c r="EE25" s="27">
        <v>7</v>
      </c>
      <c r="EF25" s="27">
        <v>7</v>
      </c>
      <c r="EG25" s="27">
        <v>7</v>
      </c>
      <c r="EH25" s="27">
        <v>7</v>
      </c>
    </row>
    <row r="26" spans="1:138" ht="12" hidden="1" outlineLevel="1" thickBot="1" x14ac:dyDescent="0.25">
      <c r="A26" s="23" t="s">
        <v>21</v>
      </c>
      <c r="B26" s="10" t="s">
        <v>44</v>
      </c>
      <c r="AK26" s="38" t="s">
        <v>54</v>
      </c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</row>
    <row r="27" spans="1:138" ht="12" hidden="1" outlineLevel="1" thickBot="1" x14ac:dyDescent="0.25">
      <c r="A27" s="22" t="s">
        <v>28</v>
      </c>
      <c r="B27" s="24">
        <v>1</v>
      </c>
      <c r="C27" s="25" t="s">
        <v>45</v>
      </c>
      <c r="D27" s="16"/>
      <c r="AK27" s="27" t="s">
        <v>48</v>
      </c>
      <c r="AL27" s="27">
        <v>0</v>
      </c>
      <c r="AM27" s="27">
        <v>0.01</v>
      </c>
      <c r="AN27" s="27">
        <v>0.02</v>
      </c>
      <c r="AO27" s="27">
        <v>0.03</v>
      </c>
      <c r="AP27" s="27">
        <v>0.04</v>
      </c>
      <c r="AQ27" s="27">
        <v>0.05</v>
      </c>
      <c r="AR27" s="27">
        <v>6.0000000000000005E-2</v>
      </c>
      <c r="AS27" s="27">
        <v>7.0000000000000007E-2</v>
      </c>
      <c r="AT27" s="27">
        <v>0.08</v>
      </c>
      <c r="AU27" s="27">
        <v>0.09</v>
      </c>
      <c r="AV27" s="27">
        <v>9.9999999999999992E-2</v>
      </c>
      <c r="AW27" s="27">
        <v>0.10999999999999999</v>
      </c>
      <c r="AX27" s="27">
        <v>0.11999999999999998</v>
      </c>
      <c r="AY27" s="27">
        <v>0.12999999999999998</v>
      </c>
      <c r="AZ27" s="27">
        <v>0.13999999999999999</v>
      </c>
      <c r="BA27" s="27">
        <v>0.15</v>
      </c>
      <c r="BB27" s="27">
        <v>0.16</v>
      </c>
      <c r="BC27" s="27">
        <v>0.17</v>
      </c>
      <c r="BD27" s="27">
        <v>0.18000000000000002</v>
      </c>
      <c r="BE27" s="27">
        <v>0.19000000000000003</v>
      </c>
      <c r="BF27" s="27">
        <v>0.20000000000000004</v>
      </c>
      <c r="BG27" s="27">
        <v>0.21000000000000005</v>
      </c>
      <c r="BH27" s="27">
        <v>0.22000000000000006</v>
      </c>
      <c r="BI27" s="27">
        <v>0.23000000000000007</v>
      </c>
      <c r="BJ27" s="27">
        <v>0.24000000000000007</v>
      </c>
      <c r="BK27" s="27">
        <v>0.25000000000000006</v>
      </c>
      <c r="BL27" s="27">
        <v>0.26000000000000006</v>
      </c>
      <c r="BM27" s="27">
        <v>0.27000000000000007</v>
      </c>
      <c r="BN27" s="27">
        <v>0.28000000000000008</v>
      </c>
      <c r="BO27" s="27">
        <v>0.29000000000000009</v>
      </c>
      <c r="BP27" s="27">
        <v>0.3000000000000001</v>
      </c>
      <c r="BQ27" s="27">
        <v>0.31000000000000011</v>
      </c>
      <c r="BR27" s="27">
        <v>0.32000000000000012</v>
      </c>
      <c r="BS27" s="27">
        <v>0.33000000000000013</v>
      </c>
      <c r="BT27" s="27">
        <v>0.34000000000000014</v>
      </c>
      <c r="BU27" s="27">
        <v>0.35000000000000014</v>
      </c>
      <c r="BV27" s="27">
        <v>0.36000000000000015</v>
      </c>
      <c r="BW27" s="27">
        <v>0.37000000000000016</v>
      </c>
      <c r="BX27" s="27">
        <v>0.38000000000000017</v>
      </c>
      <c r="BY27" s="27">
        <v>0.39000000000000018</v>
      </c>
      <c r="BZ27" s="27">
        <v>0.40000000000000019</v>
      </c>
      <c r="CA27" s="27">
        <v>0.4100000000000002</v>
      </c>
      <c r="CB27" s="27">
        <v>0.42000000000000021</v>
      </c>
      <c r="CC27" s="27">
        <v>0.43000000000000022</v>
      </c>
      <c r="CD27" s="27">
        <v>0.44000000000000022</v>
      </c>
      <c r="CE27" s="27">
        <v>0.45000000000000023</v>
      </c>
      <c r="CF27" s="27">
        <v>0.46000000000000024</v>
      </c>
      <c r="CG27" s="27">
        <v>0.47000000000000025</v>
      </c>
      <c r="CH27" s="27">
        <v>0.48000000000000026</v>
      </c>
      <c r="CI27" s="27">
        <v>0.49000000000000027</v>
      </c>
      <c r="CJ27" s="27">
        <v>0.50000000000000022</v>
      </c>
      <c r="CK27" s="27">
        <v>0.51000000000000023</v>
      </c>
      <c r="CL27" s="27">
        <v>0.52000000000000024</v>
      </c>
      <c r="CM27" s="27">
        <v>0.53000000000000025</v>
      </c>
      <c r="CN27" s="27">
        <v>0.54000000000000026</v>
      </c>
      <c r="CO27" s="27">
        <v>0.55000000000000027</v>
      </c>
      <c r="CP27" s="27">
        <v>0.56000000000000028</v>
      </c>
      <c r="CQ27" s="27">
        <v>0.57000000000000028</v>
      </c>
      <c r="CR27" s="27">
        <v>0.58000000000000029</v>
      </c>
      <c r="CS27" s="27">
        <v>0.5900000000000003</v>
      </c>
      <c r="CT27" s="27">
        <v>0.60000000000000031</v>
      </c>
      <c r="CU27" s="27">
        <v>0.61000000000000032</v>
      </c>
      <c r="CV27" s="27">
        <v>0.62000000000000033</v>
      </c>
      <c r="CW27" s="27">
        <v>0.63000000000000034</v>
      </c>
      <c r="CX27" s="27">
        <v>0.64000000000000035</v>
      </c>
      <c r="CY27" s="27">
        <v>0.65000000000000036</v>
      </c>
      <c r="CZ27" s="27">
        <v>0.66000000000000036</v>
      </c>
      <c r="DA27" s="27">
        <v>0.67000000000000037</v>
      </c>
      <c r="DB27" s="27">
        <v>0.68000000000000038</v>
      </c>
      <c r="DC27" s="27">
        <v>0.69000000000000039</v>
      </c>
      <c r="DD27" s="27">
        <v>0.7000000000000004</v>
      </c>
      <c r="DE27" s="27">
        <v>0.71000000000000041</v>
      </c>
      <c r="DF27" s="27">
        <v>0.72000000000000042</v>
      </c>
      <c r="DG27" s="27">
        <v>0.73000000000000043</v>
      </c>
      <c r="DH27" s="27">
        <v>0.74000000000000044</v>
      </c>
      <c r="DI27" s="27">
        <v>0.75000000000000044</v>
      </c>
      <c r="DJ27" s="27">
        <v>0.76000000000000045</v>
      </c>
      <c r="DK27" s="27">
        <v>0.77000000000000046</v>
      </c>
      <c r="DL27" s="27">
        <v>0.78000000000000047</v>
      </c>
      <c r="DM27" s="27">
        <v>0.79000000000000048</v>
      </c>
      <c r="DN27" s="27">
        <v>0.80000000000000049</v>
      </c>
      <c r="DO27" s="27">
        <v>0.8100000000000005</v>
      </c>
      <c r="DP27" s="27">
        <v>0.82000000000000051</v>
      </c>
      <c r="DQ27" s="27">
        <v>0.83000000000000052</v>
      </c>
      <c r="DR27" s="27">
        <v>0.84000000000000052</v>
      </c>
      <c r="DS27" s="27">
        <v>0.85000000000000053</v>
      </c>
      <c r="DT27" s="27">
        <v>0.86000000000000054</v>
      </c>
      <c r="DU27" s="27">
        <v>0.87000000000000055</v>
      </c>
      <c r="DV27" s="27">
        <v>0.88000000000000056</v>
      </c>
      <c r="DW27" s="27">
        <v>0.89000000000000057</v>
      </c>
      <c r="DX27" s="27">
        <v>0.90000000000000058</v>
      </c>
      <c r="DY27" s="27">
        <v>0.91000000000000059</v>
      </c>
      <c r="DZ27" s="27">
        <v>0.9200000000000006</v>
      </c>
      <c r="EA27" s="27">
        <v>0.9300000000000006</v>
      </c>
      <c r="EB27" s="27">
        <v>0.94000000000000061</v>
      </c>
      <c r="EC27" s="27">
        <v>0.95000000000000062</v>
      </c>
      <c r="ED27" s="27">
        <v>0.96000000000000063</v>
      </c>
      <c r="EE27" s="27">
        <v>0.97000000000000064</v>
      </c>
      <c r="EF27" s="27">
        <v>0.98000000000000065</v>
      </c>
      <c r="EG27" s="27">
        <v>0.99000000000000066</v>
      </c>
      <c r="EH27" s="27">
        <v>1.0000000000000007</v>
      </c>
    </row>
    <row r="28" spans="1:138" ht="12" hidden="1" outlineLevel="1" thickBot="1" x14ac:dyDescent="0.25">
      <c r="A28" s="22" t="s">
        <v>2</v>
      </c>
      <c r="B28" s="24">
        <v>-0.85683746808179895</v>
      </c>
      <c r="C28" s="24">
        <v>1</v>
      </c>
      <c r="D28" s="25" t="s">
        <v>46</v>
      </c>
      <c r="AK28" s="27" t="s">
        <v>55</v>
      </c>
      <c r="AL28" s="27">
        <v>1</v>
      </c>
      <c r="AM28" s="27">
        <v>1</v>
      </c>
      <c r="AN28" s="27">
        <v>1</v>
      </c>
      <c r="AO28" s="27">
        <v>1</v>
      </c>
      <c r="AP28" s="27">
        <v>1</v>
      </c>
      <c r="AQ28" s="27">
        <v>1</v>
      </c>
      <c r="AR28" s="27">
        <v>1</v>
      </c>
      <c r="AS28" s="27">
        <v>1</v>
      </c>
      <c r="AT28" s="27">
        <v>1</v>
      </c>
      <c r="AU28" s="27">
        <v>1</v>
      </c>
      <c r="AV28" s="27">
        <v>1</v>
      </c>
      <c r="AW28" s="27">
        <v>1</v>
      </c>
      <c r="AX28" s="27">
        <v>1</v>
      </c>
      <c r="AY28" s="27">
        <v>1</v>
      </c>
      <c r="AZ28" s="27">
        <v>1</v>
      </c>
      <c r="BA28" s="27">
        <v>1</v>
      </c>
      <c r="BB28" s="27">
        <v>1</v>
      </c>
      <c r="BC28" s="27">
        <v>1</v>
      </c>
      <c r="BD28" s="27">
        <v>0.8571428571428571</v>
      </c>
      <c r="BE28" s="27">
        <v>0.8571428571428571</v>
      </c>
      <c r="BF28" s="27">
        <v>0.8571428571428571</v>
      </c>
      <c r="BG28" s="27">
        <v>0.8571428571428571</v>
      </c>
      <c r="BH28" s="27">
        <v>0.8571428571428571</v>
      </c>
      <c r="BI28" s="27">
        <v>0.8571428571428571</v>
      </c>
      <c r="BJ28" s="27">
        <v>0.7142857142857143</v>
      </c>
      <c r="BK28" s="27">
        <v>0.7142857142857143</v>
      </c>
      <c r="BL28" s="27">
        <v>0.7142857142857143</v>
      </c>
      <c r="BM28" s="27">
        <v>0.7142857142857143</v>
      </c>
      <c r="BN28" s="27">
        <v>0.7142857142857143</v>
      </c>
      <c r="BO28" s="27">
        <v>0.7142857142857143</v>
      </c>
      <c r="BP28" s="27">
        <v>0.7142857142857143</v>
      </c>
      <c r="BQ28" s="27">
        <v>0.7142857142857143</v>
      </c>
      <c r="BR28" s="27">
        <v>0.7142857142857143</v>
      </c>
      <c r="BS28" s="27">
        <v>0.7142857142857143</v>
      </c>
      <c r="BT28" s="27">
        <v>0.7142857142857143</v>
      </c>
      <c r="BU28" s="27">
        <v>0.7142857142857143</v>
      </c>
      <c r="BV28" s="27">
        <v>0.7142857142857143</v>
      </c>
      <c r="BW28" s="27">
        <v>0.7142857142857143</v>
      </c>
      <c r="BX28" s="27">
        <v>0.7142857142857143</v>
      </c>
      <c r="BY28" s="27">
        <v>0.7142857142857143</v>
      </c>
      <c r="BZ28" s="27">
        <v>0.7142857142857143</v>
      </c>
      <c r="CA28" s="27">
        <v>0.7142857142857143</v>
      </c>
      <c r="CB28" s="27">
        <v>0.7142857142857143</v>
      </c>
      <c r="CC28" s="27">
        <v>0.7142857142857143</v>
      </c>
      <c r="CD28" s="27">
        <v>0.7142857142857143</v>
      </c>
      <c r="CE28" s="27">
        <v>0.7142857142857143</v>
      </c>
      <c r="CF28" s="27">
        <v>0.7142857142857143</v>
      </c>
      <c r="CG28" s="27">
        <v>0.7142857142857143</v>
      </c>
      <c r="CH28" s="27">
        <v>0.7142857142857143</v>
      </c>
      <c r="CI28" s="27">
        <v>0.7142857142857143</v>
      </c>
      <c r="CJ28" s="27">
        <v>0.7142857142857143</v>
      </c>
      <c r="CK28" s="27">
        <v>0.7142857142857143</v>
      </c>
      <c r="CL28" s="27">
        <v>0.7142857142857143</v>
      </c>
      <c r="CM28" s="27">
        <v>0.7142857142857143</v>
      </c>
      <c r="CN28" s="27">
        <v>0.7142857142857143</v>
      </c>
      <c r="CO28" s="27">
        <v>0.7142857142857143</v>
      </c>
      <c r="CP28" s="27">
        <v>0.7142857142857143</v>
      </c>
      <c r="CQ28" s="27">
        <v>0.7142857142857143</v>
      </c>
      <c r="CR28" s="27">
        <v>0.7142857142857143</v>
      </c>
      <c r="CS28" s="27">
        <v>0.7142857142857143</v>
      </c>
      <c r="CT28" s="27">
        <v>0.7142857142857143</v>
      </c>
      <c r="CU28" s="27">
        <v>0.7142857142857143</v>
      </c>
      <c r="CV28" s="27">
        <v>0.7142857142857143</v>
      </c>
      <c r="CW28" s="27">
        <v>0.7142857142857143</v>
      </c>
      <c r="CX28" s="27">
        <v>0.7142857142857143</v>
      </c>
      <c r="CY28" s="27">
        <v>0.7142857142857143</v>
      </c>
      <c r="CZ28" s="27">
        <v>0.7142857142857143</v>
      </c>
      <c r="DA28" s="27">
        <v>0.7142857142857143</v>
      </c>
      <c r="DB28" s="27">
        <v>0.7142857142857143</v>
      </c>
      <c r="DC28" s="27">
        <v>0.7142857142857143</v>
      </c>
      <c r="DD28" s="27">
        <v>0.7142857142857143</v>
      </c>
      <c r="DE28" s="27">
        <v>0.7142857142857143</v>
      </c>
      <c r="DF28" s="27">
        <v>0.7142857142857143</v>
      </c>
      <c r="DG28" s="27">
        <v>0.7142857142857143</v>
      </c>
      <c r="DH28" s="27">
        <v>0.7142857142857143</v>
      </c>
      <c r="DI28" s="27">
        <v>0.7142857142857143</v>
      </c>
      <c r="DJ28" s="27">
        <v>0.7142857142857143</v>
      </c>
      <c r="DK28" s="27">
        <v>0.7142857142857143</v>
      </c>
      <c r="DL28" s="27">
        <v>0.7142857142857143</v>
      </c>
      <c r="DM28" s="27">
        <v>0.7142857142857143</v>
      </c>
      <c r="DN28" s="27">
        <v>0.7142857142857143</v>
      </c>
      <c r="DO28" s="27">
        <v>0.7142857142857143</v>
      </c>
      <c r="DP28" s="27">
        <v>0.7142857142857143</v>
      </c>
      <c r="DQ28" s="27">
        <v>0.7142857142857143</v>
      </c>
      <c r="DR28" s="27">
        <v>0.7142857142857143</v>
      </c>
      <c r="DS28" s="27">
        <v>0.7142857142857143</v>
      </c>
      <c r="DT28" s="27">
        <v>0.7142857142857143</v>
      </c>
      <c r="DU28" s="27">
        <v>0.7142857142857143</v>
      </c>
      <c r="DV28" s="27">
        <v>0.7142857142857143</v>
      </c>
      <c r="DW28" s="27">
        <v>0.7142857142857143</v>
      </c>
      <c r="DX28" s="27">
        <v>0.5714285714285714</v>
      </c>
      <c r="DY28" s="27">
        <v>0.5714285714285714</v>
      </c>
      <c r="DZ28" s="27">
        <v>0.42857142857142855</v>
      </c>
      <c r="EA28" s="27">
        <v>0.2857142857142857</v>
      </c>
      <c r="EB28" s="27">
        <v>0.2857142857142857</v>
      </c>
      <c r="EC28" s="27">
        <v>0.14285714285714285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</row>
    <row r="29" spans="1:138" hidden="1" outlineLevel="1" x14ac:dyDescent="0.2">
      <c r="A29" s="22" t="s">
        <v>1</v>
      </c>
      <c r="B29" s="24">
        <v>0.21483477655012281</v>
      </c>
      <c r="C29" s="26">
        <v>-0.63033330966669898</v>
      </c>
      <c r="D29" s="24">
        <v>1</v>
      </c>
      <c r="AK29" s="27" t="s">
        <v>56</v>
      </c>
      <c r="AL29" s="27">
        <v>1</v>
      </c>
      <c r="AM29" s="27">
        <v>0.72727272727272729</v>
      </c>
      <c r="AN29" s="27">
        <v>0.72727272727272729</v>
      </c>
      <c r="AO29" s="27">
        <v>0.54545454545454541</v>
      </c>
      <c r="AP29" s="27">
        <v>0.54545454545454541</v>
      </c>
      <c r="AQ29" s="27">
        <v>0.54545454545454541</v>
      </c>
      <c r="AR29" s="27">
        <v>0.54545454545454541</v>
      </c>
      <c r="AS29" s="27">
        <v>0.54545454545454541</v>
      </c>
      <c r="AT29" s="27">
        <v>0.54545454545454541</v>
      </c>
      <c r="AU29" s="27">
        <v>0.54545454545454541</v>
      </c>
      <c r="AV29" s="27">
        <v>0.54545454545454541</v>
      </c>
      <c r="AW29" s="27">
        <v>0.54545454545454541</v>
      </c>
      <c r="AX29" s="27">
        <v>0.54545454545454541</v>
      </c>
      <c r="AY29" s="27">
        <v>0.54545454545454541</v>
      </c>
      <c r="AZ29" s="27">
        <v>0.54545454545454541</v>
      </c>
      <c r="BA29" s="27">
        <v>0.45454545454545453</v>
      </c>
      <c r="BB29" s="27">
        <v>0.45454545454545453</v>
      </c>
      <c r="BC29" s="27">
        <v>0.45454545454545453</v>
      </c>
      <c r="BD29" s="27">
        <v>0.36363636363636365</v>
      </c>
      <c r="BE29" s="27">
        <v>0.36363636363636365</v>
      </c>
      <c r="BF29" s="27">
        <v>0.36363636363636365</v>
      </c>
      <c r="BG29" s="27">
        <v>0.36363636363636365</v>
      </c>
      <c r="BH29" s="27">
        <v>0.36363636363636365</v>
      </c>
      <c r="BI29" s="27">
        <v>0.36363636363636365</v>
      </c>
      <c r="BJ29" s="27">
        <v>0.36363636363636365</v>
      </c>
      <c r="BK29" s="27">
        <v>0.36363636363636365</v>
      </c>
      <c r="BL29" s="27">
        <v>0.36363636363636365</v>
      </c>
      <c r="BM29" s="27">
        <v>0.36363636363636365</v>
      </c>
      <c r="BN29" s="27">
        <v>0.36363636363636365</v>
      </c>
      <c r="BO29" s="27">
        <v>0.36363636363636365</v>
      </c>
      <c r="BP29" s="27">
        <v>0.36363636363636365</v>
      </c>
      <c r="BQ29" s="27">
        <v>0.36363636363636365</v>
      </c>
      <c r="BR29" s="27">
        <v>0.27272727272727271</v>
      </c>
      <c r="BS29" s="27">
        <v>0.27272727272727271</v>
      </c>
      <c r="BT29" s="27">
        <v>0.27272727272727271</v>
      </c>
      <c r="BU29" s="27">
        <v>0.27272727272727271</v>
      </c>
      <c r="BV29" s="27">
        <v>0.18181818181818182</v>
      </c>
      <c r="BW29" s="27">
        <v>0.18181818181818182</v>
      </c>
      <c r="BX29" s="27">
        <v>0.18181818181818182</v>
      </c>
      <c r="BY29" s="27">
        <v>0.18181818181818182</v>
      </c>
      <c r="BZ29" s="27">
        <v>0.18181818181818182</v>
      </c>
      <c r="CA29" s="27">
        <v>9.0909090909090912E-2</v>
      </c>
      <c r="CB29" s="27">
        <v>9.0909090909090912E-2</v>
      </c>
      <c r="CC29" s="27">
        <v>9.0909090909090912E-2</v>
      </c>
      <c r="CD29" s="27">
        <v>9.0909090909090912E-2</v>
      </c>
      <c r="CE29" s="27">
        <v>9.0909090909090912E-2</v>
      </c>
      <c r="CF29" s="27">
        <v>9.0909090909090912E-2</v>
      </c>
      <c r="CG29" s="27">
        <v>9.0909090909090912E-2</v>
      </c>
      <c r="CH29" s="27">
        <v>9.0909090909090912E-2</v>
      </c>
      <c r="CI29" s="27">
        <v>9.0909090909090912E-2</v>
      </c>
      <c r="CJ29" s="27">
        <v>9.0909090909090912E-2</v>
      </c>
      <c r="CK29" s="27">
        <v>9.0909090909090912E-2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</row>
    <row r="30" spans="1:138" collapsed="1" x14ac:dyDescent="0.2">
      <c r="A30" s="40"/>
      <c r="AK30" s="27" t="s">
        <v>57</v>
      </c>
      <c r="AL30" s="27">
        <v>0.27272727272727271</v>
      </c>
      <c r="AM30" s="27">
        <v>0</v>
      </c>
      <c r="AN30" s="27">
        <v>0.18181818181818188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9.0909090909090884E-2</v>
      </c>
      <c r="BA30" s="27">
        <v>0</v>
      </c>
      <c r="BB30" s="27">
        <v>0</v>
      </c>
      <c r="BC30" s="27">
        <v>8.4415584415584388E-2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6.4935064935064957E-2</v>
      </c>
      <c r="BR30" s="27">
        <v>0</v>
      </c>
      <c r="BS30" s="27">
        <v>0</v>
      </c>
      <c r="BT30" s="27">
        <v>0</v>
      </c>
      <c r="BU30" s="27">
        <v>6.4935064935064915E-2</v>
      </c>
      <c r="BV30" s="27">
        <v>0</v>
      </c>
      <c r="BW30" s="27">
        <v>0</v>
      </c>
      <c r="BX30" s="27">
        <v>0</v>
      </c>
      <c r="BY30" s="27">
        <v>0</v>
      </c>
      <c r="BZ30" s="27">
        <v>6.4935064935064943E-2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6.4935064935064943E-2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</row>
    <row r="31" spans="1:138" ht="15" x14ac:dyDescent="0.25">
      <c r="AK31" s="27" t="s">
        <v>58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75908595-F9E1-406B-AB2A-8226E34E4DF1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8</xdr:row>
                    <xdr:rowOff>123825</xdr:rowOff>
                  </from>
                  <to>
                    <xdr:col>10</xdr:col>
                    <xdr:colOff>0</xdr:colOff>
                    <xdr:row>11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BF23-356C-4C4C-B009-785615DB0AE1}">
  <dimension ref="A1:EH51"/>
  <sheetViews>
    <sheetView showGridLines="0" showRowColHeaders="0" zoomScaleNormal="100" workbookViewId="0">
      <selection activeCell="B1" sqref="B1"/>
    </sheetView>
  </sheetViews>
  <sheetFormatPr defaultRowHeight="11.25" outlineLevelRow="1" x14ac:dyDescent="0.2"/>
  <cols>
    <col min="1" max="1" width="15.7109375" style="1" customWidth="1"/>
    <col min="2" max="9" width="9.7109375" style="1" customWidth="1"/>
    <col min="10" max="16384" width="9.140625" style="1"/>
  </cols>
  <sheetData>
    <row r="1" spans="1:138" x14ac:dyDescent="0.2">
      <c r="A1" s="2" t="s">
        <v>3</v>
      </c>
      <c r="B1" s="1" t="s">
        <v>101</v>
      </c>
      <c r="F1" s="3"/>
      <c r="R1" s="3" t="s">
        <v>4</v>
      </c>
      <c r="Z1" s="41" t="s">
        <v>102</v>
      </c>
      <c r="BZ1" s="4" t="s">
        <v>102</v>
      </c>
    </row>
    <row r="2" spans="1:138" x14ac:dyDescent="0.2">
      <c r="A2" s="2" t="s">
        <v>5</v>
      </c>
      <c r="C2" s="1" t="s">
        <v>0</v>
      </c>
      <c r="G2" s="6" t="s">
        <v>6</v>
      </c>
      <c r="H2" s="7" t="s">
        <v>7</v>
      </c>
      <c r="I2" s="8" t="s">
        <v>8</v>
      </c>
    </row>
    <row r="3" spans="1:138" hidden="1" outlineLevel="1" x14ac:dyDescent="0.2">
      <c r="A3" s="2" t="s">
        <v>9</v>
      </c>
    </row>
    <row r="4" spans="1:138" hidden="1" outlineLevel="1" x14ac:dyDescent="0.2">
      <c r="A4" s="1" t="s">
        <v>10</v>
      </c>
    </row>
    <row r="5" spans="1:138" hidden="1" outlineLevel="1" x14ac:dyDescent="0.2">
      <c r="A5" s="2" t="s">
        <v>11</v>
      </c>
    </row>
    <row r="6" spans="1:138" hidden="1" outlineLevel="1" x14ac:dyDescent="0.2">
      <c r="A6" s="1" t="s">
        <v>12</v>
      </c>
    </row>
    <row r="7" spans="1:138" hidden="1" outlineLevel="1" x14ac:dyDescent="0.2">
      <c r="A7" s="1" t="s">
        <v>78</v>
      </c>
    </row>
    <row r="8" spans="1:138" collapsed="1" x14ac:dyDescent="0.2">
      <c r="A8" s="40"/>
      <c r="J8" s="3" t="s">
        <v>77</v>
      </c>
      <c r="K8" s="3" t="s">
        <v>108</v>
      </c>
    </row>
    <row r="9" spans="1:138" x14ac:dyDescent="0.2">
      <c r="A9" s="9" t="s">
        <v>103</v>
      </c>
      <c r="AK9" s="27" t="s">
        <v>59</v>
      </c>
      <c r="AL9" s="27" t="s">
        <v>60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</row>
    <row r="10" spans="1:138" ht="12" outlineLevel="1" thickBot="1" x14ac:dyDescent="0.25">
      <c r="A10" s="10"/>
      <c r="B10" s="11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  <c r="H10" s="13" t="s">
        <v>19</v>
      </c>
      <c r="I10" s="13" t="s">
        <v>20</v>
      </c>
      <c r="AK10" s="27">
        <v>7</v>
      </c>
      <c r="AL10" s="27">
        <f>CHOOSE(AK10,0,0.25,0.5,0.68,0.8,0.9,0.95,0.98,0.99,0.997,0.999)</f>
        <v>0.95</v>
      </c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</row>
    <row r="11" spans="1:138" outlineLevel="1" x14ac:dyDescent="0.2">
      <c r="B11" s="15">
        <f xml:space="preserve"> 1 - $C$22 / $C$23</f>
        <v>0.49248118069053415</v>
      </c>
      <c r="C11" s="15">
        <f xml:space="preserve"> MAX(0,1 - ($C$22 + 2*($B$21+1))/$C$23)</f>
        <v>0.24307295570040788</v>
      </c>
      <c r="D11" s="16">
        <v>0.33538491898493838</v>
      </c>
      <c r="E11" s="16">
        <v>0.3888888888888889</v>
      </c>
      <c r="F11" s="17">
        <v>18</v>
      </c>
      <c r="G11" s="18">
        <f>$AL$31</f>
        <v>0</v>
      </c>
      <c r="H11" s="15">
        <f>_xlfn.NORM.S.INV(1-(1-I11)/2)</f>
        <v>1.9599639845400536</v>
      </c>
      <c r="I11" s="19">
        <f>$AL$10</f>
        <v>0.95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</row>
    <row r="12" spans="1:138" x14ac:dyDescent="0.2">
      <c r="A12" s="40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</row>
    <row r="13" spans="1:138" x14ac:dyDescent="0.2">
      <c r="A13" s="9" t="s">
        <v>104</v>
      </c>
      <c r="AK13" s="27" t="s">
        <v>29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</row>
    <row r="14" spans="1:138" ht="12" outlineLevel="1" thickBot="1" x14ac:dyDescent="0.25">
      <c r="A14" s="20" t="s">
        <v>21</v>
      </c>
      <c r="B14" s="13" t="s">
        <v>22</v>
      </c>
      <c r="C14" s="13" t="s">
        <v>23</v>
      </c>
      <c r="D14" s="13" t="s">
        <v>24</v>
      </c>
      <c r="E14" s="13" t="s">
        <v>25</v>
      </c>
      <c r="F14" s="13" t="str">
        <f>IF($I$11&gt;99%,("Lower"&amp;TEXT($I$11,"0.0%")),("Lower"&amp;TEXT($I$11,"0%")))</f>
        <v>Lower95%</v>
      </c>
      <c r="G14" s="13" t="str">
        <f>IF($I$11&gt;99%,("Upper"&amp;TEXT($I$11,"0.0%")),("Upper"&amp;TEXT($I$11,"0%")))</f>
        <v>Upper95%</v>
      </c>
      <c r="H14" s="13" t="s">
        <v>27</v>
      </c>
      <c r="I14" s="13" t="s">
        <v>26</v>
      </c>
      <c r="AK14" s="27" t="s">
        <v>2</v>
      </c>
      <c r="AL14" s="27" t="s">
        <v>1</v>
      </c>
      <c r="AM14" s="27" t="s">
        <v>28</v>
      </c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</row>
    <row r="15" spans="1:138" outlineLevel="1" x14ac:dyDescent="0.2">
      <c r="A15" s="21" t="s">
        <v>28</v>
      </c>
      <c r="B15" s="12">
        <v>3.5546822150471011</v>
      </c>
      <c r="C15" s="12">
        <v>2.4014697748795339</v>
      </c>
      <c r="D15" s="12">
        <f>B15 / C15</f>
        <v>1.4802110991488187</v>
      </c>
      <c r="E15" s="12">
        <f>2*(1-_xlfn.NORM.S.DIST(ABS(B15)/C15,1))</f>
        <v>0.13881691930845363</v>
      </c>
      <c r="F15" s="12">
        <f>B15 - $H$11 * C15</f>
        <v>-1.1521120536782958</v>
      </c>
      <c r="G15" s="12">
        <f>B15 + $H$11 * C15</f>
        <v>8.2614764837724977</v>
      </c>
      <c r="H15" s="12"/>
      <c r="I15" s="12"/>
      <c r="AK15" s="27">
        <v>1.0000209784757944E-2</v>
      </c>
      <c r="AL15" s="27">
        <v>-0.12371622246936433</v>
      </c>
      <c r="AM15" s="27">
        <v>-0.20576908648521602</v>
      </c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</row>
    <row r="16" spans="1:138" outlineLevel="1" x14ac:dyDescent="0.2">
      <c r="A16" s="21" t="s">
        <v>2</v>
      </c>
      <c r="B16" s="12">
        <v>-0.20684174797694327</v>
      </c>
      <c r="C16" s="12">
        <v>0.10000104891828857</v>
      </c>
      <c r="D16" s="12">
        <f>B16 / C16</f>
        <v>-2.0683957839877745</v>
      </c>
      <c r="E16" s="12">
        <f>2*(1-_xlfn.NORM.S.DIST(ABS(B16)/C16,1))</f>
        <v>3.8602821341101601E-2</v>
      </c>
      <c r="F16" s="12">
        <f>B16 - $H$11 * C16</f>
        <v>-0.40284020227301698</v>
      </c>
      <c r="G16" s="12">
        <f>B16 + $H$11 * C16</f>
        <v>-1.0843293680869587E-2</v>
      </c>
      <c r="H16" s="12">
        <v>1.0012856560602386</v>
      </c>
      <c r="I16" s="12">
        <f>(B16*14.6430290805419)/(PI()/SQRT(3))</f>
        <v>-1.6698592966897678</v>
      </c>
      <c r="AK16" s="27">
        <v>-0.12371622246936433</v>
      </c>
      <c r="AL16" s="27">
        <v>3.8521543057579826</v>
      </c>
      <c r="AM16" s="27">
        <v>1.012589797070458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</row>
    <row r="17" spans="1:138" outlineLevel="1" x14ac:dyDescent="0.2">
      <c r="A17" s="21" t="s">
        <v>1</v>
      </c>
      <c r="B17" s="12">
        <v>3.134340417696587</v>
      </c>
      <c r="C17" s="12">
        <v>1.9626905782007471</v>
      </c>
      <c r="D17" s="12">
        <f>B17 / C17</f>
        <v>1.5969610556595852</v>
      </c>
      <c r="E17" s="12">
        <f>2*(1-_xlfn.NORM.S.DIST(ABS(B17)/C17,1))</f>
        <v>0.11027438850157134</v>
      </c>
      <c r="F17" s="12">
        <f>B17 - $H$11 * C17</f>
        <v>-0.7124624283729708</v>
      </c>
      <c r="G17" s="12">
        <f>B17 + $H$11 * C17</f>
        <v>6.9811432637661444</v>
      </c>
      <c r="H17" s="12">
        <v>1.0012856560602392</v>
      </c>
      <c r="I17" s="12">
        <f>(B17*0.460888598962477)/(PI()/SQRT(3))</f>
        <v>0.79643966817330114</v>
      </c>
      <c r="AK17" s="27">
        <v>-0.205769086485216</v>
      </c>
      <c r="AL17" s="27">
        <v>1.0125897970704576</v>
      </c>
      <c r="AM17" s="27">
        <v>5.7670570796599598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</row>
    <row r="18" spans="1:138" x14ac:dyDescent="0.2">
      <c r="A18" s="40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</row>
    <row r="19" spans="1:138" x14ac:dyDescent="0.2">
      <c r="A19" s="9" t="s">
        <v>105</v>
      </c>
      <c r="AK19" s="27" t="s">
        <v>47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</row>
    <row r="20" spans="1:138" ht="12" hidden="1" outlineLevel="1" thickBot="1" x14ac:dyDescent="0.25">
      <c r="A20" s="20" t="s">
        <v>30</v>
      </c>
      <c r="B20" s="13" t="s">
        <v>31</v>
      </c>
      <c r="C20" s="13" t="s">
        <v>32</v>
      </c>
      <c r="D20" s="10"/>
      <c r="E20" s="13" t="s">
        <v>25</v>
      </c>
      <c r="F20" s="13" t="s">
        <v>33</v>
      </c>
      <c r="G20" s="13" t="s">
        <v>18</v>
      </c>
      <c r="H20" s="10"/>
      <c r="I20" s="13" t="s">
        <v>34</v>
      </c>
      <c r="AK20" s="27" t="s">
        <v>48</v>
      </c>
      <c r="AL20" s="27">
        <v>-9.9999999999999995E-8</v>
      </c>
      <c r="AM20" s="27">
        <v>9.9999000000000008E-3</v>
      </c>
      <c r="AN20" s="27">
        <v>1.9999900000000001E-2</v>
      </c>
      <c r="AO20" s="27">
        <v>2.9999900000000003E-2</v>
      </c>
      <c r="AP20" s="27">
        <v>3.9999900000000005E-2</v>
      </c>
      <c r="AQ20" s="27">
        <v>4.9999900000000007E-2</v>
      </c>
      <c r="AR20" s="27">
        <v>5.9999900000000009E-2</v>
      </c>
      <c r="AS20" s="27">
        <v>6.9999900000000004E-2</v>
      </c>
      <c r="AT20" s="27">
        <v>7.9999899999999999E-2</v>
      </c>
      <c r="AU20" s="27">
        <v>8.9999899999999994E-2</v>
      </c>
      <c r="AV20" s="27">
        <v>9.9999899999999989E-2</v>
      </c>
      <c r="AW20" s="27">
        <v>0.10999989999999998</v>
      </c>
      <c r="AX20" s="27">
        <v>0.11999989999999998</v>
      </c>
      <c r="AY20" s="27">
        <v>0.12999989999999997</v>
      </c>
      <c r="AZ20" s="27">
        <v>0.13999989999999998</v>
      </c>
      <c r="BA20" s="27">
        <v>0.14999989999999999</v>
      </c>
      <c r="BB20" s="27">
        <v>0.1599999</v>
      </c>
      <c r="BC20" s="27">
        <v>0.16999990000000001</v>
      </c>
      <c r="BD20" s="27">
        <v>0.17999990000000002</v>
      </c>
      <c r="BE20" s="27">
        <v>0.18999990000000003</v>
      </c>
      <c r="BF20" s="27">
        <v>0.19999990000000004</v>
      </c>
      <c r="BG20" s="27">
        <v>0.20999990000000004</v>
      </c>
      <c r="BH20" s="27">
        <v>0.21999990000000005</v>
      </c>
      <c r="BI20" s="27">
        <v>0.22999990000000006</v>
      </c>
      <c r="BJ20" s="27">
        <v>0.23999990000000007</v>
      </c>
      <c r="BK20" s="27">
        <v>0.24999990000000008</v>
      </c>
      <c r="BL20" s="27">
        <v>0.25999990000000006</v>
      </c>
      <c r="BM20" s="27">
        <v>0.26999990000000007</v>
      </c>
      <c r="BN20" s="27">
        <v>0.27999990000000008</v>
      </c>
      <c r="BO20" s="27">
        <v>0.28999990000000009</v>
      </c>
      <c r="BP20" s="27">
        <v>0.2999999000000001</v>
      </c>
      <c r="BQ20" s="27">
        <v>0.30999990000000011</v>
      </c>
      <c r="BR20" s="27">
        <v>0.31999990000000011</v>
      </c>
      <c r="BS20" s="27">
        <v>0.32999990000000012</v>
      </c>
      <c r="BT20" s="27">
        <v>0.33999990000000013</v>
      </c>
      <c r="BU20" s="27">
        <v>0.34999990000000014</v>
      </c>
      <c r="BV20" s="27">
        <v>0.35999990000000015</v>
      </c>
      <c r="BW20" s="27">
        <v>0.36999990000000016</v>
      </c>
      <c r="BX20" s="27">
        <v>0.37999990000000017</v>
      </c>
      <c r="BY20" s="27">
        <v>0.38999990000000018</v>
      </c>
      <c r="BZ20" s="27">
        <v>0.39999990000000019</v>
      </c>
      <c r="CA20" s="27">
        <v>0.40999990000000019</v>
      </c>
      <c r="CB20" s="27">
        <v>0.4199999000000002</v>
      </c>
      <c r="CC20" s="27">
        <v>0.42999990000000021</v>
      </c>
      <c r="CD20" s="27">
        <v>0.43999990000000022</v>
      </c>
      <c r="CE20" s="27">
        <v>0.44999990000000023</v>
      </c>
      <c r="CF20" s="27">
        <v>0.45999990000000024</v>
      </c>
      <c r="CG20" s="27">
        <v>0.46999990000000025</v>
      </c>
      <c r="CH20" s="27">
        <v>0.47999990000000026</v>
      </c>
      <c r="CI20" s="27">
        <v>0.48999990000000027</v>
      </c>
      <c r="CJ20" s="27">
        <v>0.49999990000000027</v>
      </c>
      <c r="CK20" s="27">
        <v>0.50999990000000028</v>
      </c>
      <c r="CL20" s="27">
        <v>0.51999990000000029</v>
      </c>
      <c r="CM20" s="27">
        <v>0.5299999000000003</v>
      </c>
      <c r="CN20" s="27">
        <v>0.53999990000000031</v>
      </c>
      <c r="CO20" s="27">
        <v>0.54999990000000032</v>
      </c>
      <c r="CP20" s="27">
        <v>0.55999990000000033</v>
      </c>
      <c r="CQ20" s="27">
        <v>0.56999990000000034</v>
      </c>
      <c r="CR20" s="27">
        <v>0.57999990000000035</v>
      </c>
      <c r="CS20" s="27">
        <v>0.58999990000000035</v>
      </c>
      <c r="CT20" s="27">
        <v>0.59999990000000036</v>
      </c>
      <c r="CU20" s="27">
        <v>0.60999990000000037</v>
      </c>
      <c r="CV20" s="27">
        <v>0.61999990000000038</v>
      </c>
      <c r="CW20" s="27">
        <v>0.62999990000000039</v>
      </c>
      <c r="CX20" s="27">
        <v>0.6399999000000004</v>
      </c>
      <c r="CY20" s="27">
        <v>0.64999990000000041</v>
      </c>
      <c r="CZ20" s="27">
        <v>0.65999990000000042</v>
      </c>
      <c r="DA20" s="27">
        <v>0.66999990000000043</v>
      </c>
      <c r="DB20" s="27">
        <v>0.67999990000000043</v>
      </c>
      <c r="DC20" s="27">
        <v>0.68999990000000044</v>
      </c>
      <c r="DD20" s="27">
        <v>0.69999990000000045</v>
      </c>
      <c r="DE20" s="27">
        <v>0.70999990000000046</v>
      </c>
      <c r="DF20" s="27">
        <v>0.71999990000000047</v>
      </c>
      <c r="DG20" s="27">
        <v>0.72999990000000048</v>
      </c>
      <c r="DH20" s="27">
        <v>0.73999990000000049</v>
      </c>
      <c r="DI20" s="27">
        <v>0.7499999000000005</v>
      </c>
      <c r="DJ20" s="27">
        <v>0.75999990000000051</v>
      </c>
      <c r="DK20" s="27">
        <v>0.76999990000000051</v>
      </c>
      <c r="DL20" s="27">
        <v>0.77999990000000052</v>
      </c>
      <c r="DM20" s="27">
        <v>0.78999990000000053</v>
      </c>
      <c r="DN20" s="27">
        <v>0.79999990000000054</v>
      </c>
      <c r="DO20" s="27">
        <v>0.80999990000000055</v>
      </c>
      <c r="DP20" s="27">
        <v>0.81999990000000056</v>
      </c>
      <c r="DQ20" s="27">
        <v>0.82999990000000057</v>
      </c>
      <c r="DR20" s="27">
        <v>0.83999990000000058</v>
      </c>
      <c r="DS20" s="27">
        <v>0.84999990000000059</v>
      </c>
      <c r="DT20" s="27">
        <v>0.85999990000000059</v>
      </c>
      <c r="DU20" s="27">
        <v>0.8699999000000006</v>
      </c>
      <c r="DV20" s="27">
        <v>0.87999990000000061</v>
      </c>
      <c r="DW20" s="27">
        <v>0.88999990000000062</v>
      </c>
      <c r="DX20" s="27">
        <v>0.89999990000000063</v>
      </c>
      <c r="DY20" s="27">
        <v>0.90999990000000064</v>
      </c>
      <c r="DZ20" s="27">
        <v>0.91999990000000065</v>
      </c>
      <c r="EA20" s="27">
        <v>0.92999990000000066</v>
      </c>
      <c r="EB20" s="27">
        <v>0.93999990000000067</v>
      </c>
      <c r="EC20" s="27">
        <v>0.94999990000000067</v>
      </c>
      <c r="ED20" s="27">
        <v>0.95999990000000068</v>
      </c>
      <c r="EE20" s="27">
        <v>0.96999990000000069</v>
      </c>
      <c r="EF20" s="27">
        <v>0.9799999000000007</v>
      </c>
      <c r="EG20" s="27">
        <v>0.98999990000000071</v>
      </c>
      <c r="EH20" s="27">
        <v>0.99999990000000072</v>
      </c>
    </row>
    <row r="21" spans="1:138" hidden="1" outlineLevel="1" x14ac:dyDescent="0.2">
      <c r="A21" s="21" t="s">
        <v>35</v>
      </c>
      <c r="B21" s="17">
        <v>2</v>
      </c>
      <c r="C21" s="16">
        <f>C23 - C22</f>
        <v>11.847592773895824</v>
      </c>
      <c r="D21" s="5" t="s">
        <v>36</v>
      </c>
      <c r="E21" s="16">
        <f>_xlfn.CHISQ.DIST.RT(C21,B21)</f>
        <v>2.6750254438817388E-3</v>
      </c>
      <c r="F21" s="16">
        <f>C22+2*(1+B21)</f>
        <v>18.209352422027564</v>
      </c>
      <c r="G21" s="18">
        <f>$AL$31</f>
        <v>0</v>
      </c>
      <c r="H21" s="16" t="s">
        <v>37</v>
      </c>
      <c r="I21" s="16">
        <f>1-C22/C23</f>
        <v>0.49248118069053415</v>
      </c>
      <c r="AK21" s="38" t="s">
        <v>49</v>
      </c>
      <c r="AL21" s="27">
        <v>18</v>
      </c>
      <c r="AM21" s="27">
        <v>15</v>
      </c>
      <c r="AN21" s="27">
        <v>15</v>
      </c>
      <c r="AO21" s="27">
        <v>13</v>
      </c>
      <c r="AP21" s="27">
        <v>13</v>
      </c>
      <c r="AQ21" s="27">
        <v>13</v>
      </c>
      <c r="AR21" s="27">
        <v>13</v>
      </c>
      <c r="AS21" s="27">
        <v>13</v>
      </c>
      <c r="AT21" s="27">
        <v>13</v>
      </c>
      <c r="AU21" s="27">
        <v>13</v>
      </c>
      <c r="AV21" s="27">
        <v>13</v>
      </c>
      <c r="AW21" s="27">
        <v>13</v>
      </c>
      <c r="AX21" s="27">
        <v>13</v>
      </c>
      <c r="AY21" s="27">
        <v>13</v>
      </c>
      <c r="AZ21" s="27">
        <v>13</v>
      </c>
      <c r="BA21" s="27">
        <v>12</v>
      </c>
      <c r="BB21" s="27">
        <v>12</v>
      </c>
      <c r="BC21" s="27">
        <v>12</v>
      </c>
      <c r="BD21" s="27">
        <v>10</v>
      </c>
      <c r="BE21" s="27">
        <v>10</v>
      </c>
      <c r="BF21" s="27">
        <v>10</v>
      </c>
      <c r="BG21" s="27">
        <v>10</v>
      </c>
      <c r="BH21" s="27">
        <v>10</v>
      </c>
      <c r="BI21" s="27">
        <v>10</v>
      </c>
      <c r="BJ21" s="27">
        <v>9</v>
      </c>
      <c r="BK21" s="27">
        <v>9</v>
      </c>
      <c r="BL21" s="27">
        <v>9</v>
      </c>
      <c r="BM21" s="27">
        <v>9</v>
      </c>
      <c r="BN21" s="27">
        <v>9</v>
      </c>
      <c r="BO21" s="27">
        <v>9</v>
      </c>
      <c r="BP21" s="27">
        <v>9</v>
      </c>
      <c r="BQ21" s="27">
        <v>9</v>
      </c>
      <c r="BR21" s="27">
        <v>8</v>
      </c>
      <c r="BS21" s="27">
        <v>8</v>
      </c>
      <c r="BT21" s="27">
        <v>8</v>
      </c>
      <c r="BU21" s="27">
        <v>8</v>
      </c>
      <c r="BV21" s="27">
        <v>7</v>
      </c>
      <c r="BW21" s="27">
        <v>7</v>
      </c>
      <c r="BX21" s="27">
        <v>7</v>
      </c>
      <c r="BY21" s="27">
        <v>7</v>
      </c>
      <c r="BZ21" s="27">
        <v>7</v>
      </c>
      <c r="CA21" s="27">
        <v>6</v>
      </c>
      <c r="CB21" s="27">
        <v>6</v>
      </c>
      <c r="CC21" s="27">
        <v>6</v>
      </c>
      <c r="CD21" s="27">
        <v>6</v>
      </c>
      <c r="CE21" s="27">
        <v>6</v>
      </c>
      <c r="CF21" s="27">
        <v>6</v>
      </c>
      <c r="CG21" s="27">
        <v>6</v>
      </c>
      <c r="CH21" s="27">
        <v>6</v>
      </c>
      <c r="CI21" s="27">
        <v>6</v>
      </c>
      <c r="CJ21" s="27">
        <v>6</v>
      </c>
      <c r="CK21" s="27">
        <v>6</v>
      </c>
      <c r="CL21" s="27">
        <v>5</v>
      </c>
      <c r="CM21" s="27">
        <v>5</v>
      </c>
      <c r="CN21" s="27">
        <v>5</v>
      </c>
      <c r="CO21" s="27">
        <v>5</v>
      </c>
      <c r="CP21" s="27">
        <v>5</v>
      </c>
      <c r="CQ21" s="27">
        <v>5</v>
      </c>
      <c r="CR21" s="27">
        <v>5</v>
      </c>
      <c r="CS21" s="27">
        <v>5</v>
      </c>
      <c r="CT21" s="27">
        <v>5</v>
      </c>
      <c r="CU21" s="27">
        <v>5</v>
      </c>
      <c r="CV21" s="27">
        <v>5</v>
      </c>
      <c r="CW21" s="27">
        <v>5</v>
      </c>
      <c r="CX21" s="27">
        <v>5</v>
      </c>
      <c r="CY21" s="27">
        <v>5</v>
      </c>
      <c r="CZ21" s="27">
        <v>5</v>
      </c>
      <c r="DA21" s="27">
        <v>5</v>
      </c>
      <c r="DB21" s="27">
        <v>5</v>
      </c>
      <c r="DC21" s="27">
        <v>5</v>
      </c>
      <c r="DD21" s="27">
        <v>5</v>
      </c>
      <c r="DE21" s="27">
        <v>5</v>
      </c>
      <c r="DF21" s="27">
        <v>5</v>
      </c>
      <c r="DG21" s="27">
        <v>5</v>
      </c>
      <c r="DH21" s="27">
        <v>5</v>
      </c>
      <c r="DI21" s="27">
        <v>5</v>
      </c>
      <c r="DJ21" s="27">
        <v>5</v>
      </c>
      <c r="DK21" s="27">
        <v>5</v>
      </c>
      <c r="DL21" s="27">
        <v>5</v>
      </c>
      <c r="DM21" s="27">
        <v>5</v>
      </c>
      <c r="DN21" s="27">
        <v>5</v>
      </c>
      <c r="DO21" s="27">
        <v>5</v>
      </c>
      <c r="DP21" s="27">
        <v>5</v>
      </c>
      <c r="DQ21" s="27">
        <v>5</v>
      </c>
      <c r="DR21" s="27">
        <v>5</v>
      </c>
      <c r="DS21" s="27">
        <v>5</v>
      </c>
      <c r="DT21" s="27">
        <v>5</v>
      </c>
      <c r="DU21" s="27">
        <v>5</v>
      </c>
      <c r="DV21" s="27">
        <v>5</v>
      </c>
      <c r="DW21" s="27">
        <v>5</v>
      </c>
      <c r="DX21" s="27">
        <v>4</v>
      </c>
      <c r="DY21" s="27">
        <v>4</v>
      </c>
      <c r="DZ21" s="27">
        <v>3</v>
      </c>
      <c r="EA21" s="27">
        <v>2</v>
      </c>
      <c r="EB21" s="27">
        <v>2</v>
      </c>
      <c r="EC21" s="27">
        <v>1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</row>
    <row r="22" spans="1:138" hidden="1" outlineLevel="1" x14ac:dyDescent="0.2">
      <c r="A22" s="21" t="s">
        <v>38</v>
      </c>
      <c r="B22" s="17">
        <v>15</v>
      </c>
      <c r="C22" s="16">
        <v>12.209352422027566</v>
      </c>
      <c r="D22" s="5" t="s">
        <v>39</v>
      </c>
      <c r="E22" s="16"/>
      <c r="F22" s="16"/>
      <c r="G22" s="16"/>
      <c r="H22" s="16" t="s">
        <v>40</v>
      </c>
      <c r="I22" s="16">
        <f>1-EXP(((C22/2)-(C23/2))*(2/$F$11))</f>
        <v>0.48221728744049974</v>
      </c>
      <c r="AK22" s="38" t="s">
        <v>50</v>
      </c>
      <c r="AL22" s="27">
        <v>7</v>
      </c>
      <c r="AM22" s="27">
        <v>7</v>
      </c>
      <c r="AN22" s="27">
        <v>7</v>
      </c>
      <c r="AO22" s="27">
        <v>7</v>
      </c>
      <c r="AP22" s="27">
        <v>7</v>
      </c>
      <c r="AQ22" s="27">
        <v>7</v>
      </c>
      <c r="AR22" s="27">
        <v>7</v>
      </c>
      <c r="AS22" s="27">
        <v>7</v>
      </c>
      <c r="AT22" s="27">
        <v>7</v>
      </c>
      <c r="AU22" s="27">
        <v>7</v>
      </c>
      <c r="AV22" s="27">
        <v>7</v>
      </c>
      <c r="AW22" s="27">
        <v>7</v>
      </c>
      <c r="AX22" s="27">
        <v>7</v>
      </c>
      <c r="AY22" s="27">
        <v>7</v>
      </c>
      <c r="AZ22" s="27">
        <v>7</v>
      </c>
      <c r="BA22" s="27">
        <v>7</v>
      </c>
      <c r="BB22" s="27">
        <v>7</v>
      </c>
      <c r="BC22" s="27">
        <v>7</v>
      </c>
      <c r="BD22" s="27">
        <v>6</v>
      </c>
      <c r="BE22" s="27">
        <v>6</v>
      </c>
      <c r="BF22" s="27">
        <v>6</v>
      </c>
      <c r="BG22" s="27">
        <v>6</v>
      </c>
      <c r="BH22" s="27">
        <v>6</v>
      </c>
      <c r="BI22" s="27">
        <v>6</v>
      </c>
      <c r="BJ22" s="27">
        <v>5</v>
      </c>
      <c r="BK22" s="27">
        <v>5</v>
      </c>
      <c r="BL22" s="27">
        <v>5</v>
      </c>
      <c r="BM22" s="27">
        <v>5</v>
      </c>
      <c r="BN22" s="27">
        <v>5</v>
      </c>
      <c r="BO22" s="27">
        <v>5</v>
      </c>
      <c r="BP22" s="27">
        <v>5</v>
      </c>
      <c r="BQ22" s="27">
        <v>5</v>
      </c>
      <c r="BR22" s="27">
        <v>5</v>
      </c>
      <c r="BS22" s="27">
        <v>5</v>
      </c>
      <c r="BT22" s="27">
        <v>5</v>
      </c>
      <c r="BU22" s="27">
        <v>5</v>
      </c>
      <c r="BV22" s="27">
        <v>5</v>
      </c>
      <c r="BW22" s="27">
        <v>5</v>
      </c>
      <c r="BX22" s="27">
        <v>5</v>
      </c>
      <c r="BY22" s="27">
        <v>5</v>
      </c>
      <c r="BZ22" s="27">
        <v>5</v>
      </c>
      <c r="CA22" s="27">
        <v>5</v>
      </c>
      <c r="CB22" s="27">
        <v>5</v>
      </c>
      <c r="CC22" s="27">
        <v>5</v>
      </c>
      <c r="CD22" s="27">
        <v>5</v>
      </c>
      <c r="CE22" s="27">
        <v>5</v>
      </c>
      <c r="CF22" s="27">
        <v>5</v>
      </c>
      <c r="CG22" s="27">
        <v>5</v>
      </c>
      <c r="CH22" s="27">
        <v>5</v>
      </c>
      <c r="CI22" s="27">
        <v>5</v>
      </c>
      <c r="CJ22" s="27">
        <v>5</v>
      </c>
      <c r="CK22" s="27">
        <v>5</v>
      </c>
      <c r="CL22" s="27">
        <v>5</v>
      </c>
      <c r="CM22" s="27">
        <v>5</v>
      </c>
      <c r="CN22" s="27">
        <v>5</v>
      </c>
      <c r="CO22" s="27">
        <v>5</v>
      </c>
      <c r="CP22" s="27">
        <v>5</v>
      </c>
      <c r="CQ22" s="27">
        <v>5</v>
      </c>
      <c r="CR22" s="27">
        <v>5</v>
      </c>
      <c r="CS22" s="27">
        <v>5</v>
      </c>
      <c r="CT22" s="27">
        <v>5</v>
      </c>
      <c r="CU22" s="27">
        <v>5</v>
      </c>
      <c r="CV22" s="27">
        <v>5</v>
      </c>
      <c r="CW22" s="27">
        <v>5</v>
      </c>
      <c r="CX22" s="27">
        <v>5</v>
      </c>
      <c r="CY22" s="27">
        <v>5</v>
      </c>
      <c r="CZ22" s="27">
        <v>5</v>
      </c>
      <c r="DA22" s="27">
        <v>5</v>
      </c>
      <c r="DB22" s="27">
        <v>5</v>
      </c>
      <c r="DC22" s="27">
        <v>5</v>
      </c>
      <c r="DD22" s="27">
        <v>5</v>
      </c>
      <c r="DE22" s="27">
        <v>5</v>
      </c>
      <c r="DF22" s="27">
        <v>5</v>
      </c>
      <c r="DG22" s="27">
        <v>5</v>
      </c>
      <c r="DH22" s="27">
        <v>5</v>
      </c>
      <c r="DI22" s="27">
        <v>5</v>
      </c>
      <c r="DJ22" s="27">
        <v>5</v>
      </c>
      <c r="DK22" s="27">
        <v>5</v>
      </c>
      <c r="DL22" s="27">
        <v>5</v>
      </c>
      <c r="DM22" s="27">
        <v>5</v>
      </c>
      <c r="DN22" s="27">
        <v>5</v>
      </c>
      <c r="DO22" s="27">
        <v>5</v>
      </c>
      <c r="DP22" s="27">
        <v>5</v>
      </c>
      <c r="DQ22" s="27">
        <v>5</v>
      </c>
      <c r="DR22" s="27">
        <v>5</v>
      </c>
      <c r="DS22" s="27">
        <v>5</v>
      </c>
      <c r="DT22" s="27">
        <v>5</v>
      </c>
      <c r="DU22" s="27">
        <v>5</v>
      </c>
      <c r="DV22" s="27">
        <v>5</v>
      </c>
      <c r="DW22" s="27">
        <v>5</v>
      </c>
      <c r="DX22" s="27">
        <v>4</v>
      </c>
      <c r="DY22" s="27">
        <v>4</v>
      </c>
      <c r="DZ22" s="27">
        <v>3</v>
      </c>
      <c r="EA22" s="27">
        <v>2</v>
      </c>
      <c r="EB22" s="27">
        <v>2</v>
      </c>
      <c r="EC22" s="27">
        <v>1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</row>
    <row r="23" spans="1:138" hidden="1" outlineLevel="1" x14ac:dyDescent="0.2">
      <c r="A23" s="21" t="s">
        <v>41</v>
      </c>
      <c r="B23" s="17">
        <v>17</v>
      </c>
      <c r="C23" s="16">
        <f>-2*(($F$11*(1-$E$11))*LN(1-$E$11)+$F$11*$E$11*LN($E$11))</f>
        <v>24.05694519592339</v>
      </c>
      <c r="D23" s="5" t="s">
        <v>42</v>
      </c>
      <c r="E23" s="16"/>
      <c r="F23" s="16"/>
      <c r="G23" s="16"/>
      <c r="H23" s="16" t="s">
        <v>43</v>
      </c>
      <c r="I23" s="16">
        <f xml:space="preserve"> I22/(1-(($E$11^$E$11)*((1-$E$11)^(1-$E$11)))^2)</f>
        <v>0.65408856432351081</v>
      </c>
      <c r="AK23" s="38" t="s">
        <v>51</v>
      </c>
      <c r="AL23" s="27">
        <v>11</v>
      </c>
      <c r="AM23" s="27">
        <v>8</v>
      </c>
      <c r="AN23" s="27">
        <v>8</v>
      </c>
      <c r="AO23" s="27">
        <v>6</v>
      </c>
      <c r="AP23" s="27">
        <v>6</v>
      </c>
      <c r="AQ23" s="27">
        <v>6</v>
      </c>
      <c r="AR23" s="27">
        <v>6</v>
      </c>
      <c r="AS23" s="27">
        <v>6</v>
      </c>
      <c r="AT23" s="27">
        <v>6</v>
      </c>
      <c r="AU23" s="27">
        <v>6</v>
      </c>
      <c r="AV23" s="27">
        <v>6</v>
      </c>
      <c r="AW23" s="27">
        <v>6</v>
      </c>
      <c r="AX23" s="27">
        <v>6</v>
      </c>
      <c r="AY23" s="27">
        <v>6</v>
      </c>
      <c r="AZ23" s="27">
        <v>6</v>
      </c>
      <c r="BA23" s="27">
        <v>5</v>
      </c>
      <c r="BB23" s="27">
        <v>5</v>
      </c>
      <c r="BC23" s="27">
        <v>5</v>
      </c>
      <c r="BD23" s="27">
        <v>4</v>
      </c>
      <c r="BE23" s="27">
        <v>4</v>
      </c>
      <c r="BF23" s="27">
        <v>4</v>
      </c>
      <c r="BG23" s="27">
        <v>4</v>
      </c>
      <c r="BH23" s="27">
        <v>4</v>
      </c>
      <c r="BI23" s="27">
        <v>4</v>
      </c>
      <c r="BJ23" s="27">
        <v>4</v>
      </c>
      <c r="BK23" s="27">
        <v>4</v>
      </c>
      <c r="BL23" s="27">
        <v>4</v>
      </c>
      <c r="BM23" s="27">
        <v>4</v>
      </c>
      <c r="BN23" s="27">
        <v>4</v>
      </c>
      <c r="BO23" s="27">
        <v>4</v>
      </c>
      <c r="BP23" s="27">
        <v>4</v>
      </c>
      <c r="BQ23" s="27">
        <v>4</v>
      </c>
      <c r="BR23" s="27">
        <v>3</v>
      </c>
      <c r="BS23" s="27">
        <v>3</v>
      </c>
      <c r="BT23" s="27">
        <v>3</v>
      </c>
      <c r="BU23" s="27">
        <v>3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1</v>
      </c>
      <c r="CB23" s="27">
        <v>1</v>
      </c>
      <c r="CC23" s="27">
        <v>1</v>
      </c>
      <c r="CD23" s="27">
        <v>1</v>
      </c>
      <c r="CE23" s="27">
        <v>1</v>
      </c>
      <c r="CF23" s="27">
        <v>1</v>
      </c>
      <c r="CG23" s="27">
        <v>1</v>
      </c>
      <c r="CH23" s="27">
        <v>1</v>
      </c>
      <c r="CI23" s="27">
        <v>1</v>
      </c>
      <c r="CJ23" s="27">
        <v>1</v>
      </c>
      <c r="CK23" s="27">
        <v>1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</row>
    <row r="24" spans="1:138" collapsed="1" x14ac:dyDescent="0.2">
      <c r="A24" s="40"/>
      <c r="B24" s="14"/>
      <c r="AK24" s="38" t="s">
        <v>52</v>
      </c>
      <c r="AL24" s="27">
        <v>0</v>
      </c>
      <c r="AM24" s="27">
        <v>3</v>
      </c>
      <c r="AN24" s="27">
        <v>3</v>
      </c>
      <c r="AO24" s="27">
        <v>5</v>
      </c>
      <c r="AP24" s="27">
        <v>5</v>
      </c>
      <c r="AQ24" s="27">
        <v>5</v>
      </c>
      <c r="AR24" s="27">
        <v>5</v>
      </c>
      <c r="AS24" s="27">
        <v>5</v>
      </c>
      <c r="AT24" s="27">
        <v>5</v>
      </c>
      <c r="AU24" s="27">
        <v>5</v>
      </c>
      <c r="AV24" s="27">
        <v>5</v>
      </c>
      <c r="AW24" s="27">
        <v>5</v>
      </c>
      <c r="AX24" s="27">
        <v>5</v>
      </c>
      <c r="AY24" s="27">
        <v>5</v>
      </c>
      <c r="AZ24" s="27">
        <v>5</v>
      </c>
      <c r="BA24" s="27">
        <v>6</v>
      </c>
      <c r="BB24" s="27">
        <v>6</v>
      </c>
      <c r="BC24" s="27">
        <v>6</v>
      </c>
      <c r="BD24" s="27">
        <v>7</v>
      </c>
      <c r="BE24" s="27">
        <v>7</v>
      </c>
      <c r="BF24" s="27">
        <v>7</v>
      </c>
      <c r="BG24" s="27">
        <v>7</v>
      </c>
      <c r="BH24" s="27">
        <v>7</v>
      </c>
      <c r="BI24" s="27">
        <v>7</v>
      </c>
      <c r="BJ24" s="27">
        <v>7</v>
      </c>
      <c r="BK24" s="27">
        <v>7</v>
      </c>
      <c r="BL24" s="27">
        <v>7</v>
      </c>
      <c r="BM24" s="27">
        <v>7</v>
      </c>
      <c r="BN24" s="27">
        <v>7</v>
      </c>
      <c r="BO24" s="27">
        <v>7</v>
      </c>
      <c r="BP24" s="27">
        <v>7</v>
      </c>
      <c r="BQ24" s="27">
        <v>7</v>
      </c>
      <c r="BR24" s="27">
        <v>8</v>
      </c>
      <c r="BS24" s="27">
        <v>8</v>
      </c>
      <c r="BT24" s="27">
        <v>8</v>
      </c>
      <c r="BU24" s="27">
        <v>8</v>
      </c>
      <c r="BV24" s="27">
        <v>9</v>
      </c>
      <c r="BW24" s="27">
        <v>9</v>
      </c>
      <c r="BX24" s="27">
        <v>9</v>
      </c>
      <c r="BY24" s="27">
        <v>9</v>
      </c>
      <c r="BZ24" s="27">
        <v>9</v>
      </c>
      <c r="CA24" s="27">
        <v>10</v>
      </c>
      <c r="CB24" s="27">
        <v>10</v>
      </c>
      <c r="CC24" s="27">
        <v>10</v>
      </c>
      <c r="CD24" s="27">
        <v>10</v>
      </c>
      <c r="CE24" s="27">
        <v>10</v>
      </c>
      <c r="CF24" s="27">
        <v>10</v>
      </c>
      <c r="CG24" s="27">
        <v>10</v>
      </c>
      <c r="CH24" s="27">
        <v>10</v>
      </c>
      <c r="CI24" s="27">
        <v>10</v>
      </c>
      <c r="CJ24" s="27">
        <v>10</v>
      </c>
      <c r="CK24" s="27">
        <v>10</v>
      </c>
      <c r="CL24" s="27">
        <v>11</v>
      </c>
      <c r="CM24" s="27">
        <v>11</v>
      </c>
      <c r="CN24" s="27">
        <v>11</v>
      </c>
      <c r="CO24" s="27">
        <v>11</v>
      </c>
      <c r="CP24" s="27">
        <v>11</v>
      </c>
      <c r="CQ24" s="27">
        <v>11</v>
      </c>
      <c r="CR24" s="27">
        <v>11</v>
      </c>
      <c r="CS24" s="27">
        <v>11</v>
      </c>
      <c r="CT24" s="27">
        <v>11</v>
      </c>
      <c r="CU24" s="27">
        <v>11</v>
      </c>
      <c r="CV24" s="27">
        <v>11</v>
      </c>
      <c r="CW24" s="27">
        <v>11</v>
      </c>
      <c r="CX24" s="27">
        <v>11</v>
      </c>
      <c r="CY24" s="27">
        <v>11</v>
      </c>
      <c r="CZ24" s="27">
        <v>11</v>
      </c>
      <c r="DA24" s="27">
        <v>11</v>
      </c>
      <c r="DB24" s="27">
        <v>11</v>
      </c>
      <c r="DC24" s="27">
        <v>11</v>
      </c>
      <c r="DD24" s="27">
        <v>11</v>
      </c>
      <c r="DE24" s="27">
        <v>11</v>
      </c>
      <c r="DF24" s="27">
        <v>11</v>
      </c>
      <c r="DG24" s="27">
        <v>11</v>
      </c>
      <c r="DH24" s="27">
        <v>11</v>
      </c>
      <c r="DI24" s="27">
        <v>11</v>
      </c>
      <c r="DJ24" s="27">
        <v>11</v>
      </c>
      <c r="DK24" s="27">
        <v>11</v>
      </c>
      <c r="DL24" s="27">
        <v>11</v>
      </c>
      <c r="DM24" s="27">
        <v>11</v>
      </c>
      <c r="DN24" s="27">
        <v>11</v>
      </c>
      <c r="DO24" s="27">
        <v>11</v>
      </c>
      <c r="DP24" s="27">
        <v>11</v>
      </c>
      <c r="DQ24" s="27">
        <v>11</v>
      </c>
      <c r="DR24" s="27">
        <v>11</v>
      </c>
      <c r="DS24" s="27">
        <v>11</v>
      </c>
      <c r="DT24" s="27">
        <v>11</v>
      </c>
      <c r="DU24" s="27">
        <v>11</v>
      </c>
      <c r="DV24" s="27">
        <v>11</v>
      </c>
      <c r="DW24" s="27">
        <v>11</v>
      </c>
      <c r="DX24" s="27">
        <v>11</v>
      </c>
      <c r="DY24" s="27">
        <v>11</v>
      </c>
      <c r="DZ24" s="27">
        <v>11</v>
      </c>
      <c r="EA24" s="27">
        <v>11</v>
      </c>
      <c r="EB24" s="27">
        <v>11</v>
      </c>
      <c r="EC24" s="27">
        <v>11</v>
      </c>
      <c r="ED24" s="27">
        <v>11</v>
      </c>
      <c r="EE24" s="27">
        <v>11</v>
      </c>
      <c r="EF24" s="27">
        <v>11</v>
      </c>
      <c r="EG24" s="27">
        <v>11</v>
      </c>
      <c r="EH24" s="27">
        <v>11</v>
      </c>
    </row>
    <row r="25" spans="1:138" x14ac:dyDescent="0.2">
      <c r="A25" s="9" t="s">
        <v>106</v>
      </c>
      <c r="AK25" s="38" t="s">
        <v>53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1</v>
      </c>
      <c r="BE25" s="27">
        <v>1</v>
      </c>
      <c r="BF25" s="27">
        <v>1</v>
      </c>
      <c r="BG25" s="27">
        <v>1</v>
      </c>
      <c r="BH25" s="27">
        <v>1</v>
      </c>
      <c r="BI25" s="27">
        <v>1</v>
      </c>
      <c r="BJ25" s="27">
        <v>2</v>
      </c>
      <c r="BK25" s="27">
        <v>2</v>
      </c>
      <c r="BL25" s="27">
        <v>2</v>
      </c>
      <c r="BM25" s="27">
        <v>2</v>
      </c>
      <c r="BN25" s="27">
        <v>2</v>
      </c>
      <c r="BO25" s="27">
        <v>2</v>
      </c>
      <c r="BP25" s="27">
        <v>2</v>
      </c>
      <c r="BQ25" s="27">
        <v>2</v>
      </c>
      <c r="BR25" s="27">
        <v>2</v>
      </c>
      <c r="BS25" s="27">
        <v>2</v>
      </c>
      <c r="BT25" s="27">
        <v>2</v>
      </c>
      <c r="BU25" s="27">
        <v>2</v>
      </c>
      <c r="BV25" s="27">
        <v>2</v>
      </c>
      <c r="BW25" s="27">
        <v>2</v>
      </c>
      <c r="BX25" s="27">
        <v>2</v>
      </c>
      <c r="BY25" s="27">
        <v>2</v>
      </c>
      <c r="BZ25" s="27">
        <v>2</v>
      </c>
      <c r="CA25" s="27">
        <v>2</v>
      </c>
      <c r="CB25" s="27">
        <v>2</v>
      </c>
      <c r="CC25" s="27">
        <v>2</v>
      </c>
      <c r="CD25" s="27">
        <v>2</v>
      </c>
      <c r="CE25" s="27">
        <v>2</v>
      </c>
      <c r="CF25" s="27">
        <v>2</v>
      </c>
      <c r="CG25" s="27">
        <v>2</v>
      </c>
      <c r="CH25" s="27">
        <v>2</v>
      </c>
      <c r="CI25" s="27">
        <v>2</v>
      </c>
      <c r="CJ25" s="27">
        <v>2</v>
      </c>
      <c r="CK25" s="27">
        <v>2</v>
      </c>
      <c r="CL25" s="27">
        <v>2</v>
      </c>
      <c r="CM25" s="27">
        <v>2</v>
      </c>
      <c r="CN25" s="27">
        <v>2</v>
      </c>
      <c r="CO25" s="27">
        <v>2</v>
      </c>
      <c r="CP25" s="27">
        <v>2</v>
      </c>
      <c r="CQ25" s="27">
        <v>2</v>
      </c>
      <c r="CR25" s="27">
        <v>2</v>
      </c>
      <c r="CS25" s="27">
        <v>2</v>
      </c>
      <c r="CT25" s="27">
        <v>2</v>
      </c>
      <c r="CU25" s="27">
        <v>2</v>
      </c>
      <c r="CV25" s="27">
        <v>2</v>
      </c>
      <c r="CW25" s="27">
        <v>2</v>
      </c>
      <c r="CX25" s="27">
        <v>2</v>
      </c>
      <c r="CY25" s="27">
        <v>2</v>
      </c>
      <c r="CZ25" s="27">
        <v>2</v>
      </c>
      <c r="DA25" s="27">
        <v>2</v>
      </c>
      <c r="DB25" s="27">
        <v>2</v>
      </c>
      <c r="DC25" s="27">
        <v>2</v>
      </c>
      <c r="DD25" s="27">
        <v>2</v>
      </c>
      <c r="DE25" s="27">
        <v>2</v>
      </c>
      <c r="DF25" s="27">
        <v>2</v>
      </c>
      <c r="DG25" s="27">
        <v>2</v>
      </c>
      <c r="DH25" s="27">
        <v>2</v>
      </c>
      <c r="DI25" s="27">
        <v>2</v>
      </c>
      <c r="DJ25" s="27">
        <v>2</v>
      </c>
      <c r="DK25" s="27">
        <v>2</v>
      </c>
      <c r="DL25" s="27">
        <v>2</v>
      </c>
      <c r="DM25" s="27">
        <v>2</v>
      </c>
      <c r="DN25" s="27">
        <v>2</v>
      </c>
      <c r="DO25" s="27">
        <v>2</v>
      </c>
      <c r="DP25" s="27">
        <v>2</v>
      </c>
      <c r="DQ25" s="27">
        <v>2</v>
      </c>
      <c r="DR25" s="27">
        <v>2</v>
      </c>
      <c r="DS25" s="27">
        <v>2</v>
      </c>
      <c r="DT25" s="27">
        <v>2</v>
      </c>
      <c r="DU25" s="27">
        <v>2</v>
      </c>
      <c r="DV25" s="27">
        <v>2</v>
      </c>
      <c r="DW25" s="27">
        <v>2</v>
      </c>
      <c r="DX25" s="27">
        <v>3</v>
      </c>
      <c r="DY25" s="27">
        <v>3</v>
      </c>
      <c r="DZ25" s="27">
        <v>4</v>
      </c>
      <c r="EA25" s="27">
        <v>5</v>
      </c>
      <c r="EB25" s="27">
        <v>5</v>
      </c>
      <c r="EC25" s="27">
        <v>6</v>
      </c>
      <c r="ED25" s="27">
        <v>7</v>
      </c>
      <c r="EE25" s="27">
        <v>7</v>
      </c>
      <c r="EF25" s="27">
        <v>7</v>
      </c>
      <c r="EG25" s="27">
        <v>7</v>
      </c>
      <c r="EH25" s="27">
        <v>7</v>
      </c>
    </row>
    <row r="26" spans="1:138" ht="12" hidden="1" outlineLevel="1" thickBot="1" x14ac:dyDescent="0.25">
      <c r="A26" s="23" t="s">
        <v>21</v>
      </c>
      <c r="B26" s="10" t="s">
        <v>44</v>
      </c>
      <c r="AK26" s="38" t="s">
        <v>54</v>
      </c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</row>
    <row r="27" spans="1:138" ht="12" hidden="1" outlineLevel="1" thickBot="1" x14ac:dyDescent="0.25">
      <c r="A27" s="22" t="s">
        <v>28</v>
      </c>
      <c r="B27" s="24">
        <v>1</v>
      </c>
      <c r="C27" s="25" t="s">
        <v>45</v>
      </c>
      <c r="D27" s="16"/>
      <c r="AK27" s="27" t="s">
        <v>48</v>
      </c>
      <c r="AL27" s="27">
        <v>0</v>
      </c>
      <c r="AM27" s="27">
        <v>0.01</v>
      </c>
      <c r="AN27" s="27">
        <v>0.02</v>
      </c>
      <c r="AO27" s="27">
        <v>0.03</v>
      </c>
      <c r="AP27" s="27">
        <v>0.04</v>
      </c>
      <c r="AQ27" s="27">
        <v>0.05</v>
      </c>
      <c r="AR27" s="27">
        <v>6.0000000000000005E-2</v>
      </c>
      <c r="AS27" s="27">
        <v>7.0000000000000007E-2</v>
      </c>
      <c r="AT27" s="27">
        <v>0.08</v>
      </c>
      <c r="AU27" s="27">
        <v>0.09</v>
      </c>
      <c r="AV27" s="27">
        <v>9.9999999999999992E-2</v>
      </c>
      <c r="AW27" s="27">
        <v>0.10999999999999999</v>
      </c>
      <c r="AX27" s="27">
        <v>0.11999999999999998</v>
      </c>
      <c r="AY27" s="27">
        <v>0.12999999999999998</v>
      </c>
      <c r="AZ27" s="27">
        <v>0.13999999999999999</v>
      </c>
      <c r="BA27" s="27">
        <v>0.15</v>
      </c>
      <c r="BB27" s="27">
        <v>0.16</v>
      </c>
      <c r="BC27" s="27">
        <v>0.17</v>
      </c>
      <c r="BD27" s="27">
        <v>0.18000000000000002</v>
      </c>
      <c r="BE27" s="27">
        <v>0.19000000000000003</v>
      </c>
      <c r="BF27" s="27">
        <v>0.20000000000000004</v>
      </c>
      <c r="BG27" s="27">
        <v>0.21000000000000005</v>
      </c>
      <c r="BH27" s="27">
        <v>0.22000000000000006</v>
      </c>
      <c r="BI27" s="27">
        <v>0.23000000000000007</v>
      </c>
      <c r="BJ27" s="27">
        <v>0.24000000000000007</v>
      </c>
      <c r="BK27" s="27">
        <v>0.25000000000000006</v>
      </c>
      <c r="BL27" s="27">
        <v>0.26000000000000006</v>
      </c>
      <c r="BM27" s="27">
        <v>0.27000000000000007</v>
      </c>
      <c r="BN27" s="27">
        <v>0.28000000000000008</v>
      </c>
      <c r="BO27" s="27">
        <v>0.29000000000000009</v>
      </c>
      <c r="BP27" s="27">
        <v>0.3000000000000001</v>
      </c>
      <c r="BQ27" s="27">
        <v>0.31000000000000011</v>
      </c>
      <c r="BR27" s="27">
        <v>0.32000000000000012</v>
      </c>
      <c r="BS27" s="27">
        <v>0.33000000000000013</v>
      </c>
      <c r="BT27" s="27">
        <v>0.34000000000000014</v>
      </c>
      <c r="BU27" s="27">
        <v>0.35000000000000014</v>
      </c>
      <c r="BV27" s="27">
        <v>0.36000000000000015</v>
      </c>
      <c r="BW27" s="27">
        <v>0.37000000000000016</v>
      </c>
      <c r="BX27" s="27">
        <v>0.38000000000000017</v>
      </c>
      <c r="BY27" s="27">
        <v>0.39000000000000018</v>
      </c>
      <c r="BZ27" s="27">
        <v>0.40000000000000019</v>
      </c>
      <c r="CA27" s="27">
        <v>0.4100000000000002</v>
      </c>
      <c r="CB27" s="27">
        <v>0.42000000000000021</v>
      </c>
      <c r="CC27" s="27">
        <v>0.43000000000000022</v>
      </c>
      <c r="CD27" s="27">
        <v>0.44000000000000022</v>
      </c>
      <c r="CE27" s="27">
        <v>0.45000000000000023</v>
      </c>
      <c r="CF27" s="27">
        <v>0.46000000000000024</v>
      </c>
      <c r="CG27" s="27">
        <v>0.47000000000000025</v>
      </c>
      <c r="CH27" s="27">
        <v>0.48000000000000026</v>
      </c>
      <c r="CI27" s="27">
        <v>0.49000000000000027</v>
      </c>
      <c r="CJ27" s="27">
        <v>0.50000000000000022</v>
      </c>
      <c r="CK27" s="27">
        <v>0.51000000000000023</v>
      </c>
      <c r="CL27" s="27">
        <v>0.52000000000000024</v>
      </c>
      <c r="CM27" s="27">
        <v>0.53000000000000025</v>
      </c>
      <c r="CN27" s="27">
        <v>0.54000000000000026</v>
      </c>
      <c r="CO27" s="27">
        <v>0.55000000000000027</v>
      </c>
      <c r="CP27" s="27">
        <v>0.56000000000000028</v>
      </c>
      <c r="CQ27" s="27">
        <v>0.57000000000000028</v>
      </c>
      <c r="CR27" s="27">
        <v>0.58000000000000029</v>
      </c>
      <c r="CS27" s="27">
        <v>0.5900000000000003</v>
      </c>
      <c r="CT27" s="27">
        <v>0.60000000000000031</v>
      </c>
      <c r="CU27" s="27">
        <v>0.61000000000000032</v>
      </c>
      <c r="CV27" s="27">
        <v>0.62000000000000033</v>
      </c>
      <c r="CW27" s="27">
        <v>0.63000000000000034</v>
      </c>
      <c r="CX27" s="27">
        <v>0.64000000000000035</v>
      </c>
      <c r="CY27" s="27">
        <v>0.65000000000000036</v>
      </c>
      <c r="CZ27" s="27">
        <v>0.66000000000000036</v>
      </c>
      <c r="DA27" s="27">
        <v>0.67000000000000037</v>
      </c>
      <c r="DB27" s="27">
        <v>0.68000000000000038</v>
      </c>
      <c r="DC27" s="27">
        <v>0.69000000000000039</v>
      </c>
      <c r="DD27" s="27">
        <v>0.7000000000000004</v>
      </c>
      <c r="DE27" s="27">
        <v>0.71000000000000041</v>
      </c>
      <c r="DF27" s="27">
        <v>0.72000000000000042</v>
      </c>
      <c r="DG27" s="27">
        <v>0.73000000000000043</v>
      </c>
      <c r="DH27" s="27">
        <v>0.74000000000000044</v>
      </c>
      <c r="DI27" s="27">
        <v>0.75000000000000044</v>
      </c>
      <c r="DJ27" s="27">
        <v>0.76000000000000045</v>
      </c>
      <c r="DK27" s="27">
        <v>0.77000000000000046</v>
      </c>
      <c r="DL27" s="27">
        <v>0.78000000000000047</v>
      </c>
      <c r="DM27" s="27">
        <v>0.79000000000000048</v>
      </c>
      <c r="DN27" s="27">
        <v>0.80000000000000049</v>
      </c>
      <c r="DO27" s="27">
        <v>0.8100000000000005</v>
      </c>
      <c r="DP27" s="27">
        <v>0.82000000000000051</v>
      </c>
      <c r="DQ27" s="27">
        <v>0.83000000000000052</v>
      </c>
      <c r="DR27" s="27">
        <v>0.84000000000000052</v>
      </c>
      <c r="DS27" s="27">
        <v>0.85000000000000053</v>
      </c>
      <c r="DT27" s="27">
        <v>0.86000000000000054</v>
      </c>
      <c r="DU27" s="27">
        <v>0.87000000000000055</v>
      </c>
      <c r="DV27" s="27">
        <v>0.88000000000000056</v>
      </c>
      <c r="DW27" s="27">
        <v>0.89000000000000057</v>
      </c>
      <c r="DX27" s="27">
        <v>0.90000000000000058</v>
      </c>
      <c r="DY27" s="27">
        <v>0.91000000000000059</v>
      </c>
      <c r="DZ27" s="27">
        <v>0.9200000000000006</v>
      </c>
      <c r="EA27" s="27">
        <v>0.9300000000000006</v>
      </c>
      <c r="EB27" s="27">
        <v>0.94000000000000061</v>
      </c>
      <c r="EC27" s="27">
        <v>0.95000000000000062</v>
      </c>
      <c r="ED27" s="27">
        <v>0.96000000000000063</v>
      </c>
      <c r="EE27" s="27">
        <v>0.97000000000000064</v>
      </c>
      <c r="EF27" s="27">
        <v>0.98000000000000065</v>
      </c>
      <c r="EG27" s="27">
        <v>0.99000000000000066</v>
      </c>
      <c r="EH27" s="27">
        <v>1.0000000000000007</v>
      </c>
    </row>
    <row r="28" spans="1:138" ht="12" hidden="1" outlineLevel="1" thickBot="1" x14ac:dyDescent="0.25">
      <c r="A28" s="22" t="s">
        <v>2</v>
      </c>
      <c r="B28" s="24">
        <v>-0.85683746808179895</v>
      </c>
      <c r="C28" s="24">
        <v>1</v>
      </c>
      <c r="D28" s="25" t="s">
        <v>46</v>
      </c>
      <c r="AK28" s="27" t="s">
        <v>55</v>
      </c>
      <c r="AL28" s="27">
        <v>1</v>
      </c>
      <c r="AM28" s="27">
        <v>1</v>
      </c>
      <c r="AN28" s="27">
        <v>1</v>
      </c>
      <c r="AO28" s="27">
        <v>1</v>
      </c>
      <c r="AP28" s="27">
        <v>1</v>
      </c>
      <c r="AQ28" s="27">
        <v>1</v>
      </c>
      <c r="AR28" s="27">
        <v>1</v>
      </c>
      <c r="AS28" s="27">
        <v>1</v>
      </c>
      <c r="AT28" s="27">
        <v>1</v>
      </c>
      <c r="AU28" s="27">
        <v>1</v>
      </c>
      <c r="AV28" s="27">
        <v>1</v>
      </c>
      <c r="AW28" s="27">
        <v>1</v>
      </c>
      <c r="AX28" s="27">
        <v>1</v>
      </c>
      <c r="AY28" s="27">
        <v>1</v>
      </c>
      <c r="AZ28" s="27">
        <v>1</v>
      </c>
      <c r="BA28" s="27">
        <v>1</v>
      </c>
      <c r="BB28" s="27">
        <v>1</v>
      </c>
      <c r="BC28" s="27">
        <v>1</v>
      </c>
      <c r="BD28" s="27">
        <v>0.8571428571428571</v>
      </c>
      <c r="BE28" s="27">
        <v>0.8571428571428571</v>
      </c>
      <c r="BF28" s="27">
        <v>0.8571428571428571</v>
      </c>
      <c r="BG28" s="27">
        <v>0.8571428571428571</v>
      </c>
      <c r="BH28" s="27">
        <v>0.8571428571428571</v>
      </c>
      <c r="BI28" s="27">
        <v>0.8571428571428571</v>
      </c>
      <c r="BJ28" s="27">
        <v>0.7142857142857143</v>
      </c>
      <c r="BK28" s="27">
        <v>0.7142857142857143</v>
      </c>
      <c r="BL28" s="27">
        <v>0.7142857142857143</v>
      </c>
      <c r="BM28" s="27">
        <v>0.7142857142857143</v>
      </c>
      <c r="BN28" s="27">
        <v>0.7142857142857143</v>
      </c>
      <c r="BO28" s="27">
        <v>0.7142857142857143</v>
      </c>
      <c r="BP28" s="27">
        <v>0.7142857142857143</v>
      </c>
      <c r="BQ28" s="27">
        <v>0.7142857142857143</v>
      </c>
      <c r="BR28" s="27">
        <v>0.7142857142857143</v>
      </c>
      <c r="BS28" s="27">
        <v>0.7142857142857143</v>
      </c>
      <c r="BT28" s="27">
        <v>0.7142857142857143</v>
      </c>
      <c r="BU28" s="27">
        <v>0.7142857142857143</v>
      </c>
      <c r="BV28" s="27">
        <v>0.7142857142857143</v>
      </c>
      <c r="BW28" s="27">
        <v>0.7142857142857143</v>
      </c>
      <c r="BX28" s="27">
        <v>0.7142857142857143</v>
      </c>
      <c r="BY28" s="27">
        <v>0.7142857142857143</v>
      </c>
      <c r="BZ28" s="27">
        <v>0.7142857142857143</v>
      </c>
      <c r="CA28" s="27">
        <v>0.7142857142857143</v>
      </c>
      <c r="CB28" s="27">
        <v>0.7142857142857143</v>
      </c>
      <c r="CC28" s="27">
        <v>0.7142857142857143</v>
      </c>
      <c r="CD28" s="27">
        <v>0.7142857142857143</v>
      </c>
      <c r="CE28" s="27">
        <v>0.7142857142857143</v>
      </c>
      <c r="CF28" s="27">
        <v>0.7142857142857143</v>
      </c>
      <c r="CG28" s="27">
        <v>0.7142857142857143</v>
      </c>
      <c r="CH28" s="27">
        <v>0.7142857142857143</v>
      </c>
      <c r="CI28" s="27">
        <v>0.7142857142857143</v>
      </c>
      <c r="CJ28" s="27">
        <v>0.7142857142857143</v>
      </c>
      <c r="CK28" s="27">
        <v>0.7142857142857143</v>
      </c>
      <c r="CL28" s="27">
        <v>0.7142857142857143</v>
      </c>
      <c r="CM28" s="27">
        <v>0.7142857142857143</v>
      </c>
      <c r="CN28" s="27">
        <v>0.7142857142857143</v>
      </c>
      <c r="CO28" s="27">
        <v>0.7142857142857143</v>
      </c>
      <c r="CP28" s="27">
        <v>0.7142857142857143</v>
      </c>
      <c r="CQ28" s="27">
        <v>0.7142857142857143</v>
      </c>
      <c r="CR28" s="27">
        <v>0.7142857142857143</v>
      </c>
      <c r="CS28" s="27">
        <v>0.7142857142857143</v>
      </c>
      <c r="CT28" s="27">
        <v>0.7142857142857143</v>
      </c>
      <c r="CU28" s="27">
        <v>0.7142857142857143</v>
      </c>
      <c r="CV28" s="27">
        <v>0.7142857142857143</v>
      </c>
      <c r="CW28" s="27">
        <v>0.7142857142857143</v>
      </c>
      <c r="CX28" s="27">
        <v>0.7142857142857143</v>
      </c>
      <c r="CY28" s="27">
        <v>0.7142857142857143</v>
      </c>
      <c r="CZ28" s="27">
        <v>0.7142857142857143</v>
      </c>
      <c r="DA28" s="27">
        <v>0.7142857142857143</v>
      </c>
      <c r="DB28" s="27">
        <v>0.7142857142857143</v>
      </c>
      <c r="DC28" s="27">
        <v>0.7142857142857143</v>
      </c>
      <c r="DD28" s="27">
        <v>0.7142857142857143</v>
      </c>
      <c r="DE28" s="27">
        <v>0.7142857142857143</v>
      </c>
      <c r="DF28" s="27">
        <v>0.7142857142857143</v>
      </c>
      <c r="DG28" s="27">
        <v>0.7142857142857143</v>
      </c>
      <c r="DH28" s="27">
        <v>0.7142857142857143</v>
      </c>
      <c r="DI28" s="27">
        <v>0.7142857142857143</v>
      </c>
      <c r="DJ28" s="27">
        <v>0.7142857142857143</v>
      </c>
      <c r="DK28" s="27">
        <v>0.7142857142857143</v>
      </c>
      <c r="DL28" s="27">
        <v>0.7142857142857143</v>
      </c>
      <c r="DM28" s="27">
        <v>0.7142857142857143</v>
      </c>
      <c r="DN28" s="27">
        <v>0.7142857142857143</v>
      </c>
      <c r="DO28" s="27">
        <v>0.7142857142857143</v>
      </c>
      <c r="DP28" s="27">
        <v>0.7142857142857143</v>
      </c>
      <c r="DQ28" s="27">
        <v>0.7142857142857143</v>
      </c>
      <c r="DR28" s="27">
        <v>0.7142857142857143</v>
      </c>
      <c r="DS28" s="27">
        <v>0.7142857142857143</v>
      </c>
      <c r="DT28" s="27">
        <v>0.7142857142857143</v>
      </c>
      <c r="DU28" s="27">
        <v>0.7142857142857143</v>
      </c>
      <c r="DV28" s="27">
        <v>0.7142857142857143</v>
      </c>
      <c r="DW28" s="27">
        <v>0.7142857142857143</v>
      </c>
      <c r="DX28" s="27">
        <v>0.5714285714285714</v>
      </c>
      <c r="DY28" s="27">
        <v>0.5714285714285714</v>
      </c>
      <c r="DZ28" s="27">
        <v>0.42857142857142855</v>
      </c>
      <c r="EA28" s="27">
        <v>0.2857142857142857</v>
      </c>
      <c r="EB28" s="27">
        <v>0.2857142857142857</v>
      </c>
      <c r="EC28" s="27">
        <v>0.14285714285714285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</row>
    <row r="29" spans="1:138" hidden="1" outlineLevel="1" x14ac:dyDescent="0.2">
      <c r="A29" s="22" t="s">
        <v>1</v>
      </c>
      <c r="B29" s="24">
        <v>0.21483477655012281</v>
      </c>
      <c r="C29" s="26">
        <v>-0.63033330966669898</v>
      </c>
      <c r="D29" s="24">
        <v>1</v>
      </c>
      <c r="AK29" s="27" t="s">
        <v>56</v>
      </c>
      <c r="AL29" s="27">
        <v>1</v>
      </c>
      <c r="AM29" s="27">
        <v>0.72727272727272729</v>
      </c>
      <c r="AN29" s="27">
        <v>0.72727272727272729</v>
      </c>
      <c r="AO29" s="27">
        <v>0.54545454545454541</v>
      </c>
      <c r="AP29" s="27">
        <v>0.54545454545454541</v>
      </c>
      <c r="AQ29" s="27">
        <v>0.54545454545454541</v>
      </c>
      <c r="AR29" s="27">
        <v>0.54545454545454541</v>
      </c>
      <c r="AS29" s="27">
        <v>0.54545454545454541</v>
      </c>
      <c r="AT29" s="27">
        <v>0.54545454545454541</v>
      </c>
      <c r="AU29" s="27">
        <v>0.54545454545454541</v>
      </c>
      <c r="AV29" s="27">
        <v>0.54545454545454541</v>
      </c>
      <c r="AW29" s="27">
        <v>0.54545454545454541</v>
      </c>
      <c r="AX29" s="27">
        <v>0.54545454545454541</v>
      </c>
      <c r="AY29" s="27">
        <v>0.54545454545454541</v>
      </c>
      <c r="AZ29" s="27">
        <v>0.54545454545454541</v>
      </c>
      <c r="BA29" s="27">
        <v>0.45454545454545453</v>
      </c>
      <c r="BB29" s="27">
        <v>0.45454545454545453</v>
      </c>
      <c r="BC29" s="27">
        <v>0.45454545454545453</v>
      </c>
      <c r="BD29" s="27">
        <v>0.36363636363636365</v>
      </c>
      <c r="BE29" s="27">
        <v>0.36363636363636365</v>
      </c>
      <c r="BF29" s="27">
        <v>0.36363636363636365</v>
      </c>
      <c r="BG29" s="27">
        <v>0.36363636363636365</v>
      </c>
      <c r="BH29" s="27">
        <v>0.36363636363636365</v>
      </c>
      <c r="BI29" s="27">
        <v>0.36363636363636365</v>
      </c>
      <c r="BJ29" s="27">
        <v>0.36363636363636365</v>
      </c>
      <c r="BK29" s="27">
        <v>0.36363636363636365</v>
      </c>
      <c r="BL29" s="27">
        <v>0.36363636363636365</v>
      </c>
      <c r="BM29" s="27">
        <v>0.36363636363636365</v>
      </c>
      <c r="BN29" s="27">
        <v>0.36363636363636365</v>
      </c>
      <c r="BO29" s="27">
        <v>0.36363636363636365</v>
      </c>
      <c r="BP29" s="27">
        <v>0.36363636363636365</v>
      </c>
      <c r="BQ29" s="27">
        <v>0.36363636363636365</v>
      </c>
      <c r="BR29" s="27">
        <v>0.27272727272727271</v>
      </c>
      <c r="BS29" s="27">
        <v>0.27272727272727271</v>
      </c>
      <c r="BT29" s="27">
        <v>0.27272727272727271</v>
      </c>
      <c r="BU29" s="27">
        <v>0.27272727272727271</v>
      </c>
      <c r="BV29" s="27">
        <v>0.18181818181818182</v>
      </c>
      <c r="BW29" s="27">
        <v>0.18181818181818182</v>
      </c>
      <c r="BX29" s="27">
        <v>0.18181818181818182</v>
      </c>
      <c r="BY29" s="27">
        <v>0.18181818181818182</v>
      </c>
      <c r="BZ29" s="27">
        <v>0.18181818181818182</v>
      </c>
      <c r="CA29" s="27">
        <v>9.0909090909090912E-2</v>
      </c>
      <c r="CB29" s="27">
        <v>9.0909090909090912E-2</v>
      </c>
      <c r="CC29" s="27">
        <v>9.0909090909090912E-2</v>
      </c>
      <c r="CD29" s="27">
        <v>9.0909090909090912E-2</v>
      </c>
      <c r="CE29" s="27">
        <v>9.0909090909090912E-2</v>
      </c>
      <c r="CF29" s="27">
        <v>9.0909090909090912E-2</v>
      </c>
      <c r="CG29" s="27">
        <v>9.0909090909090912E-2</v>
      </c>
      <c r="CH29" s="27">
        <v>9.0909090909090912E-2</v>
      </c>
      <c r="CI29" s="27">
        <v>9.0909090909090912E-2</v>
      </c>
      <c r="CJ29" s="27">
        <v>9.0909090909090912E-2</v>
      </c>
      <c r="CK29" s="27">
        <v>9.0909090909090912E-2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</row>
    <row r="30" spans="1:138" collapsed="1" x14ac:dyDescent="0.2">
      <c r="A30" s="40"/>
      <c r="AK30" s="27" t="s">
        <v>57</v>
      </c>
      <c r="AL30" s="27">
        <v>0.27272727272727271</v>
      </c>
      <c r="AM30" s="27">
        <v>0</v>
      </c>
      <c r="AN30" s="27">
        <v>0.18181818181818188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9.0909090909090884E-2</v>
      </c>
      <c r="BA30" s="27">
        <v>0</v>
      </c>
      <c r="BB30" s="27">
        <v>0</v>
      </c>
      <c r="BC30" s="27">
        <v>8.4415584415584388E-2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6.4935064935064957E-2</v>
      </c>
      <c r="BR30" s="27">
        <v>0</v>
      </c>
      <c r="BS30" s="27">
        <v>0</v>
      </c>
      <c r="BT30" s="27">
        <v>0</v>
      </c>
      <c r="BU30" s="27">
        <v>6.4935064935064915E-2</v>
      </c>
      <c r="BV30" s="27">
        <v>0</v>
      </c>
      <c r="BW30" s="27">
        <v>0</v>
      </c>
      <c r="BX30" s="27">
        <v>0</v>
      </c>
      <c r="BY30" s="27">
        <v>0</v>
      </c>
      <c r="BZ30" s="27">
        <v>6.4935064935064943E-2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6.4935064935064943E-2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</row>
    <row r="31" spans="1:138" ht="15" x14ac:dyDescent="0.25">
      <c r="AK31" s="27" t="s">
        <v>58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</row>
    <row r="32" spans="1:138" ht="15" x14ac:dyDescent="0.25">
      <c r="AK32" s="27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</row>
    <row r="33" spans="1:13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 s="39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</row>
    <row r="34" spans="1:13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 s="39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</row>
    <row r="35" spans="1:13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 s="39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</row>
    <row r="36" spans="1:138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 s="39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</row>
    <row r="37" spans="1:13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 s="39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</row>
    <row r="38" spans="1:138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 s="39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</row>
    <row r="39" spans="1:13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 s="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</row>
    <row r="40" spans="1:138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 s="39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</row>
    <row r="41" spans="1:13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 s="39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</row>
    <row r="42" spans="1:138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 s="39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</row>
    <row r="43" spans="1:13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 s="39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</row>
    <row r="44" spans="1:138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 s="39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</row>
    <row r="45" spans="1:138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 s="39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</row>
    <row r="46" spans="1:138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 s="39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</row>
    <row r="47" spans="1:13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 s="39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</row>
    <row r="48" spans="1:138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 s="39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</row>
    <row r="49" spans="1:138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 s="3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</row>
    <row r="50" spans="1:138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 s="39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</row>
    <row r="51" spans="1:138" ht="15" x14ac:dyDescent="0.25">
      <c r="AL51"/>
      <c r="AM51"/>
      <c r="AN51"/>
      <c r="AO51"/>
      <c r="AP51"/>
      <c r="AQ51"/>
      <c r="AR51"/>
      <c r="AS51"/>
      <c r="AT51"/>
      <c r="AU51"/>
      <c r="AV51"/>
      <c r="AW51"/>
      <c r="AX51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622C4133-7485-4AB4-84D5-C8C72C3C147F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8</xdr:row>
                    <xdr:rowOff>123825</xdr:rowOff>
                  </from>
                  <to>
                    <xdr:col>10</xdr:col>
                    <xdr:colOff>0</xdr:colOff>
                    <xdr:row>11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EBD8-A46C-4489-B281-3ACD649B8F4B}">
  <dimension ref="A1:N27"/>
  <sheetViews>
    <sheetView showGridLines="0" showRowColHeaders="0" tabSelected="1" workbookViewId="0">
      <pane xSplit="1" topLeftCell="B1" activePane="topRight" state="frozenSplit"/>
      <selection pane="topRight" activeCell="B3" sqref="B3"/>
    </sheetView>
  </sheetViews>
  <sheetFormatPr defaultRowHeight="11.25" outlineLevelRow="1" x14ac:dyDescent="0.2"/>
  <cols>
    <col min="1" max="1" width="32.5703125" style="22" bestFit="1" customWidth="1"/>
    <col min="2" max="3" width="16.7109375" style="22" customWidth="1"/>
    <col min="4" max="16384" width="9.140625" style="22"/>
  </cols>
  <sheetData>
    <row r="1" spans="1:14" x14ac:dyDescent="0.2">
      <c r="A1" s="28" t="s">
        <v>61</v>
      </c>
      <c r="M1" s="32" t="s">
        <v>75</v>
      </c>
      <c r="N1" s="32" t="s">
        <v>76</v>
      </c>
    </row>
    <row r="2" spans="1:14" x14ac:dyDescent="0.2">
      <c r="B2" s="32" t="s">
        <v>95</v>
      </c>
      <c r="C2" s="32" t="s">
        <v>107</v>
      </c>
    </row>
    <row r="3" spans="1:14" x14ac:dyDescent="0.2">
      <c r="A3" s="30" t="s">
        <v>62</v>
      </c>
      <c r="B3" s="29" t="s">
        <v>89</v>
      </c>
      <c r="C3" s="29" t="s">
        <v>101</v>
      </c>
    </row>
    <row r="4" spans="1:14" x14ac:dyDescent="0.2">
      <c r="A4" s="31" t="s">
        <v>63</v>
      </c>
      <c r="B4" s="33">
        <v>45250.51458333333</v>
      </c>
      <c r="C4" s="33">
        <v>45250.51939814815</v>
      </c>
    </row>
    <row r="5" spans="1:14" x14ac:dyDescent="0.2">
      <c r="A5" s="31" t="s">
        <v>17</v>
      </c>
      <c r="B5" s="34">
        <v>18</v>
      </c>
      <c r="C5" s="34">
        <v>18</v>
      </c>
    </row>
    <row r="6" spans="1:14" x14ac:dyDescent="0.2">
      <c r="A6" s="31" t="s">
        <v>16</v>
      </c>
      <c r="B6" s="22">
        <v>0.3888888888888889</v>
      </c>
      <c r="C6" s="36">
        <v>0.3888888888888889</v>
      </c>
      <c r="D6" s="36"/>
    </row>
    <row r="7" spans="1:14" x14ac:dyDescent="0.2">
      <c r="A7" s="31" t="s">
        <v>64</v>
      </c>
      <c r="B7" s="35">
        <v>0.48749802152178456</v>
      </c>
      <c r="C7" s="42">
        <v>0.48749802152178456</v>
      </c>
      <c r="D7" s="36"/>
    </row>
    <row r="8" spans="1:14" x14ac:dyDescent="0.2">
      <c r="A8" s="31" t="s">
        <v>65</v>
      </c>
      <c r="B8" s="34">
        <v>2</v>
      </c>
      <c r="C8" s="43">
        <v>2</v>
      </c>
      <c r="D8" s="36"/>
    </row>
    <row r="9" spans="1:14" x14ac:dyDescent="0.2">
      <c r="A9" s="31" t="s">
        <v>15</v>
      </c>
      <c r="B9" s="37">
        <v>0.33538491898493838</v>
      </c>
      <c r="C9" s="37">
        <v>0.33538491898493838</v>
      </c>
      <c r="D9" s="36"/>
    </row>
    <row r="10" spans="1:14" x14ac:dyDescent="0.2">
      <c r="A10" s="31" t="s">
        <v>34</v>
      </c>
      <c r="B10" s="37">
        <v>0.49248118069053415</v>
      </c>
      <c r="C10" s="37">
        <v>0.49248118069053415</v>
      </c>
      <c r="D10" s="36"/>
    </row>
    <row r="11" spans="1:14" x14ac:dyDescent="0.2">
      <c r="A11" s="31" t="s">
        <v>66</v>
      </c>
      <c r="B11" s="37">
        <v>0.24307295570040788</v>
      </c>
      <c r="C11" s="37">
        <v>0.24307295570040788</v>
      </c>
      <c r="D11" s="36"/>
    </row>
    <row r="12" spans="1:14" hidden="1" outlineLevel="1" x14ac:dyDescent="0.2">
      <c r="A12" s="31" t="s">
        <v>67</v>
      </c>
      <c r="B12" s="22">
        <v>1.0012856560602392</v>
      </c>
      <c r="C12" s="36">
        <v>1.0012856560602392</v>
      </c>
      <c r="D12" s="36"/>
    </row>
    <row r="13" spans="1:14" hidden="1" outlineLevel="1" x14ac:dyDescent="0.2">
      <c r="A13" s="31" t="s">
        <v>33</v>
      </c>
      <c r="B13" s="22">
        <v>18.209352422027564</v>
      </c>
      <c r="C13" s="36">
        <v>18.209352422027564</v>
      </c>
      <c r="D13" s="36"/>
    </row>
    <row r="14" spans="1:14" hidden="1" outlineLevel="1" x14ac:dyDescent="0.2">
      <c r="A14" s="31" t="s">
        <v>68</v>
      </c>
      <c r="B14" s="22">
        <v>0.88961038961038963</v>
      </c>
      <c r="C14" s="36">
        <v>0.88961038961038963</v>
      </c>
      <c r="D14" s="36"/>
    </row>
    <row r="15" spans="1:14" hidden="1" outlineLevel="1" x14ac:dyDescent="0.2">
      <c r="A15" s="31" t="s">
        <v>69</v>
      </c>
      <c r="B15" s="36"/>
      <c r="C15" s="36"/>
      <c r="D15" s="36"/>
    </row>
    <row r="16" spans="1:14" hidden="1" outlineLevel="1" x14ac:dyDescent="0.2">
      <c r="A16" s="31" t="s">
        <v>70</v>
      </c>
      <c r="B16" s="36"/>
      <c r="C16" s="36"/>
      <c r="D16" s="36"/>
    </row>
    <row r="17" spans="1:4" hidden="1" outlineLevel="1" x14ac:dyDescent="0.2">
      <c r="A17" s="31" t="s">
        <v>71</v>
      </c>
      <c r="B17" s="36"/>
      <c r="C17" s="36"/>
      <c r="D17" s="36"/>
    </row>
    <row r="18" spans="1:4" hidden="1" outlineLevel="1" x14ac:dyDescent="0.2">
      <c r="A18" s="31" t="s">
        <v>72</v>
      </c>
      <c r="B18" s="36"/>
      <c r="C18" s="36"/>
      <c r="D18" s="36"/>
    </row>
    <row r="19" spans="1:4" hidden="1" outlineLevel="1" x14ac:dyDescent="0.2">
      <c r="A19" s="31" t="s">
        <v>73</v>
      </c>
      <c r="B19" s="36"/>
      <c r="C19" s="36"/>
      <c r="D19" s="36"/>
    </row>
    <row r="20" spans="1:4" hidden="1" outlineLevel="1" x14ac:dyDescent="0.2">
      <c r="A20" s="31" t="s">
        <v>70</v>
      </c>
      <c r="B20" s="36"/>
      <c r="C20" s="36"/>
      <c r="D20" s="36"/>
    </row>
    <row r="21" spans="1:4" hidden="1" outlineLevel="1" x14ac:dyDescent="0.2">
      <c r="A21" s="31" t="s">
        <v>71</v>
      </c>
      <c r="B21" s="36"/>
      <c r="C21" s="36"/>
      <c r="D21" s="36"/>
    </row>
    <row r="22" spans="1:4" hidden="1" outlineLevel="1" x14ac:dyDescent="0.2">
      <c r="A22" s="31" t="s">
        <v>72</v>
      </c>
      <c r="B22" s="36"/>
      <c r="C22" s="36"/>
      <c r="D22" s="36"/>
    </row>
    <row r="23" spans="1:4" collapsed="1" x14ac:dyDescent="0.2"/>
    <row r="24" spans="1:4" x14ac:dyDescent="0.2">
      <c r="A24" s="31" t="s">
        <v>74</v>
      </c>
      <c r="B24" s="22" t="s">
        <v>89</v>
      </c>
      <c r="C24" s="36" t="s">
        <v>101</v>
      </c>
      <c r="D24" s="36"/>
    </row>
    <row r="25" spans="1:4" x14ac:dyDescent="0.2">
      <c r="A25" s="31" t="s">
        <v>28</v>
      </c>
      <c r="B25" s="37" t="s">
        <v>79</v>
      </c>
      <c r="C25" s="37" t="s">
        <v>79</v>
      </c>
      <c r="D25" s="36"/>
    </row>
    <row r="26" spans="1:4" x14ac:dyDescent="0.2">
      <c r="A26" s="31" t="s">
        <v>2</v>
      </c>
      <c r="B26" s="37" t="s">
        <v>80</v>
      </c>
      <c r="C26" s="37" t="s">
        <v>80</v>
      </c>
      <c r="D26" s="36"/>
    </row>
    <row r="27" spans="1:4" x14ac:dyDescent="0.2">
      <c r="A27" s="31" t="s">
        <v>1</v>
      </c>
      <c r="B27" s="37" t="s">
        <v>81</v>
      </c>
      <c r="C27" s="37" t="s">
        <v>81</v>
      </c>
      <c r="D27" s="36"/>
    </row>
  </sheetData>
  <sortState xmlns:xlrd2="http://schemas.microsoft.com/office/spreadsheetml/2017/richdata2" ref="A27:N27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Model 7</vt:lpstr>
      <vt:lpstr>Model 8</vt:lpstr>
      <vt:lpstr>Model Summaries</vt:lpstr>
      <vt:lpstr>Age</vt:lpstr>
      <vt:lpstr>Gender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2023-11-20T16:13:42Z</dcterms:created>
  <dcterms:modified xsi:type="dcterms:W3CDTF">2023-11-20T18:58:50Z</dcterms:modified>
</cp:coreProperties>
</file>