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hardin/Documents/GitHub/Becca-Sap-Flow-LORA/Eagle/"/>
    </mc:Choice>
  </mc:AlternateContent>
  <xr:revisionPtr revIDLastSave="0" documentId="13_ncr:1_{7679C9B8-2A20-E54A-ABEA-8B4D9128BD11}" xr6:coauthVersionLast="47" xr6:coauthVersionMax="47" xr10:uidLastSave="{00000000-0000-0000-0000-000000000000}"/>
  <bookViews>
    <workbookView xWindow="19260" yWindow="500" windowWidth="19140" windowHeight="23500" xr2:uid="{C395CEAB-2D6E-154C-928F-A2CDABFBE8F7}"/>
  </bookViews>
  <sheets>
    <sheet name="Sheet3" sheetId="3" r:id="rId1"/>
  </sheets>
  <definedNames>
    <definedName name="Becca_Sap_Flow_Power_Board_MOD" localSheetId="0">Sheet3!$B$1:$O$12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C20" i="3"/>
  <c r="C21" i="3"/>
  <c r="C22" i="3"/>
  <c r="C23" i="3"/>
  <c r="C24" i="3"/>
  <c r="C25" i="3"/>
  <c r="C26" i="3"/>
  <c r="C27" i="3"/>
  <c r="C19" i="3"/>
  <c r="B13" i="3"/>
  <c r="S13" i="3" s="1"/>
  <c r="B3" i="3"/>
  <c r="B4" i="3"/>
  <c r="S4" i="3" s="1"/>
  <c r="B5" i="3"/>
  <c r="S5" i="3" s="1"/>
  <c r="B6" i="3"/>
  <c r="S6" i="3" s="1"/>
  <c r="B7" i="3"/>
  <c r="S7" i="3" s="1"/>
  <c r="B8" i="3"/>
  <c r="S8" i="3" s="1"/>
  <c r="B9" i="3"/>
  <c r="S9" i="3" s="1"/>
  <c r="B10" i="3"/>
  <c r="S10" i="3" s="1"/>
  <c r="B11" i="3"/>
  <c r="B12" i="3"/>
  <c r="S12" i="3" s="1"/>
  <c r="B2" i="3"/>
  <c r="S2" i="3" s="1"/>
  <c r="S11" i="3" l="1"/>
  <c r="U11" i="3" s="1"/>
  <c r="S3" i="3"/>
  <c r="U3" i="3" s="1"/>
  <c r="U10" i="3"/>
  <c r="T12" i="3"/>
  <c r="U4" i="3"/>
  <c r="U13" i="3"/>
  <c r="T13" i="3"/>
  <c r="U7" i="3"/>
  <c r="U8" i="3"/>
  <c r="U9" i="3"/>
  <c r="T2" i="3"/>
  <c r="U2" i="3"/>
  <c r="T11" i="3"/>
  <c r="T3" i="3"/>
  <c r="U12" i="3"/>
  <c r="T5" i="3"/>
  <c r="T4" i="3"/>
  <c r="U6" i="3"/>
  <c r="U5" i="3"/>
  <c r="T7" i="3"/>
  <c r="T10" i="3"/>
  <c r="V10" i="3" s="1"/>
  <c r="T9" i="3"/>
  <c r="T8" i="3"/>
  <c r="V3" i="3" l="1"/>
  <c r="W3" i="3" s="1"/>
  <c r="V11" i="3"/>
  <c r="V4" i="3"/>
  <c r="W4" i="3" s="1"/>
  <c r="V12" i="3"/>
  <c r="W12" i="3" s="1"/>
  <c r="V2" i="3"/>
  <c r="W2" i="3" s="1"/>
  <c r="V8" i="3"/>
  <c r="W8" i="3" s="1"/>
  <c r="V7" i="3"/>
  <c r="W7" i="3" s="1"/>
  <c r="V13" i="3"/>
  <c r="W13" i="3" s="1"/>
  <c r="V5" i="3"/>
  <c r="W5" i="3" s="1"/>
  <c r="V9" i="3"/>
  <c r="W9" i="3" s="1"/>
  <c r="W10" i="3"/>
  <c r="W11" i="3"/>
  <c r="T6" i="3"/>
  <c r="V6" i="3" s="1"/>
  <c r="W6" i="3" l="1"/>
  <c r="W14" i="3" s="1"/>
  <c r="W17" i="3" s="1"/>
  <c r="W1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603612-0A4C-294C-AEFC-548088BDAF32}" name="Becca Sap Flow Power Board MOD1" type="6" refreshedVersion="8" background="1" saveData="1">
    <textPr firstRow="3" sourceFile="/Users/kevinhardin/Documents/GitHub/Becca-Sap-Flow-LORA/Eagle/Becca Sap Flow Power Board MOD.txt" delimited="0">
      <textFields count="14">
        <textField type="text"/>
        <textField type="text" position="4"/>
        <textField type="text" position="19"/>
        <textField type="text" position="34"/>
        <textField type="text" position="52"/>
        <textField type="text" position="76"/>
        <textField type="text" position="478"/>
        <textField type="text" position="586"/>
        <textField type="text" position="624"/>
        <textField type="text" position="660"/>
        <textField type="text" position="702"/>
        <textField type="text" position="744"/>
        <textField type="text" position="843"/>
        <textField type="text" position="884"/>
      </textFields>
    </textPr>
  </connection>
</connections>
</file>

<file path=xl/sharedStrings.xml><?xml version="1.0" encoding="utf-8"?>
<sst xmlns="http://schemas.openxmlformats.org/spreadsheetml/2006/main" count="138" uniqueCount="101">
  <si>
    <t>Value</t>
  </si>
  <si>
    <t>Device</t>
  </si>
  <si>
    <t>Package</t>
  </si>
  <si>
    <t>Description</t>
  </si>
  <si>
    <t>DESCRIPTION</t>
  </si>
  <si>
    <t>HEIGHT</t>
  </si>
  <si>
    <t>MANUFACTURER_NAME</t>
  </si>
  <si>
    <t>MANUFACTURER_PART_NUMBER</t>
  </si>
  <si>
    <t>MOUSER_PART_NUMBER</t>
  </si>
  <si>
    <t>MOUSER_PRICE-STOCK</t>
  </si>
  <si>
    <t>7mm</t>
  </si>
  <si>
    <t>Nichicon</t>
  </si>
  <si>
    <t>J1</t>
  </si>
  <si>
    <t>11.55mm</t>
  </si>
  <si>
    <t>Phoenix Contact</t>
  </si>
  <si>
    <t>J2</t>
  </si>
  <si>
    <t>Unit Price</t>
  </si>
  <si>
    <t>Unit Price Per 10</t>
  </si>
  <si>
    <t>Sub-total</t>
  </si>
  <si>
    <t>Sub-total Per 10</t>
  </si>
  <si>
    <t>Final Count</t>
  </si>
  <si>
    <t>Final Subtotal</t>
  </si>
  <si>
    <t>Sub-count</t>
  </si>
  <si>
    <t>Qty</t>
  </si>
  <si>
    <t>Parts</t>
  </si>
  <si>
    <t>POPULARITY</t>
  </si>
  <si>
    <t>SPICEPREFIX</t>
  </si>
  <si>
    <t>01110501Z</t>
  </si>
  <si>
    <t>F1, F2, F3, F4, F5, F6</t>
  </si>
  <si>
    <t>Littelfuse 111 Spring Brass PCB Mount Fuse Clip for 2AG mm, 4.5  5 mm Cartridge Fuse</t>
  </si>
  <si>
    <t>LITTELFUSE</t>
  </si>
  <si>
    <t>576-01110501Z</t>
  </si>
  <si>
    <t>https://www.mouser.co.uk/ProductDetail/Littelfuse/01110501Z?qs=Ql%252B1sS8nYriZVK%2FyEjYMGg%3D%3D</t>
  </si>
  <si>
    <t>100 Ohm, 5%</t>
  </si>
  <si>
    <t>R-US_R1210</t>
  </si>
  <si>
    <t>R1210</t>
  </si>
  <si>
    <t>R3, R6, R13</t>
  </si>
  <si>
    <t>RESISTOR, American symbol</t>
  </si>
  <si>
    <t>0</t>
  </si>
  <si>
    <t>R</t>
  </si>
  <si>
    <t>12 Ohm, 5%</t>
  </si>
  <si>
    <t>R1, R4, R10</t>
  </si>
  <si>
    <t>1935161</t>
  </si>
  <si>
    <t>Phoenix Contact COMBICON PT PCB Terminal Block, 2 Way/Pole, Screw Terminals, 26  14 AWG Through Hole, Nylon</t>
  </si>
  <si>
    <t>651-1935161</t>
  </si>
  <si>
    <t>https://www.mouser.co.uk/ProductDetail/Phoenix-Contact/1935161?qs=W3wJikR1%252BS6eKzfFl8Rbew%3D%3D</t>
  </si>
  <si>
    <t>1935200</t>
  </si>
  <si>
    <t>Fixed Terminal Blocks PT 1.5/6-5.0-H</t>
  </si>
  <si>
    <t>651-1935200</t>
  </si>
  <si>
    <t>https://www.mouser.co.uk/ProductDetail/Phoenix-Contact/1935200?qs=8BCRtFWWXOTOyOTMiNRITA%3D%3D</t>
  </si>
  <si>
    <t>220u, 25V</t>
  </si>
  <si>
    <t>UWT1E221MNL1GS</t>
  </si>
  <si>
    <t>CAPAE830X1080N</t>
  </si>
  <si>
    <t>C1, C2, C7</t>
  </si>
  <si>
    <t>NICHICON - UWT1E221MNL1GS - ALUMINUM ELECTROLYTIC CAPACITOR 220UF 25V 20%, SMD</t>
  </si>
  <si>
    <t>10.8mm</t>
  </si>
  <si>
    <t>647-UWT1E221MNL1GS</t>
  </si>
  <si>
    <t>https://www.mouser.co.uk/ProductDetail/Nichicon/UWT1E221MNL1GS?qs=9nXXK2icEIxMJgFBHlqiZQ%3D%3D</t>
  </si>
  <si>
    <t>3296W-1-102RLF</t>
  </si>
  <si>
    <t>3296W1102RLF</t>
  </si>
  <si>
    <t>VR1, VR2, VR3</t>
  </si>
  <si>
    <t>1 kOhms 0.5W, 1/2W PC Pins Through Hole Trimmer Potentiometer Cermet 25.0 Turn Top Adjustment</t>
  </si>
  <si>
    <t>11.8mm</t>
  </si>
  <si>
    <t>Bourns</t>
  </si>
  <si>
    <t>652-3296W-1-102RLF</t>
  </si>
  <si>
    <t>https://www.mouser.co.uk/ProductDetail/Bourns/3296W-1-102RLF?qs=oM%2FE6%2FUWOpR5bwX1MfrWeA%3D%3D</t>
  </si>
  <si>
    <t>47 Ohm, 5%</t>
  </si>
  <si>
    <t>R2, R5, R12</t>
  </si>
  <si>
    <t>JUMPER</t>
  </si>
  <si>
    <t>HDR2X1</t>
  </si>
  <si>
    <t>JP1, JP2, JP3</t>
  </si>
  <si>
    <t>Wire jumper .1" C</t>
  </si>
  <si>
    <t>LM317MBSTT3G</t>
  </si>
  <si>
    <t>SOT230P700X175-4N</t>
  </si>
  <si>
    <t>U1, U2, U3</t>
  </si>
  <si>
    <t>Internal Short Circuit Current Limiting; Internal Thermal Overload Protection; Output Current in Excess of 500 mA; Output Transistor Safe-Area Compensation; Output Adjustable between 1.2 V and 37 V; Floating Operation for High Voltage Applications; Eliminates Stocking Many Fixed Voltages; Pb-Free Packages are Available; NCV Prefix for Automotive and Other Applications Requiring Site Control Changes</t>
  </si>
  <si>
    <t>Internal Short Circuit Current Limiting</t>
  </si>
  <si>
    <t>Internal Thermal Overload Protection</t>
  </si>
  <si>
    <t>Output Current in Excess of 500 mA</t>
  </si>
  <si>
    <t>Output Transistor Safe-Area Compensation</t>
  </si>
  <si>
    <t>Output Adjustable between 1.2 V and 37 V</t>
  </si>
  <si>
    <t>Floating Operation for High Voltage Applications</t>
  </si>
  <si>
    <t>Eliminates Stocking Many Fixed Voltages</t>
  </si>
  <si>
    <t>Pb-Free Packages are Available</t>
  </si>
  <si>
    <t>S1A</t>
  </si>
  <si>
    <t>DIOM5027X250N</t>
  </si>
  <si>
    <t>D1, D2, D3, D4, D5, D6</t>
  </si>
  <si>
    <t>Rectifier Diode Switching 50V 1A 1500ns 2-Pin SMA T/R</t>
  </si>
  <si>
    <t>2.5mm</t>
  </si>
  <si>
    <t>Diotec</t>
  </si>
  <si>
    <t>637-S1A</t>
  </si>
  <si>
    <t>https://www.mouser.co.uk/ProductDetail/Diotec-Semiconductor/S1A?qs=OlC7AqGiEDlqVjQP70PTqA%3D%3D</t>
  </si>
  <si>
    <t>Per 1 Qty</t>
  </si>
  <si>
    <t>Multiplier</t>
  </si>
  <si>
    <t>Grand Total</t>
  </si>
  <si>
    <t>Cost Per Board</t>
  </si>
  <si>
    <t>Board Shipping</t>
  </si>
  <si>
    <t>Parts Shipping</t>
  </si>
  <si>
    <t>PCB</t>
  </si>
  <si>
    <t>Parts/Board Total</t>
  </si>
  <si>
    <t>Extra?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</si>
</sst>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 Costs vs. 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Sheet3!$C$18</c:f>
              <c:strCache>
                <c:ptCount val="1"/>
                <c:pt idx="0">
                  <c:v>Cost Per Board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Sheet3!$C$19:$C$28</c:f>
              <c:numCache>
                <c:formatCode>"$"#,##0.00</c:formatCode>
                <c:ptCount val="10"/>
                <c:pt idx="0">
                  <c:v>34.614000000000004</c:v>
                </c:pt>
                <c:pt idx="1">
                  <c:v>23.4345</c:v>
                </c:pt>
                <c:pt idx="2">
                  <c:v>19.117333333333335</c:v>
                </c:pt>
                <c:pt idx="3">
                  <c:v>17.397500000000001</c:v>
                </c:pt>
                <c:pt idx="4">
                  <c:v>16.419599999999999</c:v>
                </c:pt>
                <c:pt idx="5">
                  <c:v>15.898333333333332</c:v>
                </c:pt>
                <c:pt idx="6">
                  <c:v>15.414</c:v>
                </c:pt>
                <c:pt idx="7">
                  <c:v>15.050749999999999</c:v>
                </c:pt>
                <c:pt idx="8">
                  <c:v>14.777888888888889</c:v>
                </c:pt>
                <c:pt idx="9">
                  <c:v>14.4779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BA-784A-94EA-8F7E39BE29DA}"/>
            </c:ext>
          </c:extLst>
        </c:ser>
        <c:ser>
          <c:idx val="1"/>
          <c:order val="1"/>
          <c:tx>
            <c:strRef>
              <c:f>Sheet3!$B$18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Sheet3!$B$19:$B$28</c:f>
              <c:numCache>
                <c:formatCode>"$"#,##0.00</c:formatCode>
                <c:ptCount val="10"/>
                <c:pt idx="0">
                  <c:v>34.614000000000004</c:v>
                </c:pt>
                <c:pt idx="1">
                  <c:v>46.869</c:v>
                </c:pt>
                <c:pt idx="2">
                  <c:v>57.352000000000004</c:v>
                </c:pt>
                <c:pt idx="3">
                  <c:v>69.59</c:v>
                </c:pt>
                <c:pt idx="4">
                  <c:v>82.097999999999999</c:v>
                </c:pt>
                <c:pt idx="5">
                  <c:v>95.389999999999986</c:v>
                </c:pt>
                <c:pt idx="6">
                  <c:v>107.898</c:v>
                </c:pt>
                <c:pt idx="7">
                  <c:v>120.40599999999999</c:v>
                </c:pt>
                <c:pt idx="8">
                  <c:v>133.001</c:v>
                </c:pt>
                <c:pt idx="9">
                  <c:v>144.779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BA-784A-94EA-8F7E39BE2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34847"/>
        <c:axId val="1932952943"/>
      </c:lineChart>
      <c:catAx>
        <c:axId val="193293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52943"/>
        <c:crosses val="autoZero"/>
        <c:auto val="1"/>
        <c:lblAlgn val="ctr"/>
        <c:lblOffset val="100"/>
        <c:noMultiLvlLbl val="0"/>
      </c:catAx>
      <c:valAx>
        <c:axId val="19329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18</xdr:row>
      <xdr:rowOff>196850</xdr:rowOff>
    </xdr:from>
    <xdr:to>
      <xdr:col>23</xdr:col>
      <xdr:colOff>273050</xdr:colOff>
      <xdr:row>41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C0251-7314-05F1-ED70-E47774390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cca Sap Flow Power Board MOD" connectionId="1" xr16:uid="{A3F458B6-0972-FC4E-B97F-C889E50A92E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573F-4DD7-AA4A-89DE-4EB5473E1E5F}">
  <dimension ref="A1:W28"/>
  <sheetViews>
    <sheetView tabSelected="1" workbookViewId="0">
      <selection activeCell="B15" sqref="B15"/>
    </sheetView>
  </sheetViews>
  <sheetFormatPr baseColWidth="10" defaultRowHeight="16" x14ac:dyDescent="0.2"/>
  <cols>
    <col min="1" max="1" width="9" bestFit="1" customWidth="1"/>
    <col min="2" max="2" width="10.5" bestFit="1" customWidth="1"/>
    <col min="3" max="3" width="15.1640625" bestFit="1" customWidth="1"/>
    <col min="4" max="4" width="17" bestFit="1" customWidth="1"/>
    <col min="5" max="5" width="18.5" hidden="1" customWidth="1"/>
    <col min="6" max="6" width="20.5" hidden="1" customWidth="1"/>
    <col min="7" max="7" width="255.83203125" hidden="1" customWidth="1"/>
    <col min="8" max="8" width="95.5" hidden="1" customWidth="1"/>
    <col min="9" max="9" width="31.33203125" hidden="1" customWidth="1"/>
    <col min="10" max="10" width="29.6640625" hidden="1" customWidth="1"/>
    <col min="11" max="11" width="36.1640625" hidden="1" customWidth="1"/>
    <col min="12" max="12" width="34.83203125" hidden="1" customWidth="1"/>
    <col min="13" max="13" width="99.1640625" hidden="1" customWidth="1"/>
    <col min="14" max="14" width="34" hidden="1" customWidth="1"/>
    <col min="15" max="15" width="26.33203125" hidden="1" customWidth="1"/>
    <col min="16" max="16" width="9" bestFit="1" customWidth="1"/>
    <col min="17" max="17" width="14.33203125" bestFit="1" customWidth="1"/>
    <col min="18" max="18" width="14.33203125" customWidth="1"/>
    <col min="19" max="19" width="9.5" bestFit="1" customWidth="1"/>
    <col min="20" max="20" width="8.6640625" bestFit="1" customWidth="1"/>
    <col min="21" max="21" width="14" bestFit="1" customWidth="1"/>
    <col min="22" max="22" width="15.1640625" bestFit="1" customWidth="1"/>
    <col min="23" max="23" width="12.33203125" bestFit="1" customWidth="1"/>
  </cols>
  <sheetData>
    <row r="1" spans="1:23" x14ac:dyDescent="0.2">
      <c r="A1" t="s">
        <v>92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25</v>
      </c>
      <c r="O1" s="1" t="s">
        <v>26</v>
      </c>
      <c r="P1" t="s">
        <v>16</v>
      </c>
      <c r="Q1" t="s">
        <v>17</v>
      </c>
      <c r="R1" s="1" t="s">
        <v>100</v>
      </c>
      <c r="S1" t="s">
        <v>22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s="3">
        <v>6</v>
      </c>
      <c r="B2" s="3">
        <f>A2*B$14</f>
        <v>18</v>
      </c>
      <c r="C2" s="1" t="s">
        <v>27</v>
      </c>
      <c r="D2" s="1" t="s">
        <v>27</v>
      </c>
      <c r="E2" s="1" t="s">
        <v>27</v>
      </c>
      <c r="F2" s="1" t="s">
        <v>28</v>
      </c>
      <c r="G2" s="1" t="s">
        <v>29</v>
      </c>
      <c r="H2" s="1" t="s">
        <v>29</v>
      </c>
      <c r="I2" s="1" t="s">
        <v>10</v>
      </c>
      <c r="J2" s="1" t="s">
        <v>30</v>
      </c>
      <c r="K2" s="1" t="s">
        <v>27</v>
      </c>
      <c r="L2" s="1" t="s">
        <v>31</v>
      </c>
      <c r="M2" s="1" t="s">
        <v>32</v>
      </c>
      <c r="N2" s="1"/>
      <c r="O2" s="1"/>
      <c r="P2" s="2">
        <v>0.13400000000000001</v>
      </c>
      <c r="Q2" s="2">
        <v>0.124</v>
      </c>
      <c r="R2" s="2" t="b">
        <v>0</v>
      </c>
      <c r="S2">
        <f>IF(AND(P2&lt;1, R2),ROUND(B2 + 1 + (B2*0.03),0),B2)</f>
        <v>18</v>
      </c>
      <c r="T2" s="2">
        <f>S2*P2</f>
        <v>2.4119999999999999</v>
      </c>
      <c r="U2" s="2">
        <f>IF(S2&gt;9, S2 * Q2, Q2*10)</f>
        <v>2.2320000000000002</v>
      </c>
      <c r="V2">
        <f>IF(AND(U2&lt;=T2,S2&lt;10),10,S2)</f>
        <v>18</v>
      </c>
      <c r="W2" s="2">
        <f>IF(V2&gt;9, V2 * Q2, V2 * P2)</f>
        <v>2.2320000000000002</v>
      </c>
    </row>
    <row r="3" spans="1:23" x14ac:dyDescent="0.2">
      <c r="A3" s="3">
        <v>3</v>
      </c>
      <c r="B3" s="3">
        <f t="shared" ref="B3:B12" si="0">A3*B$14</f>
        <v>9</v>
      </c>
      <c r="C3" s="1" t="s">
        <v>33</v>
      </c>
      <c r="D3" s="1" t="s">
        <v>34</v>
      </c>
      <c r="E3" s="1" t="s">
        <v>35</v>
      </c>
      <c r="F3" s="1" t="s">
        <v>36</v>
      </c>
      <c r="G3" s="1" t="s">
        <v>37</v>
      </c>
      <c r="I3" s="1"/>
      <c r="J3" s="1"/>
      <c r="L3" s="1"/>
      <c r="M3" s="1"/>
      <c r="N3" s="1" t="s">
        <v>38</v>
      </c>
      <c r="O3" s="1" t="s">
        <v>39</v>
      </c>
      <c r="P3" s="2">
        <v>0.1</v>
      </c>
      <c r="Q3" s="2">
        <v>2.5999999999999999E-2</v>
      </c>
      <c r="R3" s="2" t="b">
        <v>1</v>
      </c>
      <c r="S3">
        <f t="shared" ref="S3:S13" si="1">IF(AND(P3&lt;1, R3),ROUND(B3 + 1 + (B3*0.03),0),B3)</f>
        <v>10</v>
      </c>
      <c r="T3" s="2">
        <f t="shared" ref="T3:T13" si="2">S3*P3</f>
        <v>1</v>
      </c>
      <c r="U3" s="2">
        <f t="shared" ref="U3:U13" si="3">IF(S3&gt;9, S3 * Q3, Q3*10)</f>
        <v>0.26</v>
      </c>
      <c r="V3">
        <f t="shared" ref="V3:V13" si="4">IF(AND(U3&lt;=T3,S3&lt;10),10,S3)</f>
        <v>10</v>
      </c>
      <c r="W3" s="2">
        <f t="shared" ref="W3:W13" si="5">IF(V3&gt;9, V3 * Q3, V3 * P3)</f>
        <v>0.26</v>
      </c>
    </row>
    <row r="4" spans="1:23" x14ac:dyDescent="0.2">
      <c r="A4" s="3">
        <v>3</v>
      </c>
      <c r="B4" s="3">
        <f t="shared" si="0"/>
        <v>9</v>
      </c>
      <c r="C4" s="1" t="s">
        <v>40</v>
      </c>
      <c r="D4" s="1" t="s">
        <v>34</v>
      </c>
      <c r="E4" s="1" t="s">
        <v>35</v>
      </c>
      <c r="F4" s="1" t="s">
        <v>41</v>
      </c>
      <c r="G4" s="1" t="s">
        <v>37</v>
      </c>
      <c r="I4" s="1"/>
      <c r="J4" s="1"/>
      <c r="L4" s="1"/>
      <c r="M4" s="1"/>
      <c r="N4" s="1" t="s">
        <v>38</v>
      </c>
      <c r="O4" s="1" t="s">
        <v>39</v>
      </c>
      <c r="P4" s="2">
        <v>0.13</v>
      </c>
      <c r="Q4" s="2">
        <v>0.03</v>
      </c>
      <c r="R4" s="2" t="b">
        <v>1</v>
      </c>
      <c r="S4">
        <f t="shared" si="1"/>
        <v>10</v>
      </c>
      <c r="T4" s="2">
        <f t="shared" si="2"/>
        <v>1.3</v>
      </c>
      <c r="U4" s="2">
        <f t="shared" si="3"/>
        <v>0.3</v>
      </c>
      <c r="V4">
        <f t="shared" si="4"/>
        <v>10</v>
      </c>
      <c r="W4" s="2">
        <f t="shared" si="5"/>
        <v>0.3</v>
      </c>
    </row>
    <row r="5" spans="1:23" x14ac:dyDescent="0.2">
      <c r="A5" s="3">
        <v>1</v>
      </c>
      <c r="B5" s="3">
        <f t="shared" si="0"/>
        <v>3</v>
      </c>
      <c r="C5" s="1" t="s">
        <v>42</v>
      </c>
      <c r="D5" s="1" t="s">
        <v>42</v>
      </c>
      <c r="E5" s="1" t="s">
        <v>42</v>
      </c>
      <c r="F5" s="1" t="s">
        <v>12</v>
      </c>
      <c r="G5" s="1" t="s">
        <v>43</v>
      </c>
      <c r="H5" s="1" t="s">
        <v>43</v>
      </c>
      <c r="I5" s="1" t="s">
        <v>13</v>
      </c>
      <c r="J5" s="1" t="s">
        <v>14</v>
      </c>
      <c r="K5" s="1" t="s">
        <v>42</v>
      </c>
      <c r="L5" s="1" t="s">
        <v>44</v>
      </c>
      <c r="M5" s="1" t="s">
        <v>45</v>
      </c>
      <c r="N5" s="1"/>
      <c r="O5" s="1"/>
      <c r="P5" s="2">
        <v>0.54</v>
      </c>
      <c r="Q5" s="2">
        <v>0.52700000000000002</v>
      </c>
      <c r="R5" s="2" t="b">
        <v>0</v>
      </c>
      <c r="S5">
        <f t="shared" si="1"/>
        <v>3</v>
      </c>
      <c r="T5" s="2">
        <f t="shared" si="2"/>
        <v>1.62</v>
      </c>
      <c r="U5" s="2">
        <f t="shared" si="3"/>
        <v>5.2700000000000005</v>
      </c>
      <c r="V5">
        <f t="shared" si="4"/>
        <v>3</v>
      </c>
      <c r="W5" s="2">
        <f t="shared" si="5"/>
        <v>1.62</v>
      </c>
    </row>
    <row r="6" spans="1:23" x14ac:dyDescent="0.2">
      <c r="A6" s="3">
        <v>1</v>
      </c>
      <c r="B6" s="3">
        <f t="shared" si="0"/>
        <v>3</v>
      </c>
      <c r="C6" s="1" t="s">
        <v>46</v>
      </c>
      <c r="D6" s="1" t="s">
        <v>46</v>
      </c>
      <c r="E6" s="1" t="s">
        <v>46</v>
      </c>
      <c r="F6" s="1" t="s">
        <v>15</v>
      </c>
      <c r="G6" s="1" t="s">
        <v>47</v>
      </c>
      <c r="H6" s="1" t="s">
        <v>47</v>
      </c>
      <c r="I6" s="1" t="s">
        <v>13</v>
      </c>
      <c r="J6" s="1" t="s">
        <v>14</v>
      </c>
      <c r="K6" s="1" t="s">
        <v>46</v>
      </c>
      <c r="L6" s="1" t="s">
        <v>48</v>
      </c>
      <c r="M6" s="1" t="s">
        <v>49</v>
      </c>
      <c r="N6" s="1"/>
      <c r="O6" s="1"/>
      <c r="P6" s="2">
        <v>1.61</v>
      </c>
      <c r="Q6" s="2">
        <v>1.55</v>
      </c>
      <c r="R6" s="2" t="b">
        <v>0</v>
      </c>
      <c r="S6">
        <f t="shared" si="1"/>
        <v>3</v>
      </c>
      <c r="T6" s="2">
        <f t="shared" si="2"/>
        <v>4.83</v>
      </c>
      <c r="U6" s="2">
        <f t="shared" si="3"/>
        <v>15.5</v>
      </c>
      <c r="V6">
        <f t="shared" si="4"/>
        <v>3</v>
      </c>
      <c r="W6" s="2">
        <f t="shared" si="5"/>
        <v>4.83</v>
      </c>
    </row>
    <row r="7" spans="1:23" x14ac:dyDescent="0.2">
      <c r="A7" s="3">
        <v>3</v>
      </c>
      <c r="B7" s="3">
        <f t="shared" si="0"/>
        <v>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54</v>
      </c>
      <c r="I7" s="1" t="s">
        <v>55</v>
      </c>
      <c r="J7" s="1" t="s">
        <v>11</v>
      </c>
      <c r="K7" s="1" t="s">
        <v>51</v>
      </c>
      <c r="L7" s="1" t="s">
        <v>56</v>
      </c>
      <c r="M7" s="1" t="s">
        <v>57</v>
      </c>
      <c r="N7" s="1"/>
      <c r="O7" s="1"/>
      <c r="P7" s="2">
        <v>0.51</v>
      </c>
      <c r="Q7" s="2">
        <v>0.26100000000000001</v>
      </c>
      <c r="R7" s="2" t="b">
        <v>1</v>
      </c>
      <c r="S7">
        <f t="shared" si="1"/>
        <v>10</v>
      </c>
      <c r="T7" s="2">
        <f t="shared" si="2"/>
        <v>5.0999999999999996</v>
      </c>
      <c r="U7" s="2">
        <f t="shared" si="3"/>
        <v>2.6100000000000003</v>
      </c>
      <c r="V7">
        <f t="shared" si="4"/>
        <v>10</v>
      </c>
      <c r="W7" s="2">
        <f t="shared" si="5"/>
        <v>2.6100000000000003</v>
      </c>
    </row>
    <row r="8" spans="1:23" x14ac:dyDescent="0.2">
      <c r="A8" s="3">
        <v>3</v>
      </c>
      <c r="B8" s="3">
        <f t="shared" si="0"/>
        <v>9</v>
      </c>
      <c r="C8" s="1" t="s">
        <v>58</v>
      </c>
      <c r="D8" s="1" t="s">
        <v>58</v>
      </c>
      <c r="E8" s="1" t="s">
        <v>59</v>
      </c>
      <c r="F8" s="1" t="s">
        <v>60</v>
      </c>
      <c r="G8" s="1" t="s">
        <v>61</v>
      </c>
      <c r="H8" s="1" t="s">
        <v>61</v>
      </c>
      <c r="I8" s="1" t="s">
        <v>62</v>
      </c>
      <c r="J8" s="1" t="s">
        <v>63</v>
      </c>
      <c r="K8" s="1" t="s">
        <v>58</v>
      </c>
      <c r="L8" s="1" t="s">
        <v>64</v>
      </c>
      <c r="M8" s="1" t="s">
        <v>65</v>
      </c>
      <c r="N8" s="1"/>
      <c r="O8" s="1"/>
      <c r="P8" s="2">
        <v>2.0499999999999998</v>
      </c>
      <c r="Q8" s="2">
        <v>2.02</v>
      </c>
      <c r="R8" s="2" t="b">
        <v>1</v>
      </c>
      <c r="S8">
        <f t="shared" si="1"/>
        <v>9</v>
      </c>
      <c r="T8" s="2">
        <f t="shared" si="2"/>
        <v>18.45</v>
      </c>
      <c r="U8" s="2">
        <f t="shared" si="3"/>
        <v>20.2</v>
      </c>
      <c r="V8">
        <f t="shared" si="4"/>
        <v>9</v>
      </c>
      <c r="W8" s="2">
        <f t="shared" si="5"/>
        <v>18.45</v>
      </c>
    </row>
    <row r="9" spans="1:23" x14ac:dyDescent="0.2">
      <c r="A9" s="3">
        <v>3</v>
      </c>
      <c r="B9" s="3">
        <f t="shared" si="0"/>
        <v>9</v>
      </c>
      <c r="C9" s="1" t="s">
        <v>66</v>
      </c>
      <c r="D9" s="1" t="s">
        <v>34</v>
      </c>
      <c r="E9" s="1" t="s">
        <v>35</v>
      </c>
      <c r="F9" s="1" t="s">
        <v>67</v>
      </c>
      <c r="G9" s="1" t="s">
        <v>37</v>
      </c>
      <c r="H9" s="1"/>
      <c r="I9" s="1"/>
      <c r="J9" s="1"/>
      <c r="L9" s="1"/>
      <c r="M9" s="1"/>
      <c r="N9" s="1" t="s">
        <v>38</v>
      </c>
      <c r="O9" s="1" t="s">
        <v>39</v>
      </c>
      <c r="P9" s="2">
        <v>0.11</v>
      </c>
      <c r="Q9" s="2">
        <v>0.04</v>
      </c>
      <c r="R9" s="2" t="b">
        <v>1</v>
      </c>
      <c r="S9">
        <f t="shared" si="1"/>
        <v>10</v>
      </c>
      <c r="T9" s="2">
        <f t="shared" si="2"/>
        <v>1.1000000000000001</v>
      </c>
      <c r="U9" s="2">
        <f t="shared" si="3"/>
        <v>0.4</v>
      </c>
      <c r="V9">
        <f t="shared" si="4"/>
        <v>10</v>
      </c>
      <c r="W9" s="2">
        <f t="shared" si="5"/>
        <v>0.4</v>
      </c>
    </row>
    <row r="10" spans="1:23" x14ac:dyDescent="0.2">
      <c r="A10" s="3">
        <v>3</v>
      </c>
      <c r="B10" s="3">
        <f t="shared" si="0"/>
        <v>9</v>
      </c>
      <c r="C10" s="1" t="s">
        <v>68</v>
      </c>
      <c r="D10" s="1" t="s">
        <v>68</v>
      </c>
      <c r="E10" s="1" t="s">
        <v>69</v>
      </c>
      <c r="F10" s="1" t="s">
        <v>70</v>
      </c>
      <c r="G10" s="1" t="s">
        <v>71</v>
      </c>
      <c r="H10" s="1"/>
      <c r="I10" s="1"/>
      <c r="J10" s="1"/>
      <c r="L10" s="1"/>
      <c r="M10" s="1"/>
      <c r="N10" s="1"/>
      <c r="O10" s="1"/>
      <c r="P10" s="2">
        <v>0.1</v>
      </c>
      <c r="Q10" s="2">
        <v>8.5000000000000006E-2</v>
      </c>
      <c r="R10" s="2" t="b">
        <v>1</v>
      </c>
      <c r="S10">
        <f t="shared" si="1"/>
        <v>10</v>
      </c>
      <c r="T10" s="2">
        <f t="shared" si="2"/>
        <v>1</v>
      </c>
      <c r="U10" s="2">
        <f t="shared" si="3"/>
        <v>0.85000000000000009</v>
      </c>
      <c r="V10">
        <f t="shared" si="4"/>
        <v>10</v>
      </c>
      <c r="W10" s="2">
        <f t="shared" si="5"/>
        <v>0.85000000000000009</v>
      </c>
    </row>
    <row r="11" spans="1:23" x14ac:dyDescent="0.2">
      <c r="A11" s="3">
        <v>3</v>
      </c>
      <c r="B11" s="3">
        <f t="shared" si="0"/>
        <v>9</v>
      </c>
      <c r="C11" s="1" t="s">
        <v>72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  <c r="J11" s="1" t="s">
        <v>78</v>
      </c>
      <c r="K11" s="1" t="s">
        <v>79</v>
      </c>
      <c r="L11" s="1" t="s">
        <v>80</v>
      </c>
      <c r="M11" s="1" t="s">
        <v>81</v>
      </c>
      <c r="N11" s="1" t="s">
        <v>82</v>
      </c>
      <c r="O11" s="1" t="s">
        <v>83</v>
      </c>
      <c r="P11" s="2">
        <v>0.49</v>
      </c>
      <c r="Q11" s="2">
        <v>0.34200000000000003</v>
      </c>
      <c r="R11" s="2" t="b">
        <v>1</v>
      </c>
      <c r="S11">
        <f t="shared" si="1"/>
        <v>10</v>
      </c>
      <c r="T11" s="2">
        <f t="shared" si="2"/>
        <v>4.9000000000000004</v>
      </c>
      <c r="U11" s="2">
        <f t="shared" si="3"/>
        <v>3.4200000000000004</v>
      </c>
      <c r="V11">
        <f t="shared" si="4"/>
        <v>10</v>
      </c>
      <c r="W11" s="2">
        <f t="shared" si="5"/>
        <v>3.4200000000000004</v>
      </c>
    </row>
    <row r="12" spans="1:23" x14ac:dyDescent="0.2">
      <c r="A12" s="3">
        <v>6</v>
      </c>
      <c r="B12" s="3">
        <f t="shared" si="0"/>
        <v>18</v>
      </c>
      <c r="C12" s="1" t="s">
        <v>84</v>
      </c>
      <c r="D12" s="1" t="s">
        <v>84</v>
      </c>
      <c r="E12" s="1" t="s">
        <v>85</v>
      </c>
      <c r="F12" s="1" t="s">
        <v>86</v>
      </c>
      <c r="G12" s="1" t="s">
        <v>87</v>
      </c>
      <c r="H12" s="1" t="s">
        <v>87</v>
      </c>
      <c r="I12" s="1" t="s">
        <v>88</v>
      </c>
      <c r="J12" s="1" t="s">
        <v>89</v>
      </c>
      <c r="K12" s="1" t="s">
        <v>84</v>
      </c>
      <c r="L12" s="1" t="s">
        <v>90</v>
      </c>
      <c r="M12" s="1" t="s">
        <v>91</v>
      </c>
      <c r="N12" s="1"/>
      <c r="O12" s="1"/>
      <c r="P12" s="2">
        <v>0.14000000000000001</v>
      </c>
      <c r="Q12" s="2">
        <v>8.6999999999999994E-2</v>
      </c>
      <c r="R12" s="2" t="b">
        <v>1</v>
      </c>
      <c r="S12">
        <f t="shared" si="1"/>
        <v>20</v>
      </c>
      <c r="T12" s="2">
        <f t="shared" si="2"/>
        <v>2.8000000000000003</v>
      </c>
      <c r="U12" s="2">
        <f t="shared" si="3"/>
        <v>1.7399999999999998</v>
      </c>
      <c r="V12">
        <f t="shared" si="4"/>
        <v>20</v>
      </c>
      <c r="W12" s="2">
        <f t="shared" si="5"/>
        <v>1.7399999999999998</v>
      </c>
    </row>
    <row r="13" spans="1:23" x14ac:dyDescent="0.2">
      <c r="A13">
        <v>1</v>
      </c>
      <c r="B13" s="3">
        <f>A13*B14</f>
        <v>3</v>
      </c>
      <c r="C13" s="1" t="s">
        <v>98</v>
      </c>
      <c r="D13" s="1" t="s">
        <v>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>
        <v>0.68</v>
      </c>
      <c r="Q13" s="2">
        <v>0.68</v>
      </c>
      <c r="R13" s="2" t="b">
        <v>0</v>
      </c>
      <c r="S13">
        <f t="shared" si="1"/>
        <v>3</v>
      </c>
      <c r="T13" s="2">
        <f t="shared" si="2"/>
        <v>2.04</v>
      </c>
      <c r="U13" s="2">
        <f t="shared" si="3"/>
        <v>6.8000000000000007</v>
      </c>
      <c r="V13">
        <f t="shared" si="4"/>
        <v>3</v>
      </c>
      <c r="W13" s="2">
        <f t="shared" si="5"/>
        <v>2.04</v>
      </c>
    </row>
    <row r="14" spans="1:23" x14ac:dyDescent="0.2">
      <c r="A14" t="s">
        <v>93</v>
      </c>
      <c r="B14">
        <v>3</v>
      </c>
      <c r="V14" t="s">
        <v>99</v>
      </c>
      <c r="W14" s="2">
        <f>SUM(W2:W13)</f>
        <v>38.752000000000002</v>
      </c>
    </row>
    <row r="15" spans="1:23" x14ac:dyDescent="0.2">
      <c r="B15" s="2"/>
      <c r="V15" t="s">
        <v>97</v>
      </c>
      <c r="W15" s="2">
        <v>7.99</v>
      </c>
    </row>
    <row r="16" spans="1:23" x14ac:dyDescent="0.2">
      <c r="B16" s="2"/>
      <c r="V16" t="s">
        <v>96</v>
      </c>
      <c r="W16" s="2">
        <v>10.61</v>
      </c>
    </row>
    <row r="17" spans="1:23" x14ac:dyDescent="0.2">
      <c r="B17" s="2"/>
      <c r="V17" t="s">
        <v>94</v>
      </c>
      <c r="W17" s="2">
        <f>SUM(W14:W16)</f>
        <v>57.352000000000004</v>
      </c>
    </row>
    <row r="18" spans="1:23" x14ac:dyDescent="0.2">
      <c r="B18" t="s">
        <v>94</v>
      </c>
      <c r="C18" t="s">
        <v>95</v>
      </c>
      <c r="V18" t="s">
        <v>95</v>
      </c>
      <c r="W18" s="2">
        <f>W17 / B14</f>
        <v>19.117333333333335</v>
      </c>
    </row>
    <row r="19" spans="1:23" x14ac:dyDescent="0.2">
      <c r="A19">
        <v>1</v>
      </c>
      <c r="B19" s="2">
        <v>34.614000000000004</v>
      </c>
      <c r="C19" s="2">
        <f>B19/A19</f>
        <v>34.614000000000004</v>
      </c>
    </row>
    <row r="20" spans="1:23" x14ac:dyDescent="0.2">
      <c r="A20">
        <v>2</v>
      </c>
      <c r="B20" s="2">
        <v>46.869</v>
      </c>
      <c r="C20" s="2">
        <f t="shared" ref="C20:C28" si="6">B20/A20</f>
        <v>23.4345</v>
      </c>
    </row>
    <row r="21" spans="1:23" x14ac:dyDescent="0.2">
      <c r="A21">
        <v>3</v>
      </c>
      <c r="B21" s="2">
        <v>57.352000000000004</v>
      </c>
      <c r="C21" s="2">
        <f t="shared" si="6"/>
        <v>19.117333333333335</v>
      </c>
    </row>
    <row r="22" spans="1:23" x14ac:dyDescent="0.2">
      <c r="A22">
        <v>4</v>
      </c>
      <c r="B22" s="2">
        <v>69.59</v>
      </c>
      <c r="C22" s="2">
        <f t="shared" si="6"/>
        <v>17.397500000000001</v>
      </c>
    </row>
    <row r="23" spans="1:23" x14ac:dyDescent="0.2">
      <c r="A23">
        <v>5</v>
      </c>
      <c r="B23" s="2">
        <v>82.097999999999999</v>
      </c>
      <c r="C23" s="2">
        <f t="shared" si="6"/>
        <v>16.419599999999999</v>
      </c>
    </row>
    <row r="24" spans="1:23" x14ac:dyDescent="0.2">
      <c r="A24">
        <v>6</v>
      </c>
      <c r="B24" s="2">
        <v>95.389999999999986</v>
      </c>
      <c r="C24" s="2">
        <f t="shared" si="6"/>
        <v>15.898333333333332</v>
      </c>
    </row>
    <row r="25" spans="1:23" x14ac:dyDescent="0.2">
      <c r="A25">
        <v>7</v>
      </c>
      <c r="B25" s="2">
        <v>107.898</v>
      </c>
      <c r="C25" s="2">
        <f t="shared" si="6"/>
        <v>15.414</v>
      </c>
    </row>
    <row r="26" spans="1:23" x14ac:dyDescent="0.2">
      <c r="A26">
        <v>8</v>
      </c>
      <c r="B26" s="2">
        <v>120.40599999999999</v>
      </c>
      <c r="C26" s="2">
        <f t="shared" si="6"/>
        <v>15.050749999999999</v>
      </c>
    </row>
    <row r="27" spans="1:23" x14ac:dyDescent="0.2">
      <c r="A27">
        <v>9</v>
      </c>
      <c r="B27" s="2">
        <v>133.001</v>
      </c>
      <c r="C27" s="2">
        <f t="shared" si="6"/>
        <v>14.777888888888889</v>
      </c>
    </row>
    <row r="28" spans="1:23" x14ac:dyDescent="0.2">
      <c r="A28">
        <v>10</v>
      </c>
      <c r="B28" s="2">
        <v>144.779</v>
      </c>
      <c r="C28" s="2">
        <f t="shared" si="6"/>
        <v>14.4779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Sheet3!Becca_Sap_Flow_Power_Board_MOD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Hardin</dc:creator>
  <cp:lastModifiedBy>Kevin Hardin</cp:lastModifiedBy>
  <dcterms:created xsi:type="dcterms:W3CDTF">2025-05-18T20:46:28Z</dcterms:created>
  <dcterms:modified xsi:type="dcterms:W3CDTF">2025-06-22T00:06:47Z</dcterms:modified>
</cp:coreProperties>
</file>