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86023E20-8DE7-429A-AF79-6470530DB500}" xr6:coauthVersionLast="47" xr6:coauthVersionMax="47" xr10:uidLastSave="{00000000-0000-0000-0000-000000000000}"/>
  <bookViews>
    <workbookView xWindow="-120" yWindow="-120" windowWidth="29040" windowHeight="17520" activeTab="3" xr2:uid="{0A0D8D68-EFC2-4074-BDCA-85DAF874A3F1}"/>
  </bookViews>
  <sheets>
    <sheet name="Input Data" sheetId="2" r:id="rId1"/>
    <sheet name="Master Data" sheetId="1" r:id="rId2"/>
    <sheet name="Analysis" sheetId="3" r:id="rId3"/>
    <sheet name="Dashboard" sheetId="4" r:id="rId4"/>
  </sheets>
  <definedNames>
    <definedName name="_xlchart.v1.0" hidden="1">Analysis!$AN$3:$AN$7</definedName>
    <definedName name="_xlchart.v1.1" hidden="1">Analysis!$AO$3:$AO$8</definedName>
    <definedName name="_xlchart.v1.2" hidden="1">Analysis!$AN$3:$AN$7</definedName>
    <definedName name="_xlchart.v1.3" hidden="1">Analysis!$AO$3:$AO$8</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3" l="1"/>
  <c r="Q4" i="3" s="1"/>
  <c r="L5" i="3"/>
  <c r="Q5" i="3" s="1"/>
  <c r="L6" i="3"/>
  <c r="Q6" i="3" s="1"/>
  <c r="L7" i="3"/>
  <c r="Q7" i="3" s="1"/>
  <c r="L8" i="3"/>
  <c r="Q8" i="3" s="1"/>
  <c r="L9" i="3"/>
  <c r="Q9" i="3" s="1"/>
  <c r="L10" i="3"/>
  <c r="Q10" i="3" s="1"/>
  <c r="L11" i="3"/>
  <c r="Q11" i="3" s="1"/>
  <c r="L12" i="3"/>
  <c r="Q12" i="3" s="1"/>
  <c r="L13" i="3"/>
  <c r="Q13" i="3" s="1"/>
  <c r="L14" i="3"/>
  <c r="Q14" i="3" s="1"/>
  <c r="L3" i="3"/>
  <c r="Q3" i="3" s="1"/>
  <c r="AO4" i="3"/>
  <c r="AO5" i="3"/>
  <c r="AO6" i="3"/>
  <c r="AO7" i="3"/>
  <c r="AO3" i="3"/>
  <c r="AN4" i="3"/>
  <c r="AN5" i="3"/>
  <c r="AN6" i="3"/>
  <c r="AN7" i="3"/>
  <c r="AN3" i="3"/>
  <c r="AG1" i="3"/>
  <c r="AH1" i="3" s="1"/>
  <c r="AG5" i="3" s="1"/>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D2" i="3"/>
  <c r="AC2" i="3"/>
  <c r="AB2" i="3"/>
  <c r="AA3" i="3"/>
  <c r="AA4" i="3"/>
  <c r="AA5" i="3"/>
  <c r="AA6" i="3"/>
  <c r="AA7" i="3"/>
  <c r="AA8" i="3"/>
  <c r="AA9" i="3"/>
  <c r="AA10" i="3"/>
  <c r="AA11" i="3"/>
  <c r="AA12" i="3"/>
  <c r="AA13" i="3"/>
  <c r="AA14" i="3"/>
  <c r="AA15" i="3"/>
  <c r="AA16" i="3"/>
  <c r="AA17" i="3"/>
  <c r="AA18" i="3"/>
  <c r="AA19" i="3"/>
  <c r="AA20" i="3"/>
  <c r="AA21" i="3"/>
  <c r="AA22" i="3"/>
  <c r="AA23" i="3"/>
  <c r="AA24" i="3"/>
  <c r="AA25" i="3"/>
  <c r="AA2" i="3"/>
  <c r="AA27" i="3"/>
  <c r="AA28" i="3"/>
  <c r="AA29" i="3"/>
  <c r="AA30" i="3"/>
  <c r="AA31" i="3"/>
  <c r="AA32" i="3"/>
  <c r="AA33" i="3"/>
  <c r="AA34" i="3"/>
  <c r="AA35" i="3"/>
  <c r="AA36" i="3"/>
  <c r="AA37" i="3"/>
  <c r="AA38" i="3"/>
  <c r="AA39" i="3"/>
  <c r="AA40" i="3"/>
  <c r="AA41" i="3"/>
  <c r="AA42" i="3"/>
  <c r="AA43" i="3"/>
  <c r="AA44" i="3"/>
  <c r="AA45" i="3"/>
  <c r="AA26"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5" i="3"/>
  <c r="E4" i="3"/>
  <c r="M11" i="3" l="1"/>
  <c r="R11" i="3" s="1"/>
  <c r="M10" i="3"/>
  <c r="R10" i="3" s="1"/>
  <c r="S10" i="3" s="1"/>
  <c r="M9" i="3"/>
  <c r="R9" i="3" s="1"/>
  <c r="S9" i="3" s="1"/>
  <c r="M8" i="3"/>
  <c r="R8" i="3" s="1"/>
  <c r="S8" i="3" s="1"/>
  <c r="M7" i="3"/>
  <c r="R7" i="3" s="1"/>
  <c r="S7" i="3" s="1"/>
  <c r="M6" i="3"/>
  <c r="R6" i="3" s="1"/>
  <c r="S6" i="3" s="1"/>
  <c r="M4" i="3"/>
  <c r="R4" i="3" s="1"/>
  <c r="S4" i="3" s="1"/>
  <c r="M5" i="3"/>
  <c r="N8" i="3"/>
  <c r="N7" i="3"/>
  <c r="N6" i="3"/>
  <c r="N4" i="3"/>
  <c r="M12" i="3"/>
  <c r="N12" i="3" s="1"/>
  <c r="M14" i="3"/>
  <c r="N10" i="3"/>
  <c r="M3" i="3"/>
  <c r="N11" i="3"/>
  <c r="M13" i="3"/>
  <c r="S11" i="3"/>
  <c r="AM5" i="3"/>
  <c r="AM7" i="3"/>
  <c r="AM6" i="3"/>
  <c r="AM4" i="3"/>
  <c r="AM3" i="3"/>
  <c r="AF9" i="3"/>
  <c r="AF8" i="3"/>
  <c r="AF7" i="3"/>
  <c r="AF5" i="3"/>
  <c r="AF11" i="3"/>
  <c r="AF6" i="3"/>
  <c r="AG13" i="3"/>
  <c r="AG12" i="3"/>
  <c r="AG11" i="3"/>
  <c r="AG10" i="3"/>
  <c r="AF10" i="3"/>
  <c r="AF4" i="3"/>
  <c r="AG8" i="3"/>
  <c r="AG9" i="3"/>
  <c r="AG4" i="3"/>
  <c r="AG7" i="3"/>
  <c r="AF13" i="3"/>
  <c r="AG6" i="3"/>
  <c r="AF12" i="3"/>
  <c r="Z39" i="3"/>
  <c r="Z37" i="3"/>
  <c r="Z38" i="3"/>
  <c r="Z45" i="3"/>
  <c r="Z44" i="3"/>
  <c r="Z43" i="3"/>
  <c r="Z40" i="3"/>
  <c r="Z36" i="3"/>
  <c r="Z7" i="3"/>
  <c r="Z23" i="3"/>
  <c r="Z22" i="3"/>
  <c r="Z6" i="3"/>
  <c r="Z21" i="3"/>
  <c r="Z5" i="3"/>
  <c r="Z20" i="3"/>
  <c r="Z3" i="3"/>
  <c r="Z29" i="3"/>
  <c r="Z13" i="3"/>
  <c r="Z28" i="3"/>
  <c r="Z12" i="3"/>
  <c r="Z27" i="3"/>
  <c r="Z11" i="3"/>
  <c r="Z24" i="3"/>
  <c r="Z8" i="3"/>
  <c r="Z34" i="3"/>
  <c r="Z17" i="3"/>
  <c r="Z2" i="3"/>
  <c r="Z32" i="3"/>
  <c r="Z16" i="3"/>
  <c r="Z31" i="3"/>
  <c r="Z15" i="3"/>
  <c r="Z18" i="3"/>
  <c r="Z33" i="3"/>
  <c r="Z30" i="3"/>
  <c r="Z14" i="3"/>
  <c r="Z26" i="3"/>
  <c r="Z41" i="3"/>
  <c r="Z25" i="3"/>
  <c r="Z9" i="3"/>
  <c r="Z10" i="3"/>
  <c r="Z42" i="3"/>
  <c r="Z4" i="3"/>
  <c r="Z35" i="3"/>
  <c r="Z19" i="3"/>
  <c r="E6" i="3"/>
  <c r="N9" i="3" l="1"/>
  <c r="AI46" i="3"/>
  <c r="AH46" i="3"/>
  <c r="AG46" i="3"/>
  <c r="AF46" i="3"/>
  <c r="R12" i="3"/>
  <c r="S12" i="3" s="1"/>
  <c r="R5" i="3"/>
  <c r="S5" i="3" s="1"/>
  <c r="N5" i="3"/>
  <c r="N13" i="3"/>
  <c r="R13" i="3"/>
  <c r="S13" i="3" s="1"/>
  <c r="R3" i="3"/>
  <c r="S3" i="3" s="1"/>
  <c r="N3" i="3"/>
  <c r="N14" i="3"/>
  <c r="R14" i="3"/>
  <c r="S14" i="3" s="1"/>
  <c r="AO1" i="3"/>
  <c r="AN1" i="3"/>
  <c r="AD1" i="3"/>
  <c r="AC1" i="3"/>
  <c r="AB1" i="3"/>
  <c r="AA1" i="3"/>
</calcChain>
</file>

<file path=xl/sharedStrings.xml><?xml version="1.0" encoding="utf-8"?>
<sst xmlns="http://schemas.openxmlformats.org/spreadsheetml/2006/main" count="1949" uniqueCount="144">
  <si>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</si>
  <si>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</si>
  <si>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</si>
  <si>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</si>
  <si>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</si>
  <si>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</si>
  <si>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</si>
  <si>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</si>
  <si>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</si>
  <si>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</si>
  <si>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</si>
  <si>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</si>
  <si>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</si>
  <si>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</si>
  <si>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</si>
  <si>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</si>
  <si>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</si>
  <si>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</si>
  <si>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</si>
  <si>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</si>
  <si>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</si>
  <si>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</si>
  <si>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</si>
  <si>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</si>
  <si>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</si>
  <si>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</si>
  <si>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</si>
  <si>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</si>
  <si>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</si>
  <si>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</si>
  <si>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</si>
  <si>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</si>
  <si>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</si>
  <si>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</si>
  <si>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</si>
  <si>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</si>
  <si>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</si>
  <si>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</si>
  <si>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</si>
  <si>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</si>
  <si>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</si>
  <si>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</si>
  <si>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</si>
  <si>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</si>
  <si>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</si>
  <si>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</si>
  <si>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</si>
  <si>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</si>
  <si>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</si>
  <si>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</si>
  <si>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</si>
  <si>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</si>
  <si>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</si>
  <si>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</si>
  <si>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</si>
  <si>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</si>
  <si>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</si>
  <si>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</si>
  <si>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</si>
  <si>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</si>
  <si>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</si>
  <si>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</si>
  <si>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</si>
  <si>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</si>
  <si>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</si>
  <si>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</si>
  <si>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</si>
  <si>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</si>
  <si>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</si>
  <si>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</si>
  <si>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</si>
  <si>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</si>
  <si>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</si>
  <si>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</si>
  <si>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</si>
  <si>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</si>
  <si>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</si>
  <si>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</si>
  <si>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</si>
  <si>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</si>
  <si>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</si>
  <si>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</si>
  <si>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</si>
  <si>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</si>
  <si>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</si>
  <si>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</si>
  <si>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</si>
  <si>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</si>
  <si>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</si>
  <si>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</si>
  <si>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</si>
  <si>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</si>
  <si>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</si>
  <si>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</si>
  <si>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</si>
  <si>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</si>
  <si>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</si>
  <si>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</si>
  <si>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</si>
  <si>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</si>
  <si>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</si>
  <si>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</si>
  <si>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</si>
  <si>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</si>
  <si>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</si>
  <si>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</si>
  <si>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</si>
  <si>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</si>
  <si>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</si>
  <si>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</si>
  <si>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</si>
  <si>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</si>
  <si>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</si>
  <si>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</si>
  <si>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</si>
  <si>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</si>
  <si>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</si>
  <si>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</si>
  <si>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</si>
  <si>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</si>
  <si>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</si>
  <si>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</si>
  <si>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</si>
  <si>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</si>
  <si>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</si>
  <si>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</si>
  <si>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</si>
  <si>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</si>
  <si>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</si>
  <si>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</si>
  <si>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</si>
  <si>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</si>
  <si>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</si>
  <si>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</si>
  <si>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</si>
  <si>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</si>
  <si>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Total Profit</t>
  </si>
  <si>
    <t>Profit %</t>
  </si>
  <si>
    <t>Month</t>
  </si>
  <si>
    <t>Sales</t>
  </si>
  <si>
    <t>Profit</t>
  </si>
  <si>
    <t>P0046</t>
  </si>
  <si>
    <t>Product46</t>
  </si>
  <si>
    <t>Category06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</si>
</sst>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6" formatCode="&quot;$&quot;#,##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166" fontId="0" fillId="0" borderId="0" xfId="0" applyNumberFormat="1"/>
    <xf numFmtId="0" fontId="0" fillId="0" borderId="0" xfId="0" applyNumberFormat="1"/>
  </cellXfs>
  <cellStyles count="2">
    <cellStyle name="Normal" xfId="0" builtinId="0"/>
    <cellStyle name="Percent" xfId="1" builtinId="5"/>
  </cellStyles>
  <dxfs count="37">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val="0"/>
        <i val="0"/>
        <sz val="10"/>
        <color theme="7"/>
        <name val="Montserrat ExtraBold"/>
        <scheme val="none"/>
      </font>
      <fill>
        <patternFill patternType="none">
          <bgColor auto="1"/>
        </patternFill>
      </fill>
      <border diagonalUp="0" diagonalDown="0">
        <left/>
        <right/>
        <top/>
        <bottom/>
        <vertical/>
        <horizontal/>
      </border>
    </dxf>
    <dxf>
      <font>
        <b val="0"/>
        <i val="0"/>
        <sz val="9"/>
        <color auto="1"/>
        <name val="Montserrat"/>
        <scheme val="none"/>
      </font>
      <fill>
        <patternFill patternType="solid">
          <fgColor auto="1"/>
          <bgColor theme="8"/>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6"/>
      <tableStyleElement type="headerRow" dxfId="3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theme="4" tint="0.79995117038483843"/>
            </patternFill>
          </fill>
          <border>
            <left style="thin">
              <color rgb="FFCCCCCC"/>
            </left>
            <right style="thin">
              <color rgb="FFCCCCCC"/>
            </right>
            <top style="thin">
              <color rgb="FFCCCCCC"/>
            </top>
            <bottom style="thin">
              <color rgb="FFCCCCCC"/>
            </bottom>
            <vertical/>
            <horizontal/>
          </border>
        </dxf>
        <dxf>
          <font>
            <b val="0"/>
            <i val="0"/>
            <sz val="9"/>
            <color auto="1"/>
            <name val="Montserrat"/>
            <scheme val="none"/>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9"/>
            <color theme="4" tint="0.39994506668294322"/>
            <name val="Montserrat"/>
          </font>
          <fill>
            <patternFill patternType="solid">
              <fgColor theme="8" tint="-0.499984740745262"/>
              <bgColor theme="8" tint="-0.49998474074526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[Sales-Dashboard-practice-file2.xlsx]Analysis!Daily</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F951-4F79-952D-F743FE6C41AA}"/>
            </c:ext>
          </c:extLst>
        </c:ser>
        <c:dLbls>
          <c:showLegendKey val="0"/>
          <c:showVal val="0"/>
          <c:showCatName val="0"/>
          <c:showSerName val="0"/>
          <c:showPercent val="0"/>
          <c:showBubbleSize val="0"/>
        </c:dLbls>
        <c:axId val="50463983"/>
        <c:axId val="50451503"/>
      </c:areaChart>
      <c:catAx>
        <c:axId val="5046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1503"/>
        <c:crosses val="autoZero"/>
        <c:auto val="1"/>
        <c:lblAlgn val="ctr"/>
        <c:lblOffset val="100"/>
        <c:noMultiLvlLbl val="0"/>
      </c:catAx>
      <c:valAx>
        <c:axId val="504515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39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[Sales-Dashboard-practice-file2.xlsx]Analysis!PaymentMode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2">
              <a:lumMod val="75000"/>
            </a:schemeClr>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600" b="0" i="0" u="none" strike="noStrike" kern="1200" baseline="0">
                  <a:solidFill>
                    <a:sysClr val="windowText" lastClr="000000"/>
                  </a:solidFill>
                  <a:latin typeface="Montserrat"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solidFill>
          <a:ln w="19050">
            <a:noFill/>
          </a:ln>
          <a:effectLst/>
        </c:spPr>
      </c:pivotFmt>
      <c:pivotFmt>
        <c:idx val="18"/>
        <c:spPr>
          <a:solidFill>
            <a:schemeClr val="accent2">
              <a:lumMod val="75000"/>
            </a:schemeClr>
          </a:solidFill>
          <a:ln w="19050">
            <a:noFill/>
          </a:ln>
          <a:effectLst/>
        </c:spPr>
      </c:pivotFmt>
    </c:pivotFmts>
    <c:plotArea>
      <c:layout>
        <c:manualLayout>
          <c:layoutTarget val="inner"/>
          <c:xMode val="edge"/>
          <c:yMode val="edge"/>
          <c:x val="8.6549218778733658E-2"/>
          <c:y val="6.9781395817646044E-2"/>
          <c:w val="0.82852452329286519"/>
          <c:h val="0.79739714575390874"/>
        </c:manualLayout>
      </c:layout>
      <c:pieChart>
        <c:varyColors val="1"/>
        <c:ser>
          <c:idx val="0"/>
          <c:order val="0"/>
          <c:tx>
            <c:strRef>
              <c:f>Analysis!$AV$1</c:f>
              <c:strCache>
                <c:ptCount val="1"/>
                <c:pt idx="0">
                  <c:v>Total</c:v>
                </c:pt>
              </c:strCache>
            </c:strRef>
          </c:tx>
          <c:spPr>
            <a:solidFill>
              <a:schemeClr val="accent2">
                <a:lumMod val="75000"/>
              </a:schemeClr>
            </a:solidFill>
            <a:ln>
              <a:noFill/>
            </a:ln>
          </c:spPr>
          <c:dPt>
            <c:idx val="0"/>
            <c:bubble3D val="0"/>
            <c:spPr>
              <a:solidFill>
                <a:schemeClr val="accent4"/>
              </a:solidFill>
              <a:ln w="19050">
                <a:noFill/>
              </a:ln>
              <a:effectLst/>
            </c:spPr>
            <c:extLst>
              <c:ext xmlns:c16="http://schemas.microsoft.com/office/drawing/2014/chart" uri="{C3380CC4-5D6E-409C-BE32-E72D297353CC}">
                <c16:uniqueId val="{00000001-5C51-46E4-A3E0-CC85F34ED202}"/>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5C51-46E4-A3E0-CC85F34ED202}"/>
              </c:ext>
            </c:extLst>
          </c:dPt>
          <c:dLbls>
            <c:spPr>
              <a:noFill/>
              <a:ln>
                <a:noFill/>
              </a:ln>
              <a:effectLst/>
            </c:spPr>
            <c:txPr>
              <a:bodyPr rot="0" spcFirstLastPara="1" vertOverflow="ellipsis" vert="horz" wrap="square" anchor="ctr" anchorCtr="1"/>
              <a:lstStyle/>
              <a:p>
                <a:pPr>
                  <a:defRPr lang="en-US" sz="600" b="0" i="0" u="none" strike="noStrike" kern="1200" baseline="0">
                    <a:solidFill>
                      <a:sysClr val="windowText" lastClr="000000"/>
                    </a:solidFill>
                    <a:latin typeface="Montserrat" panose="00000500000000000000" pitchFamily="2"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Analysis!$AU$2:$AU$3</c:f>
              <c:strCache>
                <c:ptCount val="2"/>
                <c:pt idx="0">
                  <c:v>Cash</c:v>
                </c:pt>
                <c:pt idx="1">
                  <c:v>Online</c:v>
                </c:pt>
              </c:strCache>
            </c:strRef>
          </c:cat>
          <c:val>
            <c:numRef>
              <c:f>Analysis!$AV$2:$AV$3</c:f>
              <c:numCache>
                <c:formatCode>General</c:formatCode>
                <c:ptCount val="2"/>
                <c:pt idx="0">
                  <c:v>199516.90000000008</c:v>
                </c:pt>
                <c:pt idx="1">
                  <c:v>201895.01999999993</c:v>
                </c:pt>
              </c:numCache>
            </c:numRef>
          </c:val>
          <c:extLst>
            <c:ext xmlns:c16="http://schemas.microsoft.com/office/drawing/2014/chart" uri="{C3380CC4-5D6E-409C-BE32-E72D297353CC}">
              <c16:uniqueId val="{00000004-5C51-46E4-A3E0-CC85F34ED2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600" b="0" i="0" u="none" strike="noStrike" kern="1200" baseline="0">
          <a:solidFill>
            <a:schemeClr val="bg1"/>
          </a:solidFill>
          <a:latin typeface="Montserrat" panose="00000500000000000000" pitchFamily="2"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Analysis!$Q$2</c:f>
              <c:strCache>
                <c:ptCount val="1"/>
                <c:pt idx="0">
                  <c:v>Sales</c:v>
                </c:pt>
              </c:strCache>
            </c:strRef>
          </c:tx>
          <c:spPr>
            <a:solidFill>
              <a:schemeClr val="accent1"/>
            </a:solidFill>
            <a:ln>
              <a:noFill/>
            </a:ln>
            <a:effectLst/>
          </c:spPr>
          <c:invertIfNegative val="0"/>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Analysis!$Q$3:$Q$14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B565-433D-8FEC-F6386B7B395C}"/>
            </c:ext>
          </c:extLst>
        </c:ser>
        <c:ser>
          <c:idx val="1"/>
          <c:order val="1"/>
          <c:tx>
            <c:strRef>
              <c:f>Analysis!$R$2</c:f>
              <c:strCache>
                <c:ptCount val="1"/>
                <c:pt idx="0">
                  <c:v>Profit</c:v>
                </c:pt>
              </c:strCache>
            </c:strRef>
          </c:tx>
          <c:spPr>
            <a:solidFill>
              <a:schemeClr val="accent2"/>
            </a:solidFill>
            <a:ln>
              <a:noFill/>
            </a:ln>
            <a:effectLst/>
          </c:spPr>
          <c:invertIfNegative val="0"/>
          <c:dLbls>
            <c:dLbl>
              <c:idx val="0"/>
              <c:tx>
                <c:rich>
                  <a:bodyPr/>
                  <a:lstStyle/>
                  <a:p>
                    <a:fld id="{C4D71CFC-3FCA-469B-B937-3A5FB21A3D8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565-433D-8FEC-F6386B7B395C}"/>
                </c:ext>
              </c:extLst>
            </c:dLbl>
            <c:dLbl>
              <c:idx val="1"/>
              <c:tx>
                <c:rich>
                  <a:bodyPr/>
                  <a:lstStyle/>
                  <a:p>
                    <a:fld id="{5126F08C-E39D-4C91-9CBE-E8C6B5B56D5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565-433D-8FEC-F6386B7B395C}"/>
                </c:ext>
              </c:extLst>
            </c:dLbl>
            <c:dLbl>
              <c:idx val="2"/>
              <c:tx>
                <c:rich>
                  <a:bodyPr/>
                  <a:lstStyle/>
                  <a:p>
                    <a:fld id="{8FDFDD8E-4300-49F8-A41F-CB8B75F3D94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565-433D-8FEC-F6386B7B395C}"/>
                </c:ext>
              </c:extLst>
            </c:dLbl>
            <c:dLbl>
              <c:idx val="3"/>
              <c:tx>
                <c:rich>
                  <a:bodyPr/>
                  <a:lstStyle/>
                  <a:p>
                    <a:fld id="{2866E1BA-4531-4A54-986D-7A0659F9309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565-433D-8FEC-F6386B7B395C}"/>
                </c:ext>
              </c:extLst>
            </c:dLbl>
            <c:dLbl>
              <c:idx val="4"/>
              <c:tx>
                <c:rich>
                  <a:bodyPr/>
                  <a:lstStyle/>
                  <a:p>
                    <a:fld id="{D9B70400-67E0-4B13-93B1-E96731ADFEC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565-433D-8FEC-F6386B7B395C}"/>
                </c:ext>
              </c:extLst>
            </c:dLbl>
            <c:dLbl>
              <c:idx val="5"/>
              <c:tx>
                <c:rich>
                  <a:bodyPr/>
                  <a:lstStyle/>
                  <a:p>
                    <a:fld id="{F5399116-E105-49B8-92E1-EB251EB6F68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565-433D-8FEC-F6386B7B395C}"/>
                </c:ext>
              </c:extLst>
            </c:dLbl>
            <c:dLbl>
              <c:idx val="6"/>
              <c:tx>
                <c:rich>
                  <a:bodyPr/>
                  <a:lstStyle/>
                  <a:p>
                    <a:fld id="{481FBD27-A7CA-4A5E-BB92-BA50091715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565-433D-8FEC-F6386B7B395C}"/>
                </c:ext>
              </c:extLst>
            </c:dLbl>
            <c:dLbl>
              <c:idx val="7"/>
              <c:tx>
                <c:rich>
                  <a:bodyPr/>
                  <a:lstStyle/>
                  <a:p>
                    <a:fld id="{344665A5-A67D-4002-84DC-DC73E8F771A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565-433D-8FEC-F6386B7B395C}"/>
                </c:ext>
              </c:extLst>
            </c:dLbl>
            <c:dLbl>
              <c:idx val="8"/>
              <c:tx>
                <c:rich>
                  <a:bodyPr/>
                  <a:lstStyle/>
                  <a:p>
                    <a:fld id="{31AF7D4A-3FB7-4008-A15E-90A3D0ADF4F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565-433D-8FEC-F6386B7B395C}"/>
                </c:ext>
              </c:extLst>
            </c:dLbl>
            <c:dLbl>
              <c:idx val="9"/>
              <c:tx>
                <c:rich>
                  <a:bodyPr/>
                  <a:lstStyle/>
                  <a:p>
                    <a:fld id="{02925940-B78B-4E63-B692-ABA6B15E7C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565-433D-8FEC-F6386B7B395C}"/>
                </c:ext>
              </c:extLst>
            </c:dLbl>
            <c:dLbl>
              <c:idx val="10"/>
              <c:tx>
                <c:rich>
                  <a:bodyPr/>
                  <a:lstStyle/>
                  <a:p>
                    <a:fld id="{2FBC4671-FF34-4F0D-A094-508B37A8251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565-433D-8FEC-F6386B7B395C}"/>
                </c:ext>
              </c:extLst>
            </c:dLbl>
            <c:dLbl>
              <c:idx val="11"/>
              <c:tx>
                <c:rich>
                  <a:bodyPr/>
                  <a:lstStyle/>
                  <a:p>
                    <a:fld id="{826529C6-B0B6-439A-818B-C31D6E56EAC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565-433D-8FEC-F6386B7B39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Analysis!$R$3:$R$14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Analysis!$S$3:$S$14</c15:f>
                <c15:dlblRangeCache>
                  <c:ptCount val="12"/>
                  <c:pt idx="0">
                    <c:v>17%</c:v>
                  </c:pt>
                  <c:pt idx="1">
                    <c:v>18%</c:v>
                  </c:pt>
                  <c:pt idx="2">
                    <c:v>18%</c:v>
                  </c:pt>
                  <c:pt idx="3">
                    <c:v>20%</c:v>
                  </c:pt>
                  <c:pt idx="4">
                    <c:v>14%</c:v>
                  </c:pt>
                  <c:pt idx="5">
                    <c:v>19%</c:v>
                  </c:pt>
                  <c:pt idx="6">
                    <c:v>15%</c:v>
                  </c:pt>
                  <c:pt idx="7">
                    <c:v>16%</c:v>
                  </c:pt>
                  <c:pt idx="8">
                    <c:v>18%</c:v>
                  </c:pt>
                  <c:pt idx="9">
                    <c:v>17%</c:v>
                  </c:pt>
                  <c:pt idx="10">
                    <c:v>19%</c:v>
                  </c:pt>
                  <c:pt idx="11">
                    <c:v>16%</c:v>
                  </c:pt>
                </c15:dlblRangeCache>
              </c15:datalabelsRange>
            </c:ext>
            <c:ext xmlns:c16="http://schemas.microsoft.com/office/drawing/2014/chart" uri="{C3380CC4-5D6E-409C-BE32-E72D297353CC}">
              <c16:uniqueId val="{0000000D-B565-433D-8FEC-F6386B7B395C}"/>
            </c:ext>
          </c:extLst>
        </c:ser>
        <c:ser>
          <c:idx val="2"/>
          <c:order val="2"/>
          <c:tx>
            <c:strRef>
              <c:f>Analysis!$S$2</c:f>
              <c:strCache>
                <c:ptCount val="1"/>
                <c:pt idx="0">
                  <c:v>Profit %</c:v>
                </c:pt>
              </c:strCache>
            </c:strRef>
          </c:tx>
          <c:spPr>
            <a:solidFill>
              <a:schemeClr val="accent3"/>
            </a:solidFill>
            <a:ln>
              <a:noFill/>
            </a:ln>
            <a:effectLst/>
          </c:spPr>
          <c:invertIfNegative val="0"/>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Analysis!$S$3:$S$14</c:f>
              <c:numCache>
                <c:formatCode>0%</c:formatCode>
                <c:ptCount val="12"/>
                <c:pt idx="0">
                  <c:v>0.17067663499323754</c:v>
                </c:pt>
                <c:pt idx="1">
                  <c:v>0.17876807108852694</c:v>
                </c:pt>
                <c:pt idx="2">
                  <c:v>0.18100127023952842</c:v>
                </c:pt>
                <c:pt idx="3">
                  <c:v>0.19929598846613</c:v>
                </c:pt>
                <c:pt idx="4">
                  <c:v>0.14184361599394382</c:v>
                </c:pt>
                <c:pt idx="5">
                  <c:v>0.18519564114547502</c:v>
                </c:pt>
                <c:pt idx="6">
                  <c:v>0.15244020232731445</c:v>
                </c:pt>
                <c:pt idx="7">
                  <c:v>0.15613401828550777</c:v>
                </c:pt>
                <c:pt idx="8">
                  <c:v>0.18400377268441431</c:v>
                </c:pt>
                <c:pt idx="9">
                  <c:v>0.16891264030681183</c:v>
                </c:pt>
                <c:pt idx="10">
                  <c:v>0.18874036065149913</c:v>
                </c:pt>
                <c:pt idx="11">
                  <c:v>0.16076293102751138</c:v>
                </c:pt>
              </c:numCache>
            </c:numRef>
          </c:val>
          <c:extLst>
            <c:ext xmlns:c16="http://schemas.microsoft.com/office/drawing/2014/chart" uri="{C3380CC4-5D6E-409C-BE32-E72D297353CC}">
              <c16:uniqueId val="{0000000E-B565-433D-8FEC-F6386B7B395C}"/>
            </c:ext>
          </c:extLst>
        </c:ser>
        <c:dLbls>
          <c:showLegendKey val="0"/>
          <c:showVal val="0"/>
          <c:showCatName val="0"/>
          <c:showSerName val="0"/>
          <c:showPercent val="0"/>
          <c:showBubbleSize val="0"/>
        </c:dLbls>
        <c:gapWidth val="50"/>
        <c:overlap val="100"/>
        <c:axId val="373250703"/>
        <c:axId val="373260783"/>
      </c:barChart>
      <c:catAx>
        <c:axId val="373250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60783"/>
        <c:crosses val="autoZero"/>
        <c:auto val="1"/>
        <c:lblAlgn val="ctr"/>
        <c:lblOffset val="100"/>
        <c:noMultiLvlLbl val="0"/>
      </c:catAx>
      <c:valAx>
        <c:axId val="373260783"/>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250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Analysis!$AF$4:$AF$13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Analysis!$AG$4:$AG$13</c:f>
              <c:numCache>
                <c:formatCode>"$"#,##0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BAE6-434D-BFE0-456E48434A1C}"/>
            </c:ext>
          </c:extLst>
        </c:ser>
        <c:dLbls>
          <c:dLblPos val="outEnd"/>
          <c:showLegendKey val="0"/>
          <c:showVal val="1"/>
          <c:showCatName val="0"/>
          <c:showSerName val="0"/>
          <c:showPercent val="0"/>
          <c:showBubbleSize val="0"/>
        </c:dLbls>
        <c:gapWidth val="50"/>
        <c:axId val="715646735"/>
        <c:axId val="715645295"/>
      </c:barChart>
      <c:catAx>
        <c:axId val="715646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645295"/>
        <c:crosses val="autoZero"/>
        <c:auto val="1"/>
        <c:lblAlgn val="ctr"/>
        <c:lblOffset val="100"/>
        <c:noMultiLvlLbl val="0"/>
      </c:catAx>
      <c:valAx>
        <c:axId val="715645295"/>
        <c:scaling>
          <c:orientation val="minMax"/>
        </c:scaling>
        <c:delete val="1"/>
        <c:axPos val="b"/>
        <c:numFmt formatCode="&quot;$&quot;#,##0" sourceLinked="1"/>
        <c:majorTickMark val="out"/>
        <c:minorTickMark val="none"/>
        <c:tickLblPos val="nextTo"/>
        <c:crossAx val="715646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[Sales-Dashboard-practice-file2.xlsx]Analysis!SaleType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Analysis!$AS$1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A3-462A-8BED-BC29AFDC80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A3-462A-8BED-BC29AFDC80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A3-462A-8BED-BC29AFDC80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Analysis!$AR$2:$AR$4</c:f>
              <c:strCache>
                <c:ptCount val="3"/>
                <c:pt idx="0">
                  <c:v>Direct Sales</c:v>
                </c:pt>
                <c:pt idx="1">
                  <c:v>Online</c:v>
                </c:pt>
                <c:pt idx="2">
                  <c:v>Wholesaler</c:v>
                </c:pt>
              </c:strCache>
            </c:strRef>
          </c:cat>
          <c:val>
            <c:numRef>
              <c:f>Analysis!$AS$2:$AS$4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99A3-462A-8BED-BC29AFDC80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[Sales-Dashboard-practice-file2.xlsx]Analysis!PaymentMode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Analysis!$AV$1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55-44A8-AD27-3A9B1229F1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55-44A8-AD27-3A9B1229F1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Analysis!$AU$2:$AU$3</c:f>
              <c:strCache>
                <c:ptCount val="2"/>
                <c:pt idx="0">
                  <c:v>Cash</c:v>
                </c:pt>
                <c:pt idx="1">
                  <c:v>Online</c:v>
                </c:pt>
              </c:strCache>
            </c:strRef>
          </c:cat>
          <c:val>
            <c:numRef>
              <c:f>Analysis!$AV$2:$AV$3</c:f>
              <c:numCache>
                <c:formatCode>General</c:formatCode>
                <c:ptCount val="2"/>
                <c:pt idx="0">
                  <c:v>199516.90000000008</c:v>
                </c:pt>
                <c:pt idx="1">
                  <c:v>201895.01999999993</c:v>
                </c:pt>
              </c:numCache>
            </c:numRef>
          </c:val>
          <c:extLst>
            <c:ext xmlns:c16="http://schemas.microsoft.com/office/drawing/2014/chart" uri="{C3380CC4-5D6E-409C-BE32-E72D297353CC}">
              <c16:uniqueId val="{00000004-7255-44A8-AD27-3A9B1229F1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[Sales-Dashboard-practice-file2.xlsx]Analysis!Daily</c:name>
    <c:fmtId val="10"/>
  </c:pivotSource>
  <c:chart>
    <c:title>
      <c:overlay val="0"/>
      <c:spPr>
        <a:noFill/>
        <a:ln>
          <a:noFill/>
        </a:ln>
        <a:effectLst/>
      </c:spPr>
      <c:txPr>
        <a:bodyPr rot="0" spcFirstLastPara="1" vertOverflow="ellipsis" vert="horz" wrap="square" anchor="ctr" anchorCtr="1"/>
        <a:lstStyle/>
        <a:p>
          <a:pPr>
            <a:defRPr lang="en-US" sz="720" b="0" i="0" u="none" strike="noStrike" kern="1200" spc="0" baseline="0">
              <a:solidFill>
                <a:schemeClr val="bg1"/>
              </a:solidFill>
              <a:latin typeface="Montserrat" panose="000005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accent4"/>
              </a:gs>
              <a:gs pos="100000">
                <a:schemeClr val="accent4">
                  <a:lumMod val="20000"/>
                  <a:lumOff val="8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gradFill>
              <a:gsLst>
                <a:gs pos="0">
                  <a:schemeClr val="accent4"/>
                </a:gs>
                <a:gs pos="100000">
                  <a:schemeClr val="accent4">
                    <a:lumMod val="20000"/>
                    <a:lumOff val="80000"/>
                  </a:schemeClr>
                </a:gs>
              </a:gsLst>
              <a:lin ang="16200000" scaled="1"/>
            </a:gra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265-43E2-80A9-AE3BD4138871}"/>
            </c:ext>
          </c:extLst>
        </c:ser>
        <c:dLbls>
          <c:showLegendKey val="0"/>
          <c:showVal val="0"/>
          <c:showCatName val="0"/>
          <c:showSerName val="0"/>
          <c:showPercent val="0"/>
          <c:showBubbleSize val="0"/>
        </c:dLbls>
        <c:axId val="50463983"/>
        <c:axId val="50451503"/>
      </c:areaChart>
      <c:catAx>
        <c:axId val="5046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crossAx val="50451503"/>
        <c:crosses val="autoZero"/>
        <c:auto val="1"/>
        <c:lblAlgn val="ctr"/>
        <c:lblOffset val="100"/>
        <c:noMultiLvlLbl val="0"/>
      </c:catAx>
      <c:valAx>
        <c:axId val="5045150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crossAx val="50463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600" b="0" i="0" u="none" strike="noStrike" kern="1200" baseline="0">
          <a:solidFill>
            <a:schemeClr val="bg1"/>
          </a:solidFill>
          <a:latin typeface="Montserrat" panose="00000500000000000000" pitchFamily="2"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Analysis!$Q$2</c:f>
              <c:strCache>
                <c:ptCount val="1"/>
                <c:pt idx="0">
                  <c:v>Sales</c:v>
                </c:pt>
              </c:strCache>
            </c:strRef>
          </c:tx>
          <c:spPr>
            <a:gradFill>
              <a:gsLst>
                <a:gs pos="0">
                  <a:schemeClr val="accent4"/>
                </a:gs>
                <a:gs pos="100000">
                  <a:schemeClr val="accent4">
                    <a:lumMod val="40000"/>
                    <a:lumOff val="60000"/>
                  </a:schemeClr>
                </a:gs>
              </a:gsLst>
              <a:lin ang="16200000" scaled="1"/>
            </a:gradFill>
            <a:ln>
              <a:noFill/>
            </a:ln>
            <a:effectLst/>
          </c:spPr>
          <c:invertIfNegative val="0"/>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Analysis!$Q$3:$Q$14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3C31-49DF-B1F5-BB4A07D85D00}"/>
            </c:ext>
          </c:extLst>
        </c:ser>
        <c:ser>
          <c:idx val="1"/>
          <c:order val="1"/>
          <c:tx>
            <c:strRef>
              <c:f>Analysis!$R$2</c:f>
              <c:strCache>
                <c:ptCount val="1"/>
                <c:pt idx="0">
                  <c:v>Profit</c:v>
                </c:pt>
              </c:strCache>
            </c:strRef>
          </c:tx>
          <c:spPr>
            <a:gradFill>
              <a:gsLst>
                <a:gs pos="0">
                  <a:schemeClr val="accent6">
                    <a:lumMod val="75000"/>
                  </a:schemeClr>
                </a:gs>
                <a:gs pos="100000">
                  <a:schemeClr val="accent6">
                    <a:lumMod val="40000"/>
                    <a:lumOff val="60000"/>
                  </a:schemeClr>
                </a:gs>
              </a:gsLst>
              <a:lin ang="16200000" scaled="1"/>
            </a:gradFill>
            <a:ln>
              <a:noFill/>
            </a:ln>
            <a:effectLst/>
          </c:spPr>
          <c:invertIfNegative val="0"/>
          <c:dLbls>
            <c:dLbl>
              <c:idx val="0"/>
              <c:tx>
                <c:rich>
                  <a:bodyPr/>
                  <a:lstStyle/>
                  <a:p>
                    <a:fld id="{84F9BEDA-DF71-40DA-8631-200638A91F8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C31-49DF-B1F5-BB4A07D85D00}"/>
                </c:ext>
              </c:extLst>
            </c:dLbl>
            <c:dLbl>
              <c:idx val="1"/>
              <c:tx>
                <c:rich>
                  <a:bodyPr/>
                  <a:lstStyle/>
                  <a:p>
                    <a:fld id="{ED100CBB-FF76-4E57-91A0-CD14557452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C31-49DF-B1F5-BB4A07D85D00}"/>
                </c:ext>
              </c:extLst>
            </c:dLbl>
            <c:dLbl>
              <c:idx val="2"/>
              <c:tx>
                <c:rich>
                  <a:bodyPr/>
                  <a:lstStyle/>
                  <a:p>
                    <a:fld id="{A1C91F22-BC75-43F5-9F74-03A2DF70FC4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C31-49DF-B1F5-BB4A07D85D00}"/>
                </c:ext>
              </c:extLst>
            </c:dLbl>
            <c:dLbl>
              <c:idx val="3"/>
              <c:tx>
                <c:rich>
                  <a:bodyPr/>
                  <a:lstStyle/>
                  <a:p>
                    <a:fld id="{F56AA11D-5086-40B5-BCBB-8D36293C3F5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C31-49DF-B1F5-BB4A07D85D00}"/>
                </c:ext>
              </c:extLst>
            </c:dLbl>
            <c:dLbl>
              <c:idx val="4"/>
              <c:tx>
                <c:rich>
                  <a:bodyPr/>
                  <a:lstStyle/>
                  <a:p>
                    <a:fld id="{3FB188DA-BA26-459C-AEDD-2758F6B924A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C31-49DF-B1F5-BB4A07D85D00}"/>
                </c:ext>
              </c:extLst>
            </c:dLbl>
            <c:dLbl>
              <c:idx val="5"/>
              <c:tx>
                <c:rich>
                  <a:bodyPr/>
                  <a:lstStyle/>
                  <a:p>
                    <a:fld id="{4D17127B-89FC-43A7-BD5E-890538425DA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C31-49DF-B1F5-BB4A07D85D00}"/>
                </c:ext>
              </c:extLst>
            </c:dLbl>
            <c:dLbl>
              <c:idx val="6"/>
              <c:tx>
                <c:rich>
                  <a:bodyPr/>
                  <a:lstStyle/>
                  <a:p>
                    <a:fld id="{A3E630D6-C63D-4A16-8FB8-A47000446DA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C31-49DF-B1F5-BB4A07D85D00}"/>
                </c:ext>
              </c:extLst>
            </c:dLbl>
            <c:dLbl>
              <c:idx val="7"/>
              <c:tx>
                <c:rich>
                  <a:bodyPr/>
                  <a:lstStyle/>
                  <a:p>
                    <a:fld id="{06C646BE-B7EB-4F7D-9F39-389DCBB0278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C31-49DF-B1F5-BB4A07D85D00}"/>
                </c:ext>
              </c:extLst>
            </c:dLbl>
            <c:dLbl>
              <c:idx val="8"/>
              <c:tx>
                <c:rich>
                  <a:bodyPr/>
                  <a:lstStyle/>
                  <a:p>
                    <a:fld id="{295393C6-276A-4B1E-882D-68E821B1DF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C31-49DF-B1F5-BB4A07D85D00}"/>
                </c:ext>
              </c:extLst>
            </c:dLbl>
            <c:dLbl>
              <c:idx val="9"/>
              <c:tx>
                <c:rich>
                  <a:bodyPr/>
                  <a:lstStyle/>
                  <a:p>
                    <a:fld id="{0F556AA9-05CE-4385-8FB4-DD0C3F0E5FA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C31-49DF-B1F5-BB4A07D85D00}"/>
                </c:ext>
              </c:extLst>
            </c:dLbl>
            <c:dLbl>
              <c:idx val="10"/>
              <c:tx>
                <c:rich>
                  <a:bodyPr/>
                  <a:lstStyle/>
                  <a:p>
                    <a:fld id="{2DC38329-29F9-4940-B52C-B10F36418CA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C31-49DF-B1F5-BB4A07D85D00}"/>
                </c:ext>
              </c:extLst>
            </c:dLbl>
            <c:dLbl>
              <c:idx val="11"/>
              <c:tx>
                <c:rich>
                  <a:bodyPr/>
                  <a:lstStyle/>
                  <a:p>
                    <a:fld id="{3A5F39E6-6943-4870-A2EA-225D11D645F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C31-49DF-B1F5-BB4A07D85D00}"/>
                </c:ext>
              </c:extLst>
            </c:dLbl>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ontserrat" panose="00000500000000000000" pitchFamily="2"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Analysis!$R$3:$R$14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Analysis!$S$3:$S$14</c15:f>
                <c15:dlblRangeCache>
                  <c:ptCount val="12"/>
                  <c:pt idx="0">
                    <c:v>17%</c:v>
                  </c:pt>
                  <c:pt idx="1">
                    <c:v>18%</c:v>
                  </c:pt>
                  <c:pt idx="2">
                    <c:v>18%</c:v>
                  </c:pt>
                  <c:pt idx="3">
                    <c:v>20%</c:v>
                  </c:pt>
                  <c:pt idx="4">
                    <c:v>14%</c:v>
                  </c:pt>
                  <c:pt idx="5">
                    <c:v>19%</c:v>
                  </c:pt>
                  <c:pt idx="6">
                    <c:v>15%</c:v>
                  </c:pt>
                  <c:pt idx="7">
                    <c:v>16%</c:v>
                  </c:pt>
                  <c:pt idx="8">
                    <c:v>18%</c:v>
                  </c:pt>
                  <c:pt idx="9">
                    <c:v>17%</c:v>
                  </c:pt>
                  <c:pt idx="10">
                    <c:v>19%</c:v>
                  </c:pt>
                  <c:pt idx="11">
                    <c:v>16%</c:v>
                  </c:pt>
                </c15:dlblRangeCache>
              </c15:datalabelsRange>
            </c:ext>
            <c:ext xmlns:c16="http://schemas.microsoft.com/office/drawing/2014/chart" uri="{C3380CC4-5D6E-409C-BE32-E72D297353CC}">
              <c16:uniqueId val="{0000000D-3C31-49DF-B1F5-BB4A07D85D00}"/>
            </c:ext>
          </c:extLst>
        </c:ser>
        <c:ser>
          <c:idx val="2"/>
          <c:order val="2"/>
          <c:tx>
            <c:strRef>
              <c:f>Analysis!$S$2</c:f>
              <c:strCache>
                <c:ptCount val="1"/>
                <c:pt idx="0">
                  <c:v>Profit %</c:v>
                </c:pt>
              </c:strCache>
            </c:strRef>
          </c:tx>
          <c:spPr>
            <a:solidFill>
              <a:schemeClr val="accent3"/>
            </a:solidFill>
            <a:ln>
              <a:noFill/>
            </a:ln>
            <a:effectLst/>
          </c:spPr>
          <c:invertIfNegative val="0"/>
          <c:cat>
            <c:strRef>
              <c:f>Analysis!$P$3:$P$14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Analysis!$S$3:$S$14</c:f>
              <c:numCache>
                <c:formatCode>0%</c:formatCode>
                <c:ptCount val="12"/>
                <c:pt idx="0">
                  <c:v>0.17067663499323754</c:v>
                </c:pt>
                <c:pt idx="1">
                  <c:v>0.17876807108852694</c:v>
                </c:pt>
                <c:pt idx="2">
                  <c:v>0.18100127023952842</c:v>
                </c:pt>
                <c:pt idx="3">
                  <c:v>0.19929598846613</c:v>
                </c:pt>
                <c:pt idx="4">
                  <c:v>0.14184361599394382</c:v>
                </c:pt>
                <c:pt idx="5">
                  <c:v>0.18519564114547502</c:v>
                </c:pt>
                <c:pt idx="6">
                  <c:v>0.15244020232731445</c:v>
                </c:pt>
                <c:pt idx="7">
                  <c:v>0.15613401828550777</c:v>
                </c:pt>
                <c:pt idx="8">
                  <c:v>0.18400377268441431</c:v>
                </c:pt>
                <c:pt idx="9">
                  <c:v>0.16891264030681183</c:v>
                </c:pt>
                <c:pt idx="10">
                  <c:v>0.18874036065149913</c:v>
                </c:pt>
                <c:pt idx="11">
                  <c:v>0.16076293102751138</c:v>
                </c:pt>
              </c:numCache>
            </c:numRef>
          </c:val>
          <c:extLst>
            <c:ext xmlns:c16="http://schemas.microsoft.com/office/drawing/2014/chart" uri="{C3380CC4-5D6E-409C-BE32-E72D297353CC}">
              <c16:uniqueId val="{0000000E-3C31-49DF-B1F5-BB4A07D85D00}"/>
            </c:ext>
          </c:extLst>
        </c:ser>
        <c:dLbls>
          <c:showLegendKey val="0"/>
          <c:showVal val="0"/>
          <c:showCatName val="0"/>
          <c:showSerName val="0"/>
          <c:showPercent val="0"/>
          <c:showBubbleSize val="0"/>
        </c:dLbls>
        <c:gapWidth val="50"/>
        <c:overlap val="100"/>
        <c:axId val="373250703"/>
        <c:axId val="373260783"/>
      </c:barChart>
      <c:catAx>
        <c:axId val="373250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ontserrat" panose="00000500000000000000" pitchFamily="2" charset="0"/>
                <a:ea typeface="+mn-ea"/>
                <a:cs typeface="+mn-cs"/>
              </a:defRPr>
            </a:pPr>
            <a:endParaRPr lang="en-US"/>
          </a:p>
        </c:txPr>
        <c:crossAx val="373260783"/>
        <c:crosses val="autoZero"/>
        <c:auto val="1"/>
        <c:lblAlgn val="ctr"/>
        <c:lblOffset val="100"/>
        <c:noMultiLvlLbl val="0"/>
      </c:catAx>
      <c:valAx>
        <c:axId val="373260783"/>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ontserrat" panose="00000500000000000000" pitchFamily="2" charset="0"/>
                <a:ea typeface="+mn-ea"/>
                <a:cs typeface="+mn-cs"/>
              </a:defRPr>
            </a:pPr>
            <a:endParaRPr lang="en-US"/>
          </a:p>
        </c:txPr>
        <c:crossAx val="3732507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600">
          <a:solidFill>
            <a:schemeClr val="bg1"/>
          </a:solidFill>
          <a:latin typeface="Montserrat" panose="00000500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0">
                  <a:schemeClr val="accent4"/>
                </a:gs>
                <a:gs pos="100000">
                  <a:schemeClr val="accent4">
                    <a:lumMod val="40000"/>
                    <a:lumOff val="60000"/>
                  </a:schemeClr>
                </a:gs>
              </a:gsLst>
              <a:lin ang="0" scaled="1"/>
              <a:tileRect/>
            </a:gradFill>
            <a:ln>
              <a:noFill/>
            </a:ln>
            <a:effectLst/>
          </c:spPr>
          <c:invertIfNegative val="0"/>
          <c:dLbls>
            <c:spPr>
              <a:noFill/>
              <a:ln>
                <a:noFill/>
              </a:ln>
              <a:effectLst/>
            </c:spPr>
            <c:txPr>
              <a:bodyPr rot="0" spcFirstLastPara="1" vertOverflow="ellipsis" vert="horz" wrap="square" anchor="ctr" anchorCtr="1"/>
              <a:lstStyle/>
              <a:p>
                <a:pPr>
                  <a:defRPr lang="en-US" sz="500" b="0" i="0" u="none" strike="noStrike" kern="1200" baseline="0">
                    <a:solidFill>
                      <a:schemeClr val="bg1"/>
                    </a:solidFill>
                    <a:latin typeface="Montserrat" panose="000005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Analysis!$AF$4:$AF$13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Analysis!$AG$4:$AG$13</c:f>
              <c:numCache>
                <c:formatCode>"$"#,##0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7E7C-43D0-8ED2-CBB0DC9B00AE}"/>
            </c:ext>
          </c:extLst>
        </c:ser>
        <c:dLbls>
          <c:dLblPos val="outEnd"/>
          <c:showLegendKey val="0"/>
          <c:showVal val="1"/>
          <c:showCatName val="0"/>
          <c:showSerName val="0"/>
          <c:showPercent val="0"/>
          <c:showBubbleSize val="0"/>
        </c:dLbls>
        <c:gapWidth val="50"/>
        <c:axId val="715646735"/>
        <c:axId val="715645295"/>
      </c:barChart>
      <c:catAx>
        <c:axId val="715646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500" b="0" i="0" u="none" strike="noStrike" kern="1200" baseline="0">
                <a:solidFill>
                  <a:schemeClr val="bg1"/>
                </a:solidFill>
                <a:latin typeface="Montserrat" panose="00000500000000000000" pitchFamily="2" charset="0"/>
                <a:ea typeface="+mn-ea"/>
                <a:cs typeface="+mn-cs"/>
              </a:defRPr>
            </a:pPr>
            <a:endParaRPr lang="en-US"/>
          </a:p>
        </c:txPr>
        <c:crossAx val="715645295"/>
        <c:crosses val="autoZero"/>
        <c:auto val="1"/>
        <c:lblAlgn val="ctr"/>
        <c:lblOffset val="100"/>
        <c:noMultiLvlLbl val="0"/>
      </c:catAx>
      <c:valAx>
        <c:axId val="715645295"/>
        <c:scaling>
          <c:orientation val="minMax"/>
        </c:scaling>
        <c:delete val="1"/>
        <c:axPos val="b"/>
        <c:numFmt formatCode="&quot;$&quot;#,##0" sourceLinked="1"/>
        <c:majorTickMark val="out"/>
        <c:minorTickMark val="none"/>
        <c:tickLblPos val="nextTo"/>
        <c:crossAx val="7156467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lgn="ctr">
        <a:defRPr lang="en-US" sz="600" b="0" i="0" u="none" strike="noStrike" kern="1200" baseline="0">
          <a:solidFill>
            <a:schemeClr val="bg1"/>
          </a:solidFill>
          <a:latin typeface="Montserrat" panose="00000500000000000000" pitchFamily="2" charset="0"/>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[Sales-Dashboard-practice-file2.xlsx]Analysis!SaleType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600" b="0" i="0" u="none" strike="noStrike" kern="1200" baseline="0">
                  <a:solidFill>
                    <a:sysClr val="windowText" lastClr="000000"/>
                  </a:solidFill>
                  <a:latin typeface="Montserrat" panose="00000500000000000000" pitchFamily="2"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w="19050">
            <a:noFill/>
          </a:ln>
          <a:effectLst/>
        </c:spPr>
      </c:pivotFmt>
      <c:pivotFmt>
        <c:idx val="23"/>
        <c:spPr>
          <a:solidFill>
            <a:schemeClr val="accent2">
              <a:lumMod val="75000"/>
            </a:schemeClr>
          </a:solidFill>
          <a:ln w="19050">
            <a:noFill/>
          </a:ln>
          <a:effectLst/>
        </c:spPr>
      </c:pivotFmt>
      <c:pivotFmt>
        <c:idx val="24"/>
        <c:spPr>
          <a:solidFill>
            <a:schemeClr val="accent5">
              <a:lumMod val="60000"/>
              <a:lumOff val="40000"/>
            </a:schemeClr>
          </a:solidFill>
          <a:ln w="19050">
            <a:noFill/>
          </a:ln>
          <a:effectLst/>
        </c:spPr>
      </c:pivotFmt>
    </c:pivotFmts>
    <c:plotArea>
      <c:layout>
        <c:manualLayout>
          <c:layoutTarget val="inner"/>
          <c:xMode val="edge"/>
          <c:yMode val="edge"/>
          <c:x val="0.1098985459944745"/>
          <c:y val="9.6409226667566614E-2"/>
          <c:w val="0.81356275024478597"/>
          <c:h val="0.65326384084504663"/>
        </c:manualLayout>
      </c:layout>
      <c:pieChart>
        <c:varyColors val="1"/>
        <c:ser>
          <c:idx val="0"/>
          <c:order val="0"/>
          <c:tx>
            <c:strRef>
              <c:f>Analysis!$AS$1</c:f>
              <c:strCache>
                <c:ptCount val="1"/>
                <c:pt idx="0">
                  <c:v>Total</c:v>
                </c:pt>
              </c:strCache>
            </c:strRef>
          </c:tx>
          <c:spPr>
            <a:ln>
              <a:noFill/>
            </a:ln>
          </c:spPr>
          <c:dPt>
            <c:idx val="0"/>
            <c:bubble3D val="0"/>
            <c:spPr>
              <a:solidFill>
                <a:schemeClr val="accent4"/>
              </a:solidFill>
              <a:ln w="19050">
                <a:noFill/>
              </a:ln>
              <a:effectLst/>
            </c:spPr>
            <c:extLst>
              <c:ext xmlns:c16="http://schemas.microsoft.com/office/drawing/2014/chart" uri="{C3380CC4-5D6E-409C-BE32-E72D297353CC}">
                <c16:uniqueId val="{00000001-9163-4EA0-85E0-D1A328C9CA2A}"/>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9163-4EA0-85E0-D1A328C9CA2A}"/>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9163-4EA0-85E0-D1A328C9CA2A}"/>
              </c:ext>
            </c:extLst>
          </c:dPt>
          <c:dLbls>
            <c:spPr>
              <a:noFill/>
              <a:ln>
                <a:noFill/>
              </a:ln>
              <a:effectLst/>
            </c:spPr>
            <c:txPr>
              <a:bodyPr rot="0" spcFirstLastPara="1" vertOverflow="ellipsis" vert="horz" wrap="square" anchor="ctr" anchorCtr="1"/>
              <a:lstStyle/>
              <a:p>
                <a:pPr>
                  <a:defRPr lang="en-US" sz="600" b="0" i="0" u="none" strike="noStrike" kern="1200" baseline="0">
                    <a:solidFill>
                      <a:sysClr val="windowText" lastClr="000000"/>
                    </a:solidFill>
                    <a:latin typeface="Montserrat" panose="00000500000000000000" pitchFamily="2"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Analysis!$AR$2:$AR$4</c:f>
              <c:strCache>
                <c:ptCount val="3"/>
                <c:pt idx="0">
                  <c:v>Direct Sales</c:v>
                </c:pt>
                <c:pt idx="1">
                  <c:v>Online</c:v>
                </c:pt>
                <c:pt idx="2">
                  <c:v>Wholesaler</c:v>
                </c:pt>
              </c:strCache>
            </c:strRef>
          </c:cat>
          <c:val>
            <c:numRef>
              <c:f>Analysis!$AS$2:$AS$4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9163-4EA0-85E0-D1A328C9CA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8.3562032307581968E-3"/>
          <c:y val="0.78581070819904497"/>
          <c:w val="0.93315037415393443"/>
          <c:h val="0.16731139159340566"/>
        </c:manualLayout>
      </c:layout>
      <c:overlay val="0"/>
      <c:spPr>
        <a:noFill/>
        <a:ln>
          <a:noFill/>
        </a:ln>
        <a:effectLst/>
      </c:spPr>
      <c:txPr>
        <a:bodyPr rot="0" spcFirstLastPara="1" vertOverflow="ellipsis" vert="horz" wrap="square" anchor="ctr" anchorCtr="1"/>
        <a:lstStyle/>
        <a:p>
          <a:pPr>
            <a:defRPr lang="en-US" sz="600" b="0" i="0" u="none" strike="noStrike" kern="1200" baseline="0">
              <a:solidFill>
                <a:schemeClr val="bg1"/>
              </a:solidFill>
              <a:latin typeface="Montserrat"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600" b="0" i="0" u="none" strike="noStrike" kern="1200" baseline="0">
          <a:solidFill>
            <a:schemeClr val="bg1"/>
          </a:solidFill>
          <a:latin typeface="Montserrat" panose="00000500000000000000" pitchFamily="2"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CA3E779-3498-454A-A670-2E1D381480E3}">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CA3E779-3498-454A-A670-2E1D381480E3}">
          <cx:spPr>
            <a:ln>
              <a:noFill/>
            </a:ln>
          </cx:spPr>
          <cx:dataPt idx="4">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Q$1" lockText="1" noThreeD="1"/>
</file>

<file path=xl/ctrlProps/ctrlProp2.xml><?xml version="1.0" encoding="utf-8"?>
<formControlPr xmlns="http://schemas.microsoft.com/office/spreadsheetml/2009/9/main" objectType="CheckBox" checked="Checked" fmlaLink="$R$1" lockText="1" noThreeD="1"/>
</file>

<file path=xl/ctrlProps/ctrlProp3.xml><?xml version="1.0" encoding="utf-8"?>
<formControlPr xmlns="http://schemas.microsoft.com/office/spreadsheetml/2009/9/main" objectType="CheckBox" checked="Checked" fmlaLink="$S$1" lockText="1" noThreeD="1"/>
</file>

<file path=xl/ctrlProps/ctrlProp4.xml><?xml version="1.0" encoding="utf-8"?>
<formControlPr xmlns="http://schemas.microsoft.com/office/spreadsheetml/2009/9/main" objectType="Scroll" dx="22" fmlaLink="$AF$1" max="100" min="1" page="10"/>
</file>

<file path=xl/ctrlProps/ctrlProp5.xml><?xml version="1.0" encoding="utf-8"?>
<formControlPr xmlns="http://schemas.microsoft.com/office/spreadsheetml/2009/9/main" objectType="Scroll" dx="22" fmlaLink="Analysis!$AF$1" max="100" min="1" page="10"/>
</file>

<file path=xl/ctrlProps/ctrlProp6.xml><?xml version="1.0" encoding="utf-8"?>
<formControlPr xmlns="http://schemas.microsoft.com/office/spreadsheetml/2009/9/main" objectType="CheckBox" checked="Checked" fmlaLink="Analysis!$S$1" lockText="1" noThreeD="1"/>
</file>

<file path=xl/ctrlProps/ctrlProp7.xml><?xml version="1.0" encoding="utf-8"?>
<formControlPr xmlns="http://schemas.microsoft.com/office/spreadsheetml/2009/9/main" objectType="CheckBox" checked="Checked" fmlaLink="Analysis!$R$1" lockText="1" noThreeD="1"/>
</file>

<file path=xl/ctrlProps/ctrlProp8.xml><?xml version="1.0" encoding="utf-8"?>
<formControlPr xmlns="http://schemas.microsoft.com/office/spreadsheetml/2009/9/main" objectType="CheckBox" checked="Checked" fmlaLink="Analysis!$Q$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28.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27.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6.xml"/><Relationship Id="rId30" Type="http://schemas.microsoft.com/office/2014/relationships/chartEx" Target="../charts/chartEx2.xml"/><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2</xdr:col>
      <xdr:colOff>201223</xdr:colOff>
      <xdr:row>12</xdr:row>
      <xdr:rowOff>29035</xdr:rowOff>
    </xdr:from>
    <xdr:to>
      <xdr:col>3</xdr:col>
      <xdr:colOff>1455466</xdr:colOff>
      <xdr:row>25</xdr:row>
      <xdr:rowOff>76660</xdr:rowOff>
    </xdr:to>
    <mc:AlternateContent xmlns:mc="http://schemas.openxmlformats.org/markup-compatibility/2006" xmlns:a14="http://schemas.microsoft.com/office/drawing/2010/main">
      <mc:Choice Requires="a14">
        <xdr:graphicFrame macro="">
          <xdr:nvGraphicFramePr>
            <xdr:cNvPr id="12" name="SALE TYPE">
              <a:extLst>
                <a:ext uri="{FF2B5EF4-FFF2-40B4-BE49-F238E27FC236}">
                  <a16:creationId xmlns:a16="http://schemas.microsoft.com/office/drawing/2014/main" id="{0F88AC09-0E58-4710-93F6-07FA9B2B42E4}"/>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929580" y="2315035"/>
              <a:ext cx="186656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1682</xdr:colOff>
      <xdr:row>11</xdr:row>
      <xdr:rowOff>124285</xdr:rowOff>
    </xdr:from>
    <xdr:to>
      <xdr:col>4</xdr:col>
      <xdr:colOff>1832646</xdr:colOff>
      <xdr:row>24</xdr:row>
      <xdr:rowOff>171910</xdr:rowOff>
    </xdr:to>
    <mc:AlternateContent xmlns:mc="http://schemas.openxmlformats.org/markup-compatibility/2006" xmlns:a14="http://schemas.microsoft.com/office/drawing/2010/main">
      <mc:Choice Requires="a14">
        <xdr:graphicFrame macro="">
          <xdr:nvGraphicFramePr>
            <xdr:cNvPr id="13" name="PAYMENT MODE">
              <a:extLst>
                <a:ext uri="{FF2B5EF4-FFF2-40B4-BE49-F238E27FC236}">
                  <a16:creationId xmlns:a16="http://schemas.microsoft.com/office/drawing/2014/main" id="{E336F169-F5E7-4249-9099-71BEA90FAF5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805253" y="2219785"/>
              <a:ext cx="183096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354667</xdr:colOff>
      <xdr:row>16</xdr:row>
      <xdr:rowOff>62652</xdr:rowOff>
    </xdr:from>
    <xdr:to>
      <xdr:col>7</xdr:col>
      <xdr:colOff>190479</xdr:colOff>
      <xdr:row>29</xdr:row>
      <xdr:rowOff>110277</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7C6E087E-27AF-4ECE-AFA6-83184DFFAA6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689167" y="3110652"/>
              <a:ext cx="18632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755023</xdr:colOff>
      <xdr:row>18</xdr:row>
      <xdr:rowOff>113079</xdr:rowOff>
    </xdr:from>
    <xdr:to>
      <xdr:col>8</xdr:col>
      <xdr:colOff>163758</xdr:colOff>
      <xdr:row>31</xdr:row>
      <xdr:rowOff>160704</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7C10DE02-C952-44A8-A399-5AE282A83EF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16987" y="3542079"/>
              <a:ext cx="187162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175346</xdr:colOff>
      <xdr:row>34</xdr:row>
      <xdr:rowOff>12225</xdr:rowOff>
    </xdr:from>
    <xdr:to>
      <xdr:col>3</xdr:col>
      <xdr:colOff>1490764</xdr:colOff>
      <xdr:row>48</xdr:row>
      <xdr:rowOff>88425</xdr:rowOff>
    </xdr:to>
    <xdr:graphicFrame macro="">
      <xdr:nvGraphicFramePr>
        <xdr:cNvPr id="16" name="Chart 15">
          <a:extLst>
            <a:ext uri="{FF2B5EF4-FFF2-40B4-BE49-F238E27FC236}">
              <a16:creationId xmlns:a16="http://schemas.microsoft.com/office/drawing/2014/main" id="{3AD7F9FE-D57A-477C-951A-0A530712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173181</xdr:colOff>
      <xdr:row>24</xdr:row>
      <xdr:rowOff>23430</xdr:rowOff>
    </xdr:from>
    <xdr:to>
      <xdr:col>18</xdr:col>
      <xdr:colOff>454601</xdr:colOff>
      <xdr:row>38</xdr:row>
      <xdr:rowOff>99630</xdr:rowOff>
    </xdr:to>
    <xdr:graphicFrame macro="">
      <xdr:nvGraphicFramePr>
        <xdr:cNvPr id="17" name="Chart 16">
          <a:extLst>
            <a:ext uri="{FF2B5EF4-FFF2-40B4-BE49-F238E27FC236}">
              <a16:creationId xmlns:a16="http://schemas.microsoft.com/office/drawing/2014/main" id="{A87AB3CD-47D3-498E-B3EE-DF45C011B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514350</xdr:colOff>
          <xdr:row>18</xdr:row>
          <xdr:rowOff>114300</xdr:rowOff>
        </xdr:from>
        <xdr:to>
          <xdr:col>15</xdr:col>
          <xdr:colOff>771525</xdr:colOff>
          <xdr:row>20</xdr:row>
          <xdr:rowOff>152400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18</xdr:row>
          <xdr:rowOff>66675</xdr:rowOff>
        </xdr:from>
        <xdr:to>
          <xdr:col>16</xdr:col>
          <xdr:colOff>314325</xdr:colOff>
          <xdr:row>20</xdr:row>
          <xdr:rowOff>104775</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85725</xdr:colOff>
          <xdr:row>18</xdr:row>
          <xdr:rowOff>95250</xdr:rowOff>
        </xdr:from>
        <xdr:to>
          <xdr:col>17</xdr:col>
          <xdr:colOff>352425</xdr:colOff>
          <xdr:row>20</xdr:row>
          <xdr:rowOff>133350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190500</xdr:colOff>
          <xdr:row>16</xdr:row>
          <xdr:rowOff>38100</xdr:rowOff>
        </xdr:from>
        <xdr:to>
          <xdr:col>31</xdr:col>
          <xdr:colOff>666750</xdr:colOff>
          <xdr:row>35</xdr:row>
          <xdr:rowOff>85725</xdr:rowOff>
        </xdr:to>
        <xdr:sp macro="" textlink="">
          <xdr:nvSpPr>
            <xdr:cNvPr id="3080" name="Scroll Bar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32</xdr:col>
      <xdr:colOff>21393</xdr:colOff>
      <xdr:row>15</xdr:row>
      <xdr:rowOff>124284</xdr:rowOff>
    </xdr:from>
    <xdr:to>
      <xdr:col>36</xdr:col>
      <xdr:colOff>324208</xdr:colOff>
      <xdr:row>36</xdr:row>
      <xdr:rowOff>11106</xdr:rowOff>
    </xdr:to>
    <xdr:graphicFrame macro="">
      <xdr:nvGraphicFramePr>
        <xdr:cNvPr id="18" name="Chart 17">
          <a:extLst>
            <a:ext uri="{FF2B5EF4-FFF2-40B4-BE49-F238E27FC236}">
              <a16:creationId xmlns:a16="http://schemas.microsoft.com/office/drawing/2014/main" id="{814DECAC-E0E0-4142-A3C5-7842E1EE2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115626</xdr:colOff>
      <xdr:row>10</xdr:row>
      <xdr:rowOff>34636</xdr:rowOff>
    </xdr:from>
    <xdr:to>
      <xdr:col>42</xdr:col>
      <xdr:colOff>497391</xdr:colOff>
      <xdr:row>24</xdr:row>
      <xdr:rowOff>110836</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8BF84557-046A-4C5C-A72A-DCE3343D6A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8950301" y="1939636"/>
              <a:ext cx="327736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42</xdr:col>
      <xdr:colOff>708519</xdr:colOff>
      <xdr:row>7</xdr:row>
      <xdr:rowOff>34637</xdr:rowOff>
    </xdr:from>
    <xdr:to>
      <xdr:col>45</xdr:col>
      <xdr:colOff>811153</xdr:colOff>
      <xdr:row>22</xdr:row>
      <xdr:rowOff>22311</xdr:rowOff>
    </xdr:to>
    <xdr:graphicFrame macro="">
      <xdr:nvGraphicFramePr>
        <xdr:cNvPr id="20" name="Chart 19">
          <a:extLst>
            <a:ext uri="{FF2B5EF4-FFF2-40B4-BE49-F238E27FC236}">
              <a16:creationId xmlns:a16="http://schemas.microsoft.com/office/drawing/2014/main" id="{2894E98C-E1B2-4745-B7C6-E3D299AAF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195086</xdr:colOff>
      <xdr:row>7</xdr:row>
      <xdr:rowOff>34637</xdr:rowOff>
    </xdr:from>
    <xdr:to>
      <xdr:col>48</xdr:col>
      <xdr:colOff>463771</xdr:colOff>
      <xdr:row>21</xdr:row>
      <xdr:rowOff>110837</xdr:rowOff>
    </xdr:to>
    <xdr:graphicFrame macro="">
      <xdr:nvGraphicFramePr>
        <xdr:cNvPr id="21" name="Chart 20">
          <a:extLst>
            <a:ext uri="{FF2B5EF4-FFF2-40B4-BE49-F238E27FC236}">
              <a16:creationId xmlns:a16="http://schemas.microsoft.com/office/drawing/2014/main" id="{280949D5-BF17-4072-B63F-0663CCFB5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35</xdr:row>
      <xdr:rowOff>190499</xdr:rowOff>
    </xdr:to>
    <xdr:sp macro="" textlink="">
      <xdr:nvSpPr>
        <xdr:cNvPr id="2" name="Rectangle: Rounded Corners 1">
          <a:extLst>
            <a:ext uri="{FF2B5EF4-FFF2-40B4-BE49-F238E27FC236}">
              <a16:creationId xmlns:a16="http://schemas.microsoft.com/office/drawing/2014/main" id="{B5254959-DB12-0508-A236-07E9C1CD84F9}"/>
            </a:ext>
          </a:extLst>
        </xdr:cNvPr>
        <xdr:cNvSpPr/>
      </xdr:nvSpPr>
      <xdr:spPr>
        <a:xfrm>
          <a:off x="0" y="0"/>
          <a:ext cx="12192000" cy="6857999"/>
        </a:xfrm>
        <a:prstGeom prst="roundRect">
          <a:avLst>
            <a:gd name="adj" fmla="val 1572"/>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31821</xdr:colOff>
      <xdr:row>5</xdr:row>
      <xdr:rowOff>115924</xdr:rowOff>
    </xdr:from>
    <xdr:to>
      <xdr:col>17</xdr:col>
      <xdr:colOff>46108</xdr:colOff>
      <xdr:row>6</xdr:row>
      <xdr:rowOff>91518</xdr:rowOff>
    </xdr:to>
    <xdr:sp macro="" textlink="">
      <xdr:nvSpPr>
        <xdr:cNvPr id="3" name="Trapezoid 2">
          <a:extLst>
            <a:ext uri="{FF2B5EF4-FFF2-40B4-BE49-F238E27FC236}">
              <a16:creationId xmlns:a16="http://schemas.microsoft.com/office/drawing/2014/main" id="{36481A08-9357-F641-DED1-3853C07DD3D6}"/>
            </a:ext>
          </a:extLst>
        </xdr:cNvPr>
        <xdr:cNvSpPr/>
      </xdr:nvSpPr>
      <xdr:spPr>
        <a:xfrm>
          <a:off x="9175821" y="1068424"/>
          <a:ext cx="1233487" cy="166094"/>
        </a:xfrm>
        <a:prstGeom prst="trapezoid">
          <a:avLst>
            <a:gd name="adj" fmla="val 3647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180000</xdr:colOff>
      <xdr:row>0</xdr:row>
      <xdr:rowOff>179999</xdr:rowOff>
    </xdr:from>
    <xdr:to>
      <xdr:col>8</xdr:col>
      <xdr:colOff>163200</xdr:colOff>
      <xdr:row>4</xdr:row>
      <xdr:rowOff>137999</xdr:rowOff>
    </xdr:to>
    <xdr:sp macro="" textlink="">
      <xdr:nvSpPr>
        <xdr:cNvPr id="4" name="Rectangle: Rounded Corners 3">
          <a:extLst>
            <a:ext uri="{FF2B5EF4-FFF2-40B4-BE49-F238E27FC236}">
              <a16:creationId xmlns:a16="http://schemas.microsoft.com/office/drawing/2014/main" id="{CC5671A9-0AC5-AC08-4126-E1460E0B3902}"/>
            </a:ext>
          </a:extLst>
        </xdr:cNvPr>
        <xdr:cNvSpPr/>
      </xdr:nvSpPr>
      <xdr:spPr>
        <a:xfrm>
          <a:off x="180000" y="179999"/>
          <a:ext cx="4860000" cy="720000"/>
        </a:xfrm>
        <a:prstGeom prst="roundRect">
          <a:avLst>
            <a:gd name="adj" fmla="val 546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384776</xdr:colOff>
      <xdr:row>0</xdr:row>
      <xdr:rowOff>179999</xdr:rowOff>
    </xdr:from>
    <xdr:to>
      <xdr:col>19</xdr:col>
      <xdr:colOff>429600</xdr:colOff>
      <xdr:row>4</xdr:row>
      <xdr:rowOff>137999</xdr:rowOff>
    </xdr:to>
    <xdr:sp macro="" textlink="">
      <xdr:nvSpPr>
        <xdr:cNvPr id="5" name="Rectangle: Rounded Corners 4">
          <a:extLst>
            <a:ext uri="{FF2B5EF4-FFF2-40B4-BE49-F238E27FC236}">
              <a16:creationId xmlns:a16="http://schemas.microsoft.com/office/drawing/2014/main" id="{684096E9-29AC-8251-21E4-760EAA553351}"/>
            </a:ext>
          </a:extLst>
        </xdr:cNvPr>
        <xdr:cNvSpPr/>
      </xdr:nvSpPr>
      <xdr:spPr>
        <a:xfrm>
          <a:off x="5261576" y="179999"/>
          <a:ext cx="6750424" cy="720000"/>
        </a:xfrm>
        <a:prstGeom prst="roundRect">
          <a:avLst>
            <a:gd name="adj" fmla="val 7951"/>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179999</xdr:colOff>
      <xdr:row>5</xdr:row>
      <xdr:rowOff>127500</xdr:rowOff>
    </xdr:from>
    <xdr:to>
      <xdr:col>2</xdr:col>
      <xdr:colOff>220799</xdr:colOff>
      <xdr:row>11</xdr:row>
      <xdr:rowOff>64500</xdr:rowOff>
    </xdr:to>
    <xdr:sp macro="" textlink="">
      <xdr:nvSpPr>
        <xdr:cNvPr id="6" name="Rectangle: Rounded Corners 5">
          <a:extLst>
            <a:ext uri="{FF2B5EF4-FFF2-40B4-BE49-F238E27FC236}">
              <a16:creationId xmlns:a16="http://schemas.microsoft.com/office/drawing/2014/main" id="{2D9FA4E4-1208-7A2F-178B-312A850528DD}"/>
            </a:ext>
          </a:extLst>
        </xdr:cNvPr>
        <xdr:cNvSpPr/>
      </xdr:nvSpPr>
      <xdr:spPr>
        <a:xfrm>
          <a:off x="179999" y="1080000"/>
          <a:ext cx="1260000" cy="1080000"/>
        </a:xfrm>
        <a:prstGeom prst="roundRect">
          <a:avLst>
            <a:gd name="adj" fmla="val 5046"/>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179999</xdr:colOff>
      <xdr:row>12</xdr:row>
      <xdr:rowOff>54001</xdr:rowOff>
    </xdr:from>
    <xdr:to>
      <xdr:col>2</xdr:col>
      <xdr:colOff>220799</xdr:colOff>
      <xdr:row>29</xdr:row>
      <xdr:rowOff>55501</xdr:rowOff>
    </xdr:to>
    <xdr:sp macro="" textlink="">
      <xdr:nvSpPr>
        <xdr:cNvPr id="7" name="Rectangle: Rounded Corners 6">
          <a:extLst>
            <a:ext uri="{FF2B5EF4-FFF2-40B4-BE49-F238E27FC236}">
              <a16:creationId xmlns:a16="http://schemas.microsoft.com/office/drawing/2014/main" id="{4DB11E3F-CC3A-1159-F305-954E5BB79BBE}"/>
            </a:ext>
          </a:extLst>
        </xdr:cNvPr>
        <xdr:cNvSpPr/>
      </xdr:nvSpPr>
      <xdr:spPr>
        <a:xfrm>
          <a:off x="179999" y="2340001"/>
          <a:ext cx="1260000" cy="3240000"/>
        </a:xfrm>
        <a:prstGeom prst="roundRect">
          <a:avLst>
            <a:gd name="adj" fmla="val 4572"/>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179999</xdr:colOff>
      <xdr:row>30</xdr:row>
      <xdr:rowOff>45002</xdr:rowOff>
    </xdr:from>
    <xdr:to>
      <xdr:col>2</xdr:col>
      <xdr:colOff>220799</xdr:colOff>
      <xdr:row>35</xdr:row>
      <xdr:rowOff>10501</xdr:rowOff>
    </xdr:to>
    <xdr:sp macro="" textlink="">
      <xdr:nvSpPr>
        <xdr:cNvPr id="8" name="Rectangle: Rounded Corners 7">
          <a:extLst>
            <a:ext uri="{FF2B5EF4-FFF2-40B4-BE49-F238E27FC236}">
              <a16:creationId xmlns:a16="http://schemas.microsoft.com/office/drawing/2014/main" id="{C65DA336-5CB7-FF09-DE54-8231EF2C3163}"/>
            </a:ext>
          </a:extLst>
        </xdr:cNvPr>
        <xdr:cNvSpPr/>
      </xdr:nvSpPr>
      <xdr:spPr>
        <a:xfrm>
          <a:off x="179999" y="5760002"/>
          <a:ext cx="1260000" cy="917999"/>
        </a:xfrm>
        <a:prstGeom prst="roundRect">
          <a:avLst>
            <a:gd name="adj" fmla="val 5000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413082</xdr:colOff>
      <xdr:row>5</xdr:row>
      <xdr:rowOff>115924</xdr:rowOff>
    </xdr:from>
    <xdr:to>
      <xdr:col>6</xdr:col>
      <xdr:colOff>314682</xdr:colOff>
      <xdr:row>9</xdr:row>
      <xdr:rowOff>73924</xdr:rowOff>
    </xdr:to>
    <xdr:sp macro="" textlink="">
      <xdr:nvSpPr>
        <xdr:cNvPr id="9" name="Rectangle: Rounded Corners 8">
          <a:extLst>
            <a:ext uri="{FF2B5EF4-FFF2-40B4-BE49-F238E27FC236}">
              <a16:creationId xmlns:a16="http://schemas.microsoft.com/office/drawing/2014/main" id="{4ACDC1EC-56C2-C627-AEBF-ACADC75255DE}"/>
            </a:ext>
          </a:extLst>
        </xdr:cNvPr>
        <xdr:cNvSpPr/>
      </xdr:nvSpPr>
      <xdr:spPr>
        <a:xfrm>
          <a:off x="1632282" y="1068424"/>
          <a:ext cx="2340000" cy="720000"/>
        </a:xfrm>
        <a:prstGeom prst="roundRect">
          <a:avLst>
            <a:gd name="adj" fmla="val 5046"/>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506965</xdr:colOff>
      <xdr:row>5</xdr:row>
      <xdr:rowOff>127500</xdr:rowOff>
    </xdr:from>
    <xdr:to>
      <xdr:col>10</xdr:col>
      <xdr:colOff>408565</xdr:colOff>
      <xdr:row>9</xdr:row>
      <xdr:rowOff>85500</xdr:rowOff>
    </xdr:to>
    <xdr:sp macro="" textlink="">
      <xdr:nvSpPr>
        <xdr:cNvPr id="10" name="Rectangle: Rounded Corners 9">
          <a:extLst>
            <a:ext uri="{FF2B5EF4-FFF2-40B4-BE49-F238E27FC236}">
              <a16:creationId xmlns:a16="http://schemas.microsoft.com/office/drawing/2014/main" id="{5EACBD86-E283-780B-D6B3-943C8641D6EC}"/>
            </a:ext>
          </a:extLst>
        </xdr:cNvPr>
        <xdr:cNvSpPr/>
      </xdr:nvSpPr>
      <xdr:spPr>
        <a:xfrm>
          <a:off x="4164565" y="1080000"/>
          <a:ext cx="2340000" cy="720000"/>
        </a:xfrm>
        <a:prstGeom prst="roundRect">
          <a:avLst>
            <a:gd name="adj" fmla="val 5046"/>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600848</xdr:colOff>
      <xdr:row>5</xdr:row>
      <xdr:rowOff>115924</xdr:rowOff>
    </xdr:from>
    <xdr:to>
      <xdr:col>14</xdr:col>
      <xdr:colOff>502448</xdr:colOff>
      <xdr:row>9</xdr:row>
      <xdr:rowOff>73924</xdr:rowOff>
    </xdr:to>
    <xdr:sp macro="" textlink="">
      <xdr:nvSpPr>
        <xdr:cNvPr id="11" name="Rectangle: Rounded Corners 10">
          <a:extLst>
            <a:ext uri="{FF2B5EF4-FFF2-40B4-BE49-F238E27FC236}">
              <a16:creationId xmlns:a16="http://schemas.microsoft.com/office/drawing/2014/main" id="{FBE7803E-0EEE-DA6B-AA0D-60E83E78F057}"/>
            </a:ext>
          </a:extLst>
        </xdr:cNvPr>
        <xdr:cNvSpPr/>
      </xdr:nvSpPr>
      <xdr:spPr>
        <a:xfrm>
          <a:off x="6696848" y="1068424"/>
          <a:ext cx="2340000" cy="720000"/>
        </a:xfrm>
        <a:prstGeom prst="roundRect">
          <a:avLst>
            <a:gd name="adj" fmla="val 5046"/>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413082</xdr:colOff>
      <xdr:row>10</xdr:row>
      <xdr:rowOff>51849</xdr:rowOff>
    </xdr:from>
    <xdr:to>
      <xdr:col>7</xdr:col>
      <xdr:colOff>605082</xdr:colOff>
      <xdr:row>22</xdr:row>
      <xdr:rowOff>105849</xdr:rowOff>
    </xdr:to>
    <xdr:sp macro="" textlink="">
      <xdr:nvSpPr>
        <xdr:cNvPr id="12" name="Rectangle: Rounded Corners 11">
          <a:extLst>
            <a:ext uri="{FF2B5EF4-FFF2-40B4-BE49-F238E27FC236}">
              <a16:creationId xmlns:a16="http://schemas.microsoft.com/office/drawing/2014/main" id="{5E12D212-1092-C314-0154-57AC9AFDBB26}"/>
            </a:ext>
          </a:extLst>
        </xdr:cNvPr>
        <xdr:cNvSpPr/>
      </xdr:nvSpPr>
      <xdr:spPr>
        <a:xfrm>
          <a:off x="1638908" y="1956849"/>
          <a:ext cx="3256565" cy="2340000"/>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187765</xdr:colOff>
      <xdr:row>10</xdr:row>
      <xdr:rowOff>51849</xdr:rowOff>
    </xdr:from>
    <xdr:to>
      <xdr:col>11</xdr:col>
      <xdr:colOff>518965</xdr:colOff>
      <xdr:row>22</xdr:row>
      <xdr:rowOff>105849</xdr:rowOff>
    </xdr:to>
    <xdr:sp macro="" textlink="">
      <xdr:nvSpPr>
        <xdr:cNvPr id="13" name="Rectangle: Rounded Corners 12">
          <a:extLst>
            <a:ext uri="{FF2B5EF4-FFF2-40B4-BE49-F238E27FC236}">
              <a16:creationId xmlns:a16="http://schemas.microsoft.com/office/drawing/2014/main" id="{3F3DE6F2-F5BD-104B-462B-E7B18984AA0B}"/>
            </a:ext>
          </a:extLst>
        </xdr:cNvPr>
        <xdr:cNvSpPr/>
      </xdr:nvSpPr>
      <xdr:spPr>
        <a:xfrm>
          <a:off x="5091069" y="1956849"/>
          <a:ext cx="2169939" cy="2340000"/>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101648</xdr:colOff>
      <xdr:row>10</xdr:row>
      <xdr:rowOff>51849</xdr:rowOff>
    </xdr:from>
    <xdr:to>
      <xdr:col>14</xdr:col>
      <xdr:colOff>502448</xdr:colOff>
      <xdr:row>22</xdr:row>
      <xdr:rowOff>105849</xdr:rowOff>
    </xdr:to>
    <xdr:sp macro="" textlink="">
      <xdr:nvSpPr>
        <xdr:cNvPr id="14" name="Rectangle: Rounded Corners 13">
          <a:extLst>
            <a:ext uri="{FF2B5EF4-FFF2-40B4-BE49-F238E27FC236}">
              <a16:creationId xmlns:a16="http://schemas.microsoft.com/office/drawing/2014/main" id="{FB888FB7-F044-D1B0-6E04-7B3E2DF96FAF}"/>
            </a:ext>
          </a:extLst>
        </xdr:cNvPr>
        <xdr:cNvSpPr/>
      </xdr:nvSpPr>
      <xdr:spPr>
        <a:xfrm>
          <a:off x="7416848" y="1956849"/>
          <a:ext cx="1620000" cy="2340000"/>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a:t>
          </a:r>
        </a:p>
      </xdr:txBody>
    </xdr:sp>
    <xdr:clientData/>
  </xdr:twoCellAnchor>
  <xdr:twoCellAnchor>
    <xdr:from>
      <xdr:col>12</xdr:col>
      <xdr:colOff>101648</xdr:colOff>
      <xdr:row>23</xdr:row>
      <xdr:rowOff>83773</xdr:rowOff>
    </xdr:from>
    <xdr:to>
      <xdr:col>14</xdr:col>
      <xdr:colOff>502448</xdr:colOff>
      <xdr:row>35</xdr:row>
      <xdr:rowOff>10500</xdr:rowOff>
    </xdr:to>
    <xdr:sp macro="" textlink="">
      <xdr:nvSpPr>
        <xdr:cNvPr id="15" name="Rectangle: Rounded Corners 14">
          <a:extLst>
            <a:ext uri="{FF2B5EF4-FFF2-40B4-BE49-F238E27FC236}">
              <a16:creationId xmlns:a16="http://schemas.microsoft.com/office/drawing/2014/main" id="{4C8DD5B2-CAD3-0811-A47F-35453DECCD44}"/>
            </a:ext>
          </a:extLst>
        </xdr:cNvPr>
        <xdr:cNvSpPr/>
      </xdr:nvSpPr>
      <xdr:spPr>
        <a:xfrm>
          <a:off x="7416848" y="4465273"/>
          <a:ext cx="1620000" cy="2212727"/>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413081</xdr:colOff>
      <xdr:row>23</xdr:row>
      <xdr:rowOff>83773</xdr:rowOff>
    </xdr:from>
    <xdr:to>
      <xdr:col>11</xdr:col>
      <xdr:colOff>518964</xdr:colOff>
      <xdr:row>35</xdr:row>
      <xdr:rowOff>10500</xdr:rowOff>
    </xdr:to>
    <xdr:sp macro="" textlink="">
      <xdr:nvSpPr>
        <xdr:cNvPr id="16" name="Rectangle: Rounded Corners 15">
          <a:extLst>
            <a:ext uri="{FF2B5EF4-FFF2-40B4-BE49-F238E27FC236}">
              <a16:creationId xmlns:a16="http://schemas.microsoft.com/office/drawing/2014/main" id="{28E6306B-19E3-C3CB-570D-7B6A02A9C63A}"/>
            </a:ext>
          </a:extLst>
        </xdr:cNvPr>
        <xdr:cNvSpPr/>
      </xdr:nvSpPr>
      <xdr:spPr>
        <a:xfrm>
          <a:off x="1632281" y="4465273"/>
          <a:ext cx="5592283" cy="2212727"/>
        </a:xfrm>
        <a:prstGeom prst="roundRect">
          <a:avLst>
            <a:gd name="adj" fmla="val 1981"/>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108565</xdr:colOff>
      <xdr:row>5</xdr:row>
      <xdr:rowOff>115924</xdr:rowOff>
    </xdr:from>
    <xdr:to>
      <xdr:col>16</xdr:col>
      <xdr:colOff>578965</xdr:colOff>
      <xdr:row>15</xdr:row>
      <xdr:rowOff>10924</xdr:rowOff>
    </xdr:to>
    <xdr:sp macro="" textlink="">
      <xdr:nvSpPr>
        <xdr:cNvPr id="17" name="Flowchart: Off-page Connector 16">
          <a:extLst>
            <a:ext uri="{FF2B5EF4-FFF2-40B4-BE49-F238E27FC236}">
              <a16:creationId xmlns:a16="http://schemas.microsoft.com/office/drawing/2014/main" id="{540FB13E-EB8C-D55B-F7B9-67EE6CF3CDE9}"/>
            </a:ext>
          </a:extLst>
        </xdr:cNvPr>
        <xdr:cNvSpPr/>
      </xdr:nvSpPr>
      <xdr:spPr>
        <a:xfrm>
          <a:off x="9252565" y="1068424"/>
          <a:ext cx="1080000" cy="1800000"/>
        </a:xfrm>
        <a:prstGeom prst="flowChartOffpageConnector">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249987</xdr:colOff>
      <xdr:row>6</xdr:row>
      <xdr:rowOff>91518</xdr:rowOff>
    </xdr:from>
    <xdr:to>
      <xdr:col>16</xdr:col>
      <xdr:colOff>437541</xdr:colOff>
      <xdr:row>13</xdr:row>
      <xdr:rowOff>169399</xdr:rowOff>
    </xdr:to>
    <xdr:sp macro="" textlink="">
      <xdr:nvSpPr>
        <xdr:cNvPr id="18" name="Flowchart: Off-page Connector 17">
          <a:extLst>
            <a:ext uri="{FF2B5EF4-FFF2-40B4-BE49-F238E27FC236}">
              <a16:creationId xmlns:a16="http://schemas.microsoft.com/office/drawing/2014/main" id="{633AD7AC-6191-565A-9814-40D31A1092C2}"/>
            </a:ext>
          </a:extLst>
        </xdr:cNvPr>
        <xdr:cNvSpPr/>
      </xdr:nvSpPr>
      <xdr:spPr>
        <a:xfrm>
          <a:off x="9393987" y="1234518"/>
          <a:ext cx="797154" cy="1411381"/>
        </a:xfrm>
        <a:prstGeom prst="flowChartOffpageConnector">
          <a:avLst/>
        </a:prstGeom>
        <a:noFill/>
        <a:ln w="19050">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415313</xdr:colOff>
      <xdr:row>5</xdr:row>
      <xdr:rowOff>127500</xdr:rowOff>
    </xdr:from>
    <xdr:to>
      <xdr:col>19</xdr:col>
      <xdr:colOff>429600</xdr:colOff>
      <xdr:row>6</xdr:row>
      <xdr:rowOff>103094</xdr:rowOff>
    </xdr:to>
    <xdr:sp macro="" textlink="">
      <xdr:nvSpPr>
        <xdr:cNvPr id="19" name="Trapezoid 18">
          <a:extLst>
            <a:ext uri="{FF2B5EF4-FFF2-40B4-BE49-F238E27FC236}">
              <a16:creationId xmlns:a16="http://schemas.microsoft.com/office/drawing/2014/main" id="{928A0950-8627-7458-D465-4A59F9494A32}"/>
            </a:ext>
          </a:extLst>
        </xdr:cNvPr>
        <xdr:cNvSpPr/>
      </xdr:nvSpPr>
      <xdr:spPr>
        <a:xfrm>
          <a:off x="10778513" y="1080000"/>
          <a:ext cx="1233487" cy="166094"/>
        </a:xfrm>
        <a:prstGeom prst="trapezoid">
          <a:avLst>
            <a:gd name="adj" fmla="val 3647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492057</xdr:colOff>
      <xdr:row>5</xdr:row>
      <xdr:rowOff>127500</xdr:rowOff>
    </xdr:from>
    <xdr:to>
      <xdr:col>19</xdr:col>
      <xdr:colOff>352857</xdr:colOff>
      <xdr:row>15</xdr:row>
      <xdr:rowOff>22500</xdr:rowOff>
    </xdr:to>
    <xdr:sp macro="" textlink="">
      <xdr:nvSpPr>
        <xdr:cNvPr id="20" name="Flowchart: Off-page Connector 19">
          <a:extLst>
            <a:ext uri="{FF2B5EF4-FFF2-40B4-BE49-F238E27FC236}">
              <a16:creationId xmlns:a16="http://schemas.microsoft.com/office/drawing/2014/main" id="{4F8CB243-37EC-D798-25C9-DFE9EE7A0A97}"/>
            </a:ext>
          </a:extLst>
        </xdr:cNvPr>
        <xdr:cNvSpPr/>
      </xdr:nvSpPr>
      <xdr:spPr>
        <a:xfrm>
          <a:off x="10855257" y="1080000"/>
          <a:ext cx="1080000" cy="1800000"/>
        </a:xfrm>
        <a:prstGeom prst="flowChartOffpageConnector">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23879</xdr:colOff>
      <xdr:row>6</xdr:row>
      <xdr:rowOff>103094</xdr:rowOff>
    </xdr:from>
    <xdr:to>
      <xdr:col>19</xdr:col>
      <xdr:colOff>211433</xdr:colOff>
      <xdr:row>13</xdr:row>
      <xdr:rowOff>180975</xdr:rowOff>
    </xdr:to>
    <xdr:sp macro="" textlink="">
      <xdr:nvSpPr>
        <xdr:cNvPr id="21" name="Flowchart: Off-page Connector 20">
          <a:extLst>
            <a:ext uri="{FF2B5EF4-FFF2-40B4-BE49-F238E27FC236}">
              <a16:creationId xmlns:a16="http://schemas.microsoft.com/office/drawing/2014/main" id="{ED745B0F-7EC5-631D-EB01-4674CD7D07BE}"/>
            </a:ext>
          </a:extLst>
        </xdr:cNvPr>
        <xdr:cNvSpPr/>
      </xdr:nvSpPr>
      <xdr:spPr>
        <a:xfrm>
          <a:off x="10996679" y="1246094"/>
          <a:ext cx="797154" cy="1411381"/>
        </a:xfrm>
        <a:prstGeom prst="flowChartOffpageConnector">
          <a:avLst/>
        </a:prstGeom>
        <a:noFill/>
        <a:ln w="19050">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31821</xdr:colOff>
      <xdr:row>16</xdr:row>
      <xdr:rowOff>21000</xdr:rowOff>
    </xdr:from>
    <xdr:to>
      <xdr:col>19</xdr:col>
      <xdr:colOff>429600</xdr:colOff>
      <xdr:row>35</xdr:row>
      <xdr:rowOff>10500</xdr:rowOff>
    </xdr:to>
    <xdr:sp macro="" textlink="">
      <xdr:nvSpPr>
        <xdr:cNvPr id="22" name="Rectangle: Rounded Corners 21">
          <a:extLst>
            <a:ext uri="{FF2B5EF4-FFF2-40B4-BE49-F238E27FC236}">
              <a16:creationId xmlns:a16="http://schemas.microsoft.com/office/drawing/2014/main" id="{3A4A2DB5-9D54-1EF1-EEDD-C18DA45ACCC1}"/>
            </a:ext>
          </a:extLst>
        </xdr:cNvPr>
        <xdr:cNvSpPr/>
      </xdr:nvSpPr>
      <xdr:spPr>
        <a:xfrm>
          <a:off x="9175821" y="3069000"/>
          <a:ext cx="2836179" cy="3609000"/>
        </a:xfrm>
        <a:prstGeom prst="roundRect">
          <a:avLst>
            <a:gd name="adj" fmla="val 2695"/>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152400</xdr:colOff>
      <xdr:row>12</xdr:row>
      <xdr:rowOff>54001</xdr:rowOff>
    </xdr:from>
    <xdr:to>
      <xdr:col>7</xdr:col>
      <xdr:colOff>234000</xdr:colOff>
      <xdr:row>12</xdr:row>
      <xdr:rowOff>54001</xdr:rowOff>
    </xdr:to>
    <xdr:cxnSp macro="">
      <xdr:nvCxnSpPr>
        <xdr:cNvPr id="23" name="Straight Connector 22">
          <a:extLst>
            <a:ext uri="{FF2B5EF4-FFF2-40B4-BE49-F238E27FC236}">
              <a16:creationId xmlns:a16="http://schemas.microsoft.com/office/drawing/2014/main" id="{FC1A7082-CC61-277E-50FD-7A097B8F1B78}"/>
            </a:ext>
          </a:extLst>
        </xdr:cNvPr>
        <xdr:cNvCxnSpPr/>
      </xdr:nvCxnSpPr>
      <xdr:spPr>
        <a:xfrm>
          <a:off x="1981200" y="2340001"/>
          <a:ext cx="2520000"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499200</xdr:colOff>
      <xdr:row>12</xdr:row>
      <xdr:rowOff>57228</xdr:rowOff>
    </xdr:from>
    <xdr:to>
      <xdr:col>11</xdr:col>
      <xdr:colOff>110400</xdr:colOff>
      <xdr:row>12</xdr:row>
      <xdr:rowOff>57228</xdr:rowOff>
    </xdr:to>
    <xdr:cxnSp macro="">
      <xdr:nvCxnSpPr>
        <xdr:cNvPr id="24" name="Straight Connector 23">
          <a:extLst>
            <a:ext uri="{FF2B5EF4-FFF2-40B4-BE49-F238E27FC236}">
              <a16:creationId xmlns:a16="http://schemas.microsoft.com/office/drawing/2014/main" id="{3B3C0B21-4247-85F7-3103-86D24C0977EA}"/>
            </a:ext>
          </a:extLst>
        </xdr:cNvPr>
        <xdr:cNvCxnSpPr>
          <a:cxnSpLocks/>
        </xdr:cNvCxnSpPr>
      </xdr:nvCxnSpPr>
      <xdr:spPr>
        <a:xfrm>
          <a:off x="5376000" y="2343228"/>
          <a:ext cx="1440000"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310223</xdr:colOff>
      <xdr:row>12</xdr:row>
      <xdr:rowOff>54001</xdr:rowOff>
    </xdr:from>
    <xdr:to>
      <xdr:col>14</xdr:col>
      <xdr:colOff>351023</xdr:colOff>
      <xdr:row>12</xdr:row>
      <xdr:rowOff>54001</xdr:rowOff>
    </xdr:to>
    <xdr:cxnSp macro="">
      <xdr:nvCxnSpPr>
        <xdr:cNvPr id="25" name="Straight Connector 24">
          <a:extLst>
            <a:ext uri="{FF2B5EF4-FFF2-40B4-BE49-F238E27FC236}">
              <a16:creationId xmlns:a16="http://schemas.microsoft.com/office/drawing/2014/main" id="{CA78C2C7-B9D0-C156-D7A3-368B9ADB0047}"/>
            </a:ext>
          </a:extLst>
        </xdr:cNvPr>
        <xdr:cNvCxnSpPr>
          <a:cxnSpLocks/>
        </xdr:cNvCxnSpPr>
      </xdr:nvCxnSpPr>
      <xdr:spPr>
        <a:xfrm>
          <a:off x="7625423" y="2340001"/>
          <a:ext cx="1260000"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600075</xdr:colOff>
      <xdr:row>25</xdr:row>
      <xdr:rowOff>54001</xdr:rowOff>
    </xdr:from>
    <xdr:to>
      <xdr:col>11</xdr:col>
      <xdr:colOff>72300</xdr:colOff>
      <xdr:row>25</xdr:row>
      <xdr:rowOff>54001</xdr:rowOff>
    </xdr:to>
    <xdr:cxnSp macro="">
      <xdr:nvCxnSpPr>
        <xdr:cNvPr id="26" name="Straight Connector 25">
          <a:extLst>
            <a:ext uri="{FF2B5EF4-FFF2-40B4-BE49-F238E27FC236}">
              <a16:creationId xmlns:a16="http://schemas.microsoft.com/office/drawing/2014/main" id="{FB433BD0-BC14-8F90-13D1-9256CB107ED6}"/>
            </a:ext>
          </a:extLst>
        </xdr:cNvPr>
        <xdr:cNvCxnSpPr>
          <a:cxnSpLocks/>
        </xdr:cNvCxnSpPr>
      </xdr:nvCxnSpPr>
      <xdr:spPr>
        <a:xfrm>
          <a:off x="1819275" y="4816501"/>
          <a:ext cx="4958625"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310223</xdr:colOff>
      <xdr:row>25</xdr:row>
      <xdr:rowOff>54001</xdr:rowOff>
    </xdr:from>
    <xdr:to>
      <xdr:col>14</xdr:col>
      <xdr:colOff>351023</xdr:colOff>
      <xdr:row>25</xdr:row>
      <xdr:rowOff>54001</xdr:rowOff>
    </xdr:to>
    <xdr:cxnSp macro="">
      <xdr:nvCxnSpPr>
        <xdr:cNvPr id="27" name="Straight Connector 26">
          <a:extLst>
            <a:ext uri="{FF2B5EF4-FFF2-40B4-BE49-F238E27FC236}">
              <a16:creationId xmlns:a16="http://schemas.microsoft.com/office/drawing/2014/main" id="{9238F585-45FC-EF64-4F28-A423E1431E0A}"/>
            </a:ext>
          </a:extLst>
        </xdr:cNvPr>
        <xdr:cNvCxnSpPr>
          <a:cxnSpLocks/>
        </xdr:cNvCxnSpPr>
      </xdr:nvCxnSpPr>
      <xdr:spPr>
        <a:xfrm>
          <a:off x="7625423" y="4816501"/>
          <a:ext cx="1260000"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285751</xdr:colOff>
      <xdr:row>1</xdr:row>
      <xdr:rowOff>76200</xdr:rowOff>
    </xdr:from>
    <xdr:to>
      <xdr:col>1</xdr:col>
      <xdr:colOff>238125</xdr:colOff>
      <xdr:row>4</xdr:row>
      <xdr:rowOff>66674</xdr:rowOff>
    </xdr:to>
    <xdr:pic>
      <xdr:nvPicPr>
        <xdr:cNvPr id="30" name="Graphic 29" descr="Bar graph with upward trend">
          <a:extLst>
            <a:ext uri="{FF2B5EF4-FFF2-40B4-BE49-F238E27FC236}">
              <a16:creationId xmlns:a16="http://schemas.microsoft.com/office/drawing/2014/main" id="{173C5265-7FF5-C222-0C69-C21776D4AE0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5751" y="266700"/>
          <a:ext cx="561974" cy="561974"/>
        </a:xfrm>
        <a:prstGeom prst="rect">
          <a:avLst/>
        </a:prstGeom>
      </xdr:spPr>
    </xdr:pic>
    <xdr:clientData/>
  </xdr:twoCellAnchor>
  <xdr:twoCellAnchor editAs="oneCell">
    <xdr:from>
      <xdr:col>9</xdr:col>
      <xdr:colOff>273825</xdr:colOff>
      <xdr:row>5</xdr:row>
      <xdr:rowOff>147599</xdr:rowOff>
    </xdr:from>
    <xdr:to>
      <xdr:col>10</xdr:col>
      <xdr:colOff>361950</xdr:colOff>
      <xdr:row>9</xdr:row>
      <xdr:rowOff>83324</xdr:rowOff>
    </xdr:to>
    <xdr:pic>
      <xdr:nvPicPr>
        <xdr:cNvPr id="32" name="Graphic 31" descr="Presentation with bar chart">
          <a:extLst>
            <a:ext uri="{FF2B5EF4-FFF2-40B4-BE49-F238E27FC236}">
              <a16:creationId xmlns:a16="http://schemas.microsoft.com/office/drawing/2014/main" id="{F37463C5-2366-BB97-F29D-D44BA007D89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760225" y="1100099"/>
          <a:ext cx="697725" cy="697725"/>
        </a:xfrm>
        <a:prstGeom prst="rect">
          <a:avLst/>
        </a:prstGeom>
      </xdr:spPr>
    </xdr:pic>
    <xdr:clientData/>
  </xdr:twoCellAnchor>
  <xdr:twoCellAnchor editAs="oneCell">
    <xdr:from>
      <xdr:col>5</xdr:col>
      <xdr:colOff>185700</xdr:colOff>
      <xdr:row>5</xdr:row>
      <xdr:rowOff>142876</xdr:rowOff>
    </xdr:from>
    <xdr:to>
      <xdr:col>6</xdr:col>
      <xdr:colOff>214274</xdr:colOff>
      <xdr:row>9</xdr:row>
      <xdr:rowOff>19050</xdr:rowOff>
    </xdr:to>
    <xdr:pic>
      <xdr:nvPicPr>
        <xdr:cNvPr id="34" name="Graphic 33" descr="Money">
          <a:extLst>
            <a:ext uri="{FF2B5EF4-FFF2-40B4-BE49-F238E27FC236}">
              <a16:creationId xmlns:a16="http://schemas.microsoft.com/office/drawing/2014/main" id="{BF0C8D1A-6066-7AD5-7136-10F2B2FF180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33700" y="1095376"/>
          <a:ext cx="638174" cy="638174"/>
        </a:xfrm>
        <a:prstGeom prst="rect">
          <a:avLst/>
        </a:prstGeom>
      </xdr:spPr>
    </xdr:pic>
    <xdr:clientData/>
  </xdr:twoCellAnchor>
  <xdr:twoCellAnchor editAs="oneCell">
    <xdr:from>
      <xdr:col>12</xdr:col>
      <xdr:colOff>180561</xdr:colOff>
      <xdr:row>23</xdr:row>
      <xdr:rowOff>164224</xdr:rowOff>
    </xdr:from>
    <xdr:to>
      <xdr:col>12</xdr:col>
      <xdr:colOff>447681</xdr:colOff>
      <xdr:row>25</xdr:row>
      <xdr:rowOff>47936</xdr:rowOff>
    </xdr:to>
    <xdr:pic>
      <xdr:nvPicPr>
        <xdr:cNvPr id="36" name="Graphic 35" descr="Coins">
          <a:extLst>
            <a:ext uri="{FF2B5EF4-FFF2-40B4-BE49-F238E27FC236}">
              <a16:creationId xmlns:a16="http://schemas.microsoft.com/office/drawing/2014/main" id="{980FD9A4-3A67-694B-23AB-293312F76D2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511527" y="4545724"/>
          <a:ext cx="267120" cy="264712"/>
        </a:xfrm>
        <a:prstGeom prst="rect">
          <a:avLst/>
        </a:prstGeom>
      </xdr:spPr>
    </xdr:pic>
    <xdr:clientData/>
  </xdr:twoCellAnchor>
  <xdr:twoCellAnchor editAs="oneCell">
    <xdr:from>
      <xdr:col>13</xdr:col>
      <xdr:colOff>314324</xdr:colOff>
      <xdr:row>5</xdr:row>
      <xdr:rowOff>95249</xdr:rowOff>
    </xdr:from>
    <xdr:to>
      <xdr:col>14</xdr:col>
      <xdr:colOff>428549</xdr:colOff>
      <xdr:row>9</xdr:row>
      <xdr:rowOff>57074</xdr:rowOff>
    </xdr:to>
    <xdr:pic>
      <xdr:nvPicPr>
        <xdr:cNvPr id="38" name="Graphic 37" descr="Piggy Bank">
          <a:extLst>
            <a:ext uri="{FF2B5EF4-FFF2-40B4-BE49-F238E27FC236}">
              <a16:creationId xmlns:a16="http://schemas.microsoft.com/office/drawing/2014/main" id="{0112225D-1EB5-B0B9-0675-90DCA5A95F0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239124" y="1047749"/>
          <a:ext cx="723825" cy="723825"/>
        </a:xfrm>
        <a:prstGeom prst="rect">
          <a:avLst/>
        </a:prstGeom>
      </xdr:spPr>
    </xdr:pic>
    <xdr:clientData/>
  </xdr:twoCellAnchor>
  <xdr:twoCellAnchor editAs="oneCell">
    <xdr:from>
      <xdr:col>2</xdr:col>
      <xdr:colOff>555359</xdr:colOff>
      <xdr:row>23</xdr:row>
      <xdr:rowOff>101058</xdr:rowOff>
    </xdr:from>
    <xdr:to>
      <xdr:col>3</xdr:col>
      <xdr:colOff>281591</xdr:colOff>
      <xdr:row>25</xdr:row>
      <xdr:rowOff>57979</xdr:rowOff>
    </xdr:to>
    <xdr:pic>
      <xdr:nvPicPr>
        <xdr:cNvPr id="40" name="Graphic 39" descr="Daily calendar">
          <a:extLst>
            <a:ext uri="{FF2B5EF4-FFF2-40B4-BE49-F238E27FC236}">
              <a16:creationId xmlns:a16="http://schemas.microsoft.com/office/drawing/2014/main" id="{7DD9D693-EBA9-2C63-B3E6-FE0420520C2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781185" y="4482558"/>
          <a:ext cx="339145" cy="337921"/>
        </a:xfrm>
        <a:prstGeom prst="rect">
          <a:avLst/>
        </a:prstGeom>
      </xdr:spPr>
    </xdr:pic>
    <xdr:clientData/>
  </xdr:twoCellAnchor>
  <xdr:twoCellAnchor editAs="oneCell">
    <xdr:from>
      <xdr:col>15</xdr:col>
      <xdr:colOff>447260</xdr:colOff>
      <xdr:row>11</xdr:row>
      <xdr:rowOff>44832</xdr:rowOff>
    </xdr:from>
    <xdr:to>
      <xdr:col>16</xdr:col>
      <xdr:colOff>243189</xdr:colOff>
      <xdr:row>13</xdr:row>
      <xdr:rowOff>70081</xdr:rowOff>
    </xdr:to>
    <xdr:pic>
      <xdr:nvPicPr>
        <xdr:cNvPr id="42" name="Graphic 41" descr="Trophy">
          <a:extLst>
            <a:ext uri="{FF2B5EF4-FFF2-40B4-BE49-F238E27FC236}">
              <a16:creationId xmlns:a16="http://schemas.microsoft.com/office/drawing/2014/main" id="{707E0430-4E52-6E17-F03D-D1ABCE78190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640956" y="2140332"/>
          <a:ext cx="408842" cy="406249"/>
        </a:xfrm>
        <a:prstGeom prst="rect">
          <a:avLst/>
        </a:prstGeom>
      </xdr:spPr>
    </xdr:pic>
    <xdr:clientData/>
  </xdr:twoCellAnchor>
  <xdr:twoCellAnchor editAs="oneCell">
    <xdr:from>
      <xdr:col>15</xdr:col>
      <xdr:colOff>180975</xdr:colOff>
      <xdr:row>16</xdr:row>
      <xdr:rowOff>38100</xdr:rowOff>
    </xdr:from>
    <xdr:to>
      <xdr:col>15</xdr:col>
      <xdr:colOff>535649</xdr:colOff>
      <xdr:row>18</xdr:row>
      <xdr:rowOff>11774</xdr:rowOff>
    </xdr:to>
    <xdr:pic>
      <xdr:nvPicPr>
        <xdr:cNvPr id="44" name="Graphic 43" descr="Pyramid with levels">
          <a:extLst>
            <a:ext uri="{FF2B5EF4-FFF2-40B4-BE49-F238E27FC236}">
              <a16:creationId xmlns:a16="http://schemas.microsoft.com/office/drawing/2014/main" id="{8065AD20-D11C-AEF4-9717-3B692B5D76C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324975" y="3086100"/>
          <a:ext cx="354674" cy="354674"/>
        </a:xfrm>
        <a:prstGeom prst="rect">
          <a:avLst/>
        </a:prstGeom>
      </xdr:spPr>
    </xdr:pic>
    <xdr:clientData/>
  </xdr:twoCellAnchor>
  <xdr:twoCellAnchor editAs="oneCell">
    <xdr:from>
      <xdr:col>0</xdr:col>
      <xdr:colOff>428625</xdr:colOff>
      <xdr:row>30</xdr:row>
      <xdr:rowOff>142875</xdr:rowOff>
    </xdr:from>
    <xdr:to>
      <xdr:col>1</xdr:col>
      <xdr:colOff>580875</xdr:colOff>
      <xdr:row>34</xdr:row>
      <xdr:rowOff>142725</xdr:rowOff>
    </xdr:to>
    <xdr:pic>
      <xdr:nvPicPr>
        <xdr:cNvPr id="46" name="Graphic 45" descr="Shopping cart">
          <a:extLst>
            <a:ext uri="{FF2B5EF4-FFF2-40B4-BE49-F238E27FC236}">
              <a16:creationId xmlns:a16="http://schemas.microsoft.com/office/drawing/2014/main" id="{D15A71E0-61D0-7B9B-F5E6-F1395B78B0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428625" y="5857875"/>
          <a:ext cx="761850" cy="761850"/>
        </a:xfrm>
        <a:prstGeom prst="rect">
          <a:avLst/>
        </a:prstGeom>
      </xdr:spPr>
    </xdr:pic>
    <xdr:clientData/>
  </xdr:twoCellAnchor>
  <xdr:twoCellAnchor editAs="oneCell">
    <xdr:from>
      <xdr:col>18</xdr:col>
      <xdr:colOff>240194</xdr:colOff>
      <xdr:row>11</xdr:row>
      <xdr:rowOff>30259</xdr:rowOff>
    </xdr:from>
    <xdr:to>
      <xdr:col>19</xdr:col>
      <xdr:colOff>34306</xdr:colOff>
      <xdr:row>13</xdr:row>
      <xdr:rowOff>53356</xdr:rowOff>
    </xdr:to>
    <xdr:pic>
      <xdr:nvPicPr>
        <xdr:cNvPr id="48" name="Graphic 47" descr="Ribbon">
          <a:extLst>
            <a:ext uri="{FF2B5EF4-FFF2-40B4-BE49-F238E27FC236}">
              <a16:creationId xmlns:a16="http://schemas.microsoft.com/office/drawing/2014/main" id="{1293CC99-6273-26CA-1F26-53AF18906E4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272629" y="2125759"/>
          <a:ext cx="407025" cy="404097"/>
        </a:xfrm>
        <a:prstGeom prst="rect">
          <a:avLst/>
        </a:prstGeom>
      </xdr:spPr>
    </xdr:pic>
    <xdr:clientData/>
  </xdr:twoCellAnchor>
  <xdr:twoCellAnchor editAs="oneCell">
    <xdr:from>
      <xdr:col>12</xdr:col>
      <xdr:colOff>202605</xdr:colOff>
      <xdr:row>10</xdr:row>
      <xdr:rowOff>101970</xdr:rowOff>
    </xdr:from>
    <xdr:to>
      <xdr:col>12</xdr:col>
      <xdr:colOff>504093</xdr:colOff>
      <xdr:row>12</xdr:row>
      <xdr:rowOff>20288</xdr:rowOff>
    </xdr:to>
    <xdr:pic>
      <xdr:nvPicPr>
        <xdr:cNvPr id="50" name="Graphic 49" descr="Register">
          <a:extLst>
            <a:ext uri="{FF2B5EF4-FFF2-40B4-BE49-F238E27FC236}">
              <a16:creationId xmlns:a16="http://schemas.microsoft.com/office/drawing/2014/main" id="{C831FE47-1805-E665-DC5D-0733809FDA4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7500220" y="2006970"/>
          <a:ext cx="301488" cy="299318"/>
        </a:xfrm>
        <a:prstGeom prst="rect">
          <a:avLst/>
        </a:prstGeom>
      </xdr:spPr>
    </xdr:pic>
    <xdr:clientData/>
  </xdr:twoCellAnchor>
  <xdr:twoCellAnchor editAs="oneCell">
    <xdr:from>
      <xdr:col>8</xdr:col>
      <xdr:colOff>299106</xdr:colOff>
      <xdr:row>10</xdr:row>
      <xdr:rowOff>39623</xdr:rowOff>
    </xdr:from>
    <xdr:to>
      <xdr:col>9</xdr:col>
      <xdr:colOff>99392</xdr:colOff>
      <xdr:row>12</xdr:row>
      <xdr:rowOff>68849</xdr:rowOff>
    </xdr:to>
    <xdr:pic>
      <xdr:nvPicPr>
        <xdr:cNvPr id="52" name="Graphic 51" descr="Arrow circle">
          <a:extLst>
            <a:ext uri="{FF2B5EF4-FFF2-40B4-BE49-F238E27FC236}">
              <a16:creationId xmlns:a16="http://schemas.microsoft.com/office/drawing/2014/main" id="{9861DA67-EF5F-D5E7-138B-4D0C37CFA8B9}"/>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5202410" y="1944623"/>
          <a:ext cx="413199" cy="410226"/>
        </a:xfrm>
        <a:prstGeom prst="rect">
          <a:avLst/>
        </a:prstGeom>
      </xdr:spPr>
    </xdr:pic>
    <xdr:clientData/>
  </xdr:twoCellAnchor>
  <xdr:twoCellAnchor>
    <xdr:from>
      <xdr:col>15</xdr:col>
      <xdr:colOff>186398</xdr:colOff>
      <xdr:row>18</xdr:row>
      <xdr:rowOff>6376</xdr:rowOff>
    </xdr:from>
    <xdr:to>
      <xdr:col>19</xdr:col>
      <xdr:colOff>228600</xdr:colOff>
      <xdr:row>18</xdr:row>
      <xdr:rowOff>6376</xdr:rowOff>
    </xdr:to>
    <xdr:cxnSp macro="">
      <xdr:nvCxnSpPr>
        <xdr:cNvPr id="55" name="Straight Connector 54">
          <a:extLst>
            <a:ext uri="{FF2B5EF4-FFF2-40B4-BE49-F238E27FC236}">
              <a16:creationId xmlns:a16="http://schemas.microsoft.com/office/drawing/2014/main" id="{3EFF35A9-287F-7F29-617F-947BDD65B884}"/>
            </a:ext>
          </a:extLst>
        </xdr:cNvPr>
        <xdr:cNvCxnSpPr>
          <a:cxnSpLocks/>
        </xdr:cNvCxnSpPr>
      </xdr:nvCxnSpPr>
      <xdr:spPr>
        <a:xfrm>
          <a:off x="9330398" y="3435376"/>
          <a:ext cx="2480602" cy="0"/>
        </a:xfrm>
        <a:prstGeom prst="line">
          <a:avLst/>
        </a:prstGeom>
        <a:ln w="19050">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554935</xdr:colOff>
      <xdr:row>10</xdr:row>
      <xdr:rowOff>57978</xdr:rowOff>
    </xdr:from>
    <xdr:to>
      <xdr:col>3</xdr:col>
      <xdr:colOff>289892</xdr:colOff>
      <xdr:row>12</xdr:row>
      <xdr:rowOff>24848</xdr:rowOff>
    </xdr:to>
    <xdr:pic>
      <xdr:nvPicPr>
        <xdr:cNvPr id="59" name="Graphic 58" descr="Flip calendar">
          <a:extLst>
            <a:ext uri="{FF2B5EF4-FFF2-40B4-BE49-F238E27FC236}">
              <a16:creationId xmlns:a16="http://schemas.microsoft.com/office/drawing/2014/main" id="{C43F2BE9-6BD6-8245-71AE-785F717159AA}"/>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780761" y="1962978"/>
          <a:ext cx="347870" cy="347870"/>
        </a:xfrm>
        <a:prstGeom prst="rect">
          <a:avLst/>
        </a:prstGeom>
      </xdr:spPr>
    </xdr:pic>
    <xdr:clientData/>
  </xdr:twoCellAnchor>
  <xdr:oneCellAnchor>
    <xdr:from>
      <xdr:col>1</xdr:col>
      <xdr:colOff>190501</xdr:colOff>
      <xdr:row>1</xdr:row>
      <xdr:rowOff>76200</xdr:rowOff>
    </xdr:from>
    <xdr:ext cx="2771774" cy="373757"/>
    <xdr:sp macro="" textlink="">
      <xdr:nvSpPr>
        <xdr:cNvPr id="60" name="TextBox 59">
          <a:extLst>
            <a:ext uri="{FF2B5EF4-FFF2-40B4-BE49-F238E27FC236}">
              <a16:creationId xmlns:a16="http://schemas.microsoft.com/office/drawing/2014/main" id="{352F072E-CD2B-F1EB-A5AB-E9C9DA05CC18}"/>
            </a:ext>
          </a:extLst>
        </xdr:cNvPr>
        <xdr:cNvSpPr txBox="1"/>
      </xdr:nvSpPr>
      <xdr:spPr>
        <a:xfrm>
          <a:off x="800101" y="266700"/>
          <a:ext cx="2771774" cy="37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0">
              <a:solidFill>
                <a:srgbClr val="002060"/>
              </a:solidFill>
              <a:latin typeface="Montserrat Black" panose="00000A00000000000000" pitchFamily="2" charset="0"/>
            </a:rPr>
            <a:t>SALES DASHBOARD</a:t>
          </a:r>
        </a:p>
      </xdr:txBody>
    </xdr:sp>
    <xdr:clientData/>
  </xdr:oneCellAnchor>
  <xdr:oneCellAnchor>
    <xdr:from>
      <xdr:col>1</xdr:col>
      <xdr:colOff>171451</xdr:colOff>
      <xdr:row>2</xdr:row>
      <xdr:rowOff>133350</xdr:rowOff>
    </xdr:from>
    <xdr:ext cx="2400299" cy="264303"/>
    <xdr:sp macro="" textlink="">
      <xdr:nvSpPr>
        <xdr:cNvPr id="61" name="TextBox 60">
          <a:extLst>
            <a:ext uri="{FF2B5EF4-FFF2-40B4-BE49-F238E27FC236}">
              <a16:creationId xmlns:a16="http://schemas.microsoft.com/office/drawing/2014/main" id="{F81A60D7-CC3F-3032-6405-7FDA2515A777}"/>
            </a:ext>
          </a:extLst>
        </xdr:cNvPr>
        <xdr:cNvSpPr txBox="1"/>
      </xdr:nvSpPr>
      <xdr:spPr>
        <a:xfrm>
          <a:off x="781051" y="514350"/>
          <a:ext cx="2400299"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accent4"/>
              </a:solidFill>
              <a:latin typeface="Montserrat BOLD" panose="00000800000000000000" pitchFamily="2" charset="0"/>
            </a:rPr>
            <a:t>SUPERMARKET</a:t>
          </a:r>
          <a:r>
            <a:rPr lang="en-US" sz="1100" b="0" i="0" baseline="0">
              <a:solidFill>
                <a:schemeClr val="accent4"/>
              </a:solidFill>
              <a:latin typeface="Montserrat BOLD" panose="00000800000000000000" pitchFamily="2" charset="0"/>
            </a:rPr>
            <a:t> SHOP</a:t>
          </a:r>
          <a:endParaRPr lang="en-US" sz="1100" b="0" i="0">
            <a:solidFill>
              <a:schemeClr val="accent4"/>
            </a:solidFill>
            <a:latin typeface="Montserrat BOLD" panose="00000800000000000000" pitchFamily="2" charset="0"/>
          </a:endParaRPr>
        </a:p>
      </xdr:txBody>
    </xdr:sp>
    <xdr:clientData/>
  </xdr:oneCellAnchor>
  <xdr:oneCellAnchor>
    <xdr:from>
      <xdr:col>2</xdr:col>
      <xdr:colOff>495302</xdr:colOff>
      <xdr:row>5</xdr:row>
      <xdr:rowOff>171450</xdr:rowOff>
    </xdr:from>
    <xdr:ext cx="1266824" cy="264303"/>
    <xdr:sp macro="" textlink="">
      <xdr:nvSpPr>
        <xdr:cNvPr id="62" name="TextBox 61">
          <a:extLst>
            <a:ext uri="{FF2B5EF4-FFF2-40B4-BE49-F238E27FC236}">
              <a16:creationId xmlns:a16="http://schemas.microsoft.com/office/drawing/2014/main" id="{731AB021-B019-9AD1-45DD-D0187BE52E93}"/>
            </a:ext>
          </a:extLst>
        </xdr:cNvPr>
        <xdr:cNvSpPr txBox="1"/>
      </xdr:nvSpPr>
      <xdr:spPr>
        <a:xfrm>
          <a:off x="1714502" y="112395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accent4"/>
              </a:solidFill>
              <a:latin typeface="Montserrat BOLD" panose="00000800000000000000" pitchFamily="2" charset="0"/>
            </a:rPr>
            <a:t>TOTAL SALES</a:t>
          </a:r>
        </a:p>
      </xdr:txBody>
    </xdr:sp>
    <xdr:clientData/>
  </xdr:oneCellAnchor>
  <xdr:oneCellAnchor>
    <xdr:from>
      <xdr:col>7</xdr:col>
      <xdr:colOff>2</xdr:colOff>
      <xdr:row>5</xdr:row>
      <xdr:rowOff>171450</xdr:rowOff>
    </xdr:from>
    <xdr:ext cx="1266824" cy="264303"/>
    <xdr:sp macro="" textlink="">
      <xdr:nvSpPr>
        <xdr:cNvPr id="63" name="TextBox 62">
          <a:extLst>
            <a:ext uri="{FF2B5EF4-FFF2-40B4-BE49-F238E27FC236}">
              <a16:creationId xmlns:a16="http://schemas.microsoft.com/office/drawing/2014/main" id="{EB244BBF-BC89-232F-89C6-48E69B496902}"/>
            </a:ext>
          </a:extLst>
        </xdr:cNvPr>
        <xdr:cNvSpPr txBox="1"/>
      </xdr:nvSpPr>
      <xdr:spPr>
        <a:xfrm>
          <a:off x="4267202" y="112395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accent4"/>
              </a:solidFill>
              <a:latin typeface="Montserrat BOLD" panose="00000800000000000000" pitchFamily="2" charset="0"/>
            </a:rPr>
            <a:t>TOTAL PROFIT</a:t>
          </a:r>
        </a:p>
      </xdr:txBody>
    </xdr:sp>
    <xdr:clientData/>
  </xdr:oneCellAnchor>
  <xdr:oneCellAnchor>
    <xdr:from>
      <xdr:col>11</xdr:col>
      <xdr:colOff>95252</xdr:colOff>
      <xdr:row>5</xdr:row>
      <xdr:rowOff>171450</xdr:rowOff>
    </xdr:from>
    <xdr:ext cx="1266824" cy="264303"/>
    <xdr:sp macro="" textlink="">
      <xdr:nvSpPr>
        <xdr:cNvPr id="64" name="TextBox 63">
          <a:extLst>
            <a:ext uri="{FF2B5EF4-FFF2-40B4-BE49-F238E27FC236}">
              <a16:creationId xmlns:a16="http://schemas.microsoft.com/office/drawing/2014/main" id="{87E7EDBF-0FE9-2C5F-E047-5F35E31A5FAC}"/>
            </a:ext>
          </a:extLst>
        </xdr:cNvPr>
        <xdr:cNvSpPr txBox="1"/>
      </xdr:nvSpPr>
      <xdr:spPr>
        <a:xfrm>
          <a:off x="6800852" y="112395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accent4"/>
              </a:solidFill>
              <a:latin typeface="Montserrat BOLD" panose="00000800000000000000" pitchFamily="2" charset="0"/>
            </a:rPr>
            <a:t>PROFIT %</a:t>
          </a:r>
        </a:p>
      </xdr:txBody>
    </xdr:sp>
    <xdr:clientData/>
  </xdr:oneCellAnchor>
  <xdr:oneCellAnchor>
    <xdr:from>
      <xdr:col>3</xdr:col>
      <xdr:colOff>191003</xdr:colOff>
      <xdr:row>10</xdr:row>
      <xdr:rowOff>109287</xdr:rowOff>
    </xdr:from>
    <xdr:ext cx="1266824" cy="264303"/>
    <xdr:sp macro="" textlink="">
      <xdr:nvSpPr>
        <xdr:cNvPr id="65" name="TextBox 64">
          <a:extLst>
            <a:ext uri="{FF2B5EF4-FFF2-40B4-BE49-F238E27FC236}">
              <a16:creationId xmlns:a16="http://schemas.microsoft.com/office/drawing/2014/main" id="{803DD22D-7C16-1CDA-664C-F6A8DA88175B}"/>
            </a:ext>
          </a:extLst>
        </xdr:cNvPr>
        <xdr:cNvSpPr txBox="1"/>
      </xdr:nvSpPr>
      <xdr:spPr>
        <a:xfrm>
          <a:off x="2025819" y="2014287"/>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MONTHLY</a:t>
          </a:r>
        </a:p>
      </xdr:txBody>
    </xdr:sp>
    <xdr:clientData/>
  </xdr:oneCellAnchor>
  <xdr:oneCellAnchor>
    <xdr:from>
      <xdr:col>9</xdr:col>
      <xdr:colOff>38102</xdr:colOff>
      <xdr:row>10</xdr:row>
      <xdr:rowOff>114300</xdr:rowOff>
    </xdr:from>
    <xdr:ext cx="1266824" cy="264303"/>
    <xdr:sp macro="" textlink="">
      <xdr:nvSpPr>
        <xdr:cNvPr id="66" name="TextBox 65">
          <a:extLst>
            <a:ext uri="{FF2B5EF4-FFF2-40B4-BE49-F238E27FC236}">
              <a16:creationId xmlns:a16="http://schemas.microsoft.com/office/drawing/2014/main" id="{DDC1EF79-CAA7-6751-970B-F9BE0B14C696}"/>
            </a:ext>
          </a:extLst>
        </xdr:cNvPr>
        <xdr:cNvSpPr txBox="1"/>
      </xdr:nvSpPr>
      <xdr:spPr>
        <a:xfrm>
          <a:off x="5524502" y="201930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PRODUCT</a:t>
          </a:r>
        </a:p>
      </xdr:txBody>
    </xdr:sp>
    <xdr:clientData/>
  </xdr:oneCellAnchor>
  <xdr:oneCellAnchor>
    <xdr:from>
      <xdr:col>12</xdr:col>
      <xdr:colOff>499698</xdr:colOff>
      <xdr:row>10</xdr:row>
      <xdr:rowOff>136280</xdr:rowOff>
    </xdr:from>
    <xdr:ext cx="1266824" cy="264303"/>
    <xdr:sp macro="" textlink="">
      <xdr:nvSpPr>
        <xdr:cNvPr id="67" name="TextBox 66">
          <a:extLst>
            <a:ext uri="{FF2B5EF4-FFF2-40B4-BE49-F238E27FC236}">
              <a16:creationId xmlns:a16="http://schemas.microsoft.com/office/drawing/2014/main" id="{797F6DAF-C5CB-F56E-C974-24FA82FBE909}"/>
            </a:ext>
          </a:extLst>
        </xdr:cNvPr>
        <xdr:cNvSpPr txBox="1"/>
      </xdr:nvSpPr>
      <xdr:spPr>
        <a:xfrm>
          <a:off x="7797313" y="204128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SALES TYPE</a:t>
          </a:r>
        </a:p>
      </xdr:txBody>
    </xdr:sp>
    <xdr:clientData/>
  </xdr:oneCellAnchor>
  <xdr:oneCellAnchor>
    <xdr:from>
      <xdr:col>3</xdr:col>
      <xdr:colOff>266702</xdr:colOff>
      <xdr:row>23</xdr:row>
      <xdr:rowOff>152400</xdr:rowOff>
    </xdr:from>
    <xdr:ext cx="1266824" cy="264303"/>
    <xdr:sp macro="" textlink="">
      <xdr:nvSpPr>
        <xdr:cNvPr id="68" name="TextBox 67">
          <a:extLst>
            <a:ext uri="{FF2B5EF4-FFF2-40B4-BE49-F238E27FC236}">
              <a16:creationId xmlns:a16="http://schemas.microsoft.com/office/drawing/2014/main" id="{EEE683DF-9849-8A45-DB99-4AB7583C4AC9}"/>
            </a:ext>
          </a:extLst>
        </xdr:cNvPr>
        <xdr:cNvSpPr txBox="1"/>
      </xdr:nvSpPr>
      <xdr:spPr>
        <a:xfrm>
          <a:off x="2095502" y="4533900"/>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DAILY</a:t>
          </a:r>
        </a:p>
      </xdr:txBody>
    </xdr:sp>
    <xdr:clientData/>
  </xdr:oneCellAnchor>
  <xdr:oneCellAnchor>
    <xdr:from>
      <xdr:col>12</xdr:col>
      <xdr:colOff>400705</xdr:colOff>
      <xdr:row>23</xdr:row>
      <xdr:rowOff>152400</xdr:rowOff>
    </xdr:from>
    <xdr:ext cx="1448787" cy="248658"/>
    <xdr:sp macro="" textlink="">
      <xdr:nvSpPr>
        <xdr:cNvPr id="69" name="TextBox 68">
          <a:extLst>
            <a:ext uri="{FF2B5EF4-FFF2-40B4-BE49-F238E27FC236}">
              <a16:creationId xmlns:a16="http://schemas.microsoft.com/office/drawing/2014/main" id="{78271917-537B-4D26-B9E6-601AF4E45F32}"/>
            </a:ext>
          </a:extLst>
        </xdr:cNvPr>
        <xdr:cNvSpPr txBox="1"/>
      </xdr:nvSpPr>
      <xdr:spPr>
        <a:xfrm>
          <a:off x="7731671" y="4533900"/>
          <a:ext cx="1448787" cy="24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0" i="0">
              <a:solidFill>
                <a:srgbClr val="002060"/>
              </a:solidFill>
              <a:latin typeface="Montserrat BOLD" panose="00000800000000000000" pitchFamily="2" charset="0"/>
            </a:rPr>
            <a:t>PAYMENT MODE</a:t>
          </a:r>
        </a:p>
      </xdr:txBody>
    </xdr:sp>
    <xdr:clientData/>
  </xdr:oneCellAnchor>
  <xdr:oneCellAnchor>
    <xdr:from>
      <xdr:col>15</xdr:col>
      <xdr:colOff>555728</xdr:colOff>
      <xdr:row>16</xdr:row>
      <xdr:rowOff>102662</xdr:rowOff>
    </xdr:from>
    <xdr:ext cx="1266824" cy="264303"/>
    <xdr:sp macro="" textlink="">
      <xdr:nvSpPr>
        <xdr:cNvPr id="70" name="TextBox 69">
          <a:extLst>
            <a:ext uri="{FF2B5EF4-FFF2-40B4-BE49-F238E27FC236}">
              <a16:creationId xmlns:a16="http://schemas.microsoft.com/office/drawing/2014/main" id="{E044F7F3-C108-2F90-B2DE-59E4D3EEE3E5}"/>
            </a:ext>
          </a:extLst>
        </xdr:cNvPr>
        <xdr:cNvSpPr txBox="1"/>
      </xdr:nvSpPr>
      <xdr:spPr>
        <a:xfrm>
          <a:off x="9632493" y="3150662"/>
          <a:ext cx="1266824" cy="264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rgbClr val="002060"/>
              </a:solidFill>
              <a:latin typeface="Montserrat BOLD" panose="00000800000000000000" pitchFamily="2" charset="0"/>
            </a:rPr>
            <a:t>CATEGORY</a:t>
          </a:r>
        </a:p>
      </xdr:txBody>
    </xdr:sp>
    <xdr:clientData/>
  </xdr:oneCellAnchor>
  <xdr:oneCellAnchor>
    <xdr:from>
      <xdr:col>15</xdr:col>
      <xdr:colOff>132281</xdr:colOff>
      <xdr:row>6</xdr:row>
      <xdr:rowOff>124238</xdr:rowOff>
    </xdr:from>
    <xdr:ext cx="1010720" cy="373692"/>
    <xdr:sp macro="" textlink="">
      <xdr:nvSpPr>
        <xdr:cNvPr id="71" name="TextBox 70">
          <a:extLst>
            <a:ext uri="{FF2B5EF4-FFF2-40B4-BE49-F238E27FC236}">
              <a16:creationId xmlns:a16="http://schemas.microsoft.com/office/drawing/2014/main" id="{65516B12-01D9-E8B2-D4EC-234C56455253}"/>
            </a:ext>
          </a:extLst>
        </xdr:cNvPr>
        <xdr:cNvSpPr txBox="1"/>
      </xdr:nvSpPr>
      <xdr:spPr>
        <a:xfrm>
          <a:off x="9325977" y="1267238"/>
          <a:ext cx="1010720" cy="373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900" b="0" i="0">
              <a:solidFill>
                <a:schemeClr val="accent4"/>
              </a:solidFill>
              <a:latin typeface="Montserrat BOLD" panose="00000800000000000000" pitchFamily="2" charset="0"/>
            </a:rPr>
            <a:t>TOP PRODUCT</a:t>
          </a:r>
        </a:p>
      </xdr:txBody>
    </xdr:sp>
    <xdr:clientData/>
  </xdr:oneCellAnchor>
  <xdr:oneCellAnchor>
    <xdr:from>
      <xdr:col>17</xdr:col>
      <xdr:colOff>529847</xdr:colOff>
      <xdr:row>6</xdr:row>
      <xdr:rowOff>124238</xdr:rowOff>
    </xdr:from>
    <xdr:ext cx="1010720" cy="373692"/>
    <xdr:sp macro="" textlink="">
      <xdr:nvSpPr>
        <xdr:cNvPr id="72" name="TextBox 71">
          <a:extLst>
            <a:ext uri="{FF2B5EF4-FFF2-40B4-BE49-F238E27FC236}">
              <a16:creationId xmlns:a16="http://schemas.microsoft.com/office/drawing/2014/main" id="{6910DCEB-06A3-2B05-AA2B-5F5FBC7C2917}"/>
            </a:ext>
          </a:extLst>
        </xdr:cNvPr>
        <xdr:cNvSpPr txBox="1"/>
      </xdr:nvSpPr>
      <xdr:spPr>
        <a:xfrm>
          <a:off x="10949369" y="1267238"/>
          <a:ext cx="1010720" cy="373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900" b="0" i="0">
              <a:solidFill>
                <a:schemeClr val="accent4"/>
              </a:solidFill>
              <a:latin typeface="Montserrat BOLD" panose="00000800000000000000" pitchFamily="2" charset="0"/>
            </a:rPr>
            <a:t>TOP CATEGORY</a:t>
          </a:r>
        </a:p>
      </xdr:txBody>
    </xdr:sp>
    <xdr:clientData/>
  </xdr:oneCellAnchor>
  <xdr:oneCellAnchor>
    <xdr:from>
      <xdr:col>2</xdr:col>
      <xdr:colOff>513523</xdr:colOff>
      <xdr:row>7</xdr:row>
      <xdr:rowOff>9940</xdr:rowOff>
    </xdr:from>
    <xdr:ext cx="1648237" cy="342466"/>
    <xdr:sp macro="" textlink="Analysis!$E$4">
      <xdr:nvSpPr>
        <xdr:cNvPr id="73" name="TextBox 72">
          <a:extLst>
            <a:ext uri="{FF2B5EF4-FFF2-40B4-BE49-F238E27FC236}">
              <a16:creationId xmlns:a16="http://schemas.microsoft.com/office/drawing/2014/main" id="{C0007A9D-BCAA-B97D-F9EB-C6B9064CDB3E}"/>
            </a:ext>
          </a:extLst>
        </xdr:cNvPr>
        <xdr:cNvSpPr txBox="1"/>
      </xdr:nvSpPr>
      <xdr:spPr>
        <a:xfrm>
          <a:off x="1739349" y="1343440"/>
          <a:ext cx="1648237" cy="342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8BAB6A0-CFC8-4A1D-9C83-966458B33F38}" type="TxLink">
            <a:rPr lang="en-US" sz="1600" b="0">
              <a:solidFill>
                <a:srgbClr val="002060"/>
              </a:solidFill>
              <a:latin typeface="Montserrat Black" panose="00000A00000000000000" pitchFamily="2" charset="0"/>
              <a:ea typeface="+mn-ea"/>
              <a:cs typeface="+mn-cs"/>
            </a:rPr>
            <a:pPr marL="0" indent="0"/>
            <a:t>$401,411.92</a:t>
          </a:fld>
          <a:endParaRPr lang="en-US" sz="1600" b="0">
            <a:solidFill>
              <a:srgbClr val="002060"/>
            </a:solidFill>
            <a:latin typeface="Montserrat Black" panose="00000A00000000000000" pitchFamily="2" charset="0"/>
            <a:ea typeface="+mn-ea"/>
            <a:cs typeface="+mn-cs"/>
          </a:endParaRPr>
        </a:p>
      </xdr:txBody>
    </xdr:sp>
    <xdr:clientData/>
  </xdr:oneCellAnchor>
  <xdr:oneCellAnchor>
    <xdr:from>
      <xdr:col>7</xdr:col>
      <xdr:colOff>2</xdr:colOff>
      <xdr:row>7</xdr:row>
      <xdr:rowOff>9940</xdr:rowOff>
    </xdr:from>
    <xdr:ext cx="1648237" cy="342466"/>
    <xdr:sp macro="" textlink="Analysis!E5">
      <xdr:nvSpPr>
        <xdr:cNvPr id="74" name="TextBox 73">
          <a:extLst>
            <a:ext uri="{FF2B5EF4-FFF2-40B4-BE49-F238E27FC236}">
              <a16:creationId xmlns:a16="http://schemas.microsoft.com/office/drawing/2014/main" id="{575C8708-1B1E-331D-AED3-9B275B227083}"/>
            </a:ext>
          </a:extLst>
        </xdr:cNvPr>
        <xdr:cNvSpPr txBox="1"/>
      </xdr:nvSpPr>
      <xdr:spPr>
        <a:xfrm>
          <a:off x="4290393" y="1343440"/>
          <a:ext cx="1648237" cy="342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E3089A4-E0CE-49EE-B9A6-3A33FA9DB904}" type="TxLink">
            <a:rPr lang="en-US" sz="1600" b="0">
              <a:solidFill>
                <a:srgbClr val="002060"/>
              </a:solidFill>
              <a:latin typeface="Montserrat Black" panose="00000A00000000000000" pitchFamily="2" charset="0"/>
              <a:ea typeface="+mn-ea"/>
              <a:cs typeface="+mn-cs"/>
            </a:rPr>
            <a:pPr marL="0" indent="0"/>
            <a:t>$68,907.92</a:t>
          </a:fld>
          <a:endParaRPr lang="en-US" sz="1600" b="0">
            <a:solidFill>
              <a:srgbClr val="002060"/>
            </a:solidFill>
            <a:latin typeface="Montserrat Black" panose="00000A00000000000000" pitchFamily="2" charset="0"/>
            <a:ea typeface="+mn-ea"/>
            <a:cs typeface="+mn-cs"/>
          </a:endParaRPr>
        </a:p>
      </xdr:txBody>
    </xdr:sp>
    <xdr:clientData/>
  </xdr:oneCellAnchor>
  <xdr:oneCellAnchor>
    <xdr:from>
      <xdr:col>11</xdr:col>
      <xdr:colOff>115960</xdr:colOff>
      <xdr:row>7</xdr:row>
      <xdr:rowOff>9940</xdr:rowOff>
    </xdr:from>
    <xdr:ext cx="737150" cy="342466"/>
    <xdr:sp macro="" textlink="Analysis!E6">
      <xdr:nvSpPr>
        <xdr:cNvPr id="75" name="TextBox 74">
          <a:extLst>
            <a:ext uri="{FF2B5EF4-FFF2-40B4-BE49-F238E27FC236}">
              <a16:creationId xmlns:a16="http://schemas.microsoft.com/office/drawing/2014/main" id="{AF85C6EE-1F97-F317-C7EF-FE9120B5BC44}"/>
            </a:ext>
          </a:extLst>
        </xdr:cNvPr>
        <xdr:cNvSpPr txBox="1"/>
      </xdr:nvSpPr>
      <xdr:spPr>
        <a:xfrm>
          <a:off x="6858003" y="1343440"/>
          <a:ext cx="737150" cy="342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2E12C97-1390-40FC-9C69-64B420C91F9A}" type="TxLink">
            <a:rPr lang="en-US" sz="1600" b="0">
              <a:solidFill>
                <a:srgbClr val="002060"/>
              </a:solidFill>
              <a:latin typeface="Montserrat Black" panose="00000A00000000000000" pitchFamily="2" charset="0"/>
              <a:ea typeface="+mn-ea"/>
              <a:cs typeface="+mn-cs"/>
            </a:rPr>
            <a:pPr marL="0" indent="0"/>
            <a:t>17%</a:t>
          </a:fld>
          <a:endParaRPr lang="en-US" sz="1600" b="0">
            <a:solidFill>
              <a:srgbClr val="002060"/>
            </a:solidFill>
            <a:latin typeface="Montserrat Black" panose="00000A00000000000000" pitchFamily="2" charset="0"/>
            <a:ea typeface="+mn-ea"/>
            <a:cs typeface="+mn-cs"/>
          </a:endParaRPr>
        </a:p>
      </xdr:txBody>
    </xdr:sp>
    <xdr:clientData/>
  </xdr:oneCellAnchor>
  <xdr:oneCellAnchor>
    <xdr:from>
      <xdr:col>15</xdr:col>
      <xdr:colOff>201410</xdr:colOff>
      <xdr:row>8</xdr:row>
      <xdr:rowOff>7963</xdr:rowOff>
    </xdr:from>
    <xdr:ext cx="868321" cy="263133"/>
    <xdr:sp macro="" textlink="Analysis!AA1">
      <xdr:nvSpPr>
        <xdr:cNvPr id="76" name="TextBox 75">
          <a:extLst>
            <a:ext uri="{FF2B5EF4-FFF2-40B4-BE49-F238E27FC236}">
              <a16:creationId xmlns:a16="http://schemas.microsoft.com/office/drawing/2014/main" id="{A69B9066-310B-1175-5A1A-C14FE18B4BF9}"/>
            </a:ext>
          </a:extLst>
        </xdr:cNvPr>
        <xdr:cNvSpPr txBox="1"/>
      </xdr:nvSpPr>
      <xdr:spPr>
        <a:xfrm>
          <a:off x="9323429" y="1531963"/>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D111903D-87EF-4217-81B9-96243E2017EB}" type="TxLink">
            <a:rPr lang="en-US" sz="1100" b="0" i="0" u="none" strike="noStrike">
              <a:solidFill>
                <a:srgbClr val="002060"/>
              </a:solidFill>
              <a:latin typeface="Calibri"/>
              <a:ea typeface="Calibri"/>
              <a:cs typeface="Calibri"/>
            </a:rPr>
            <a:pPr algn="ctr"/>
            <a:t>Product41</a:t>
          </a:fld>
          <a:endParaRPr lang="en-US" sz="900" b="0" i="0">
            <a:solidFill>
              <a:srgbClr val="002060"/>
            </a:solidFill>
            <a:latin typeface="Montserrat" panose="00000500000000000000" pitchFamily="2" charset="0"/>
          </a:endParaRPr>
        </a:p>
      </xdr:txBody>
    </xdr:sp>
    <xdr:clientData/>
  </xdr:oneCellAnchor>
  <xdr:oneCellAnchor>
    <xdr:from>
      <xdr:col>15</xdr:col>
      <xdr:colOff>296661</xdr:colOff>
      <xdr:row>9</xdr:row>
      <xdr:rowOff>20785</xdr:rowOff>
    </xdr:from>
    <xdr:ext cx="509301" cy="263133"/>
    <xdr:sp macro="" textlink="Analysis!AD1">
      <xdr:nvSpPr>
        <xdr:cNvPr id="77" name="TextBox 76">
          <a:extLst>
            <a:ext uri="{FF2B5EF4-FFF2-40B4-BE49-F238E27FC236}">
              <a16:creationId xmlns:a16="http://schemas.microsoft.com/office/drawing/2014/main" id="{E02EADB3-339E-8BBA-9D40-81D12FD9E597}"/>
            </a:ext>
          </a:extLst>
        </xdr:cNvPr>
        <xdr:cNvSpPr txBox="1"/>
      </xdr:nvSpPr>
      <xdr:spPr>
        <a:xfrm>
          <a:off x="9404942" y="1735285"/>
          <a:ext cx="50930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558E2A0-6C11-45F4-8FFC-7BD545C3AFC7}" type="TxLink">
            <a:rPr lang="en-US" sz="1100" b="1" i="0" u="none" strike="noStrike">
              <a:solidFill>
                <a:srgbClr val="002060"/>
              </a:solidFill>
              <a:latin typeface="Calibri"/>
              <a:ea typeface="Calibri"/>
              <a:cs typeface="Calibri"/>
            </a:rPr>
            <a:pPr algn="ctr"/>
            <a:t>132</a:t>
          </a:fld>
          <a:endParaRPr lang="en-US" sz="900" b="1" i="0">
            <a:solidFill>
              <a:srgbClr val="002060"/>
            </a:solidFill>
            <a:latin typeface="Montserrat" panose="00000500000000000000" pitchFamily="2" charset="0"/>
          </a:endParaRPr>
        </a:p>
      </xdr:txBody>
    </xdr:sp>
    <xdr:clientData/>
  </xdr:oneCellAnchor>
  <xdr:oneCellAnchor>
    <xdr:from>
      <xdr:col>15</xdr:col>
      <xdr:colOff>564174</xdr:colOff>
      <xdr:row>9</xdr:row>
      <xdr:rowOff>20785</xdr:rowOff>
    </xdr:from>
    <xdr:ext cx="388327" cy="263133"/>
    <xdr:sp macro="" textlink="Analysis!AB1">
      <xdr:nvSpPr>
        <xdr:cNvPr id="78" name="TextBox 77">
          <a:extLst>
            <a:ext uri="{FF2B5EF4-FFF2-40B4-BE49-F238E27FC236}">
              <a16:creationId xmlns:a16="http://schemas.microsoft.com/office/drawing/2014/main" id="{BA3C0388-9BB6-D639-1104-5E21B4451587}"/>
            </a:ext>
          </a:extLst>
        </xdr:cNvPr>
        <xdr:cNvSpPr txBox="1"/>
      </xdr:nvSpPr>
      <xdr:spPr>
        <a:xfrm>
          <a:off x="9672455" y="1735285"/>
          <a:ext cx="388327"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5FF5F1A0-1799-4244-85D7-DE6CD9291A82}" type="TxLink">
            <a:rPr lang="en-US" sz="1100" b="1" i="0" u="none" strike="noStrike">
              <a:solidFill>
                <a:srgbClr val="002060"/>
              </a:solidFill>
              <a:latin typeface="Calibri"/>
              <a:ea typeface="Calibri"/>
              <a:cs typeface="Calibri"/>
            </a:rPr>
            <a:pPr algn="ctr"/>
            <a:t>Ft</a:t>
          </a:fld>
          <a:endParaRPr lang="en-US" sz="900" b="1" i="0">
            <a:solidFill>
              <a:srgbClr val="002060"/>
            </a:solidFill>
            <a:latin typeface="Montserrat" panose="00000500000000000000" pitchFamily="2" charset="0"/>
          </a:endParaRPr>
        </a:p>
      </xdr:txBody>
    </xdr:sp>
    <xdr:clientData/>
  </xdr:oneCellAnchor>
  <xdr:oneCellAnchor>
    <xdr:from>
      <xdr:col>15</xdr:col>
      <xdr:colOff>208738</xdr:colOff>
      <xdr:row>10</xdr:row>
      <xdr:rowOff>44598</xdr:rowOff>
    </xdr:from>
    <xdr:ext cx="868321" cy="263133"/>
    <xdr:sp macro="" textlink="Analysis!AC1">
      <xdr:nvSpPr>
        <xdr:cNvPr id="79" name="TextBox 78">
          <a:extLst>
            <a:ext uri="{FF2B5EF4-FFF2-40B4-BE49-F238E27FC236}">
              <a16:creationId xmlns:a16="http://schemas.microsoft.com/office/drawing/2014/main" id="{091DD726-EC40-166C-6C06-325A6C189D31}"/>
            </a:ext>
          </a:extLst>
        </xdr:cNvPr>
        <xdr:cNvSpPr txBox="1"/>
      </xdr:nvSpPr>
      <xdr:spPr>
        <a:xfrm>
          <a:off x="9330757" y="1949598"/>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FECCB35-BDD5-4C29-9BEE-4E7CC11D59A3}" type="TxLink">
            <a:rPr lang="en-US" sz="1100" b="1" i="0" u="none" strike="noStrike">
              <a:solidFill>
                <a:srgbClr val="002060"/>
              </a:solidFill>
              <a:latin typeface="Calibri"/>
              <a:ea typeface="Calibri"/>
              <a:cs typeface="Calibri"/>
            </a:rPr>
            <a:pPr algn="ctr"/>
            <a:t>$22,952.16</a:t>
          </a:fld>
          <a:endParaRPr lang="en-US" sz="900" b="1" i="1">
            <a:solidFill>
              <a:srgbClr val="002060"/>
            </a:solidFill>
            <a:latin typeface="Montserrat" panose="00000500000000000000" pitchFamily="2" charset="0"/>
          </a:endParaRPr>
        </a:p>
      </xdr:txBody>
    </xdr:sp>
    <xdr:clientData/>
  </xdr:oneCellAnchor>
  <xdr:oneCellAnchor>
    <xdr:from>
      <xdr:col>17</xdr:col>
      <xdr:colOff>582410</xdr:colOff>
      <xdr:row>8</xdr:row>
      <xdr:rowOff>91307</xdr:rowOff>
    </xdr:from>
    <xdr:ext cx="868321" cy="263133"/>
    <xdr:sp macro="" textlink="Analysis!AN1">
      <xdr:nvSpPr>
        <xdr:cNvPr id="80" name="TextBox 79">
          <a:extLst>
            <a:ext uri="{FF2B5EF4-FFF2-40B4-BE49-F238E27FC236}">
              <a16:creationId xmlns:a16="http://schemas.microsoft.com/office/drawing/2014/main" id="{66EBD382-0E11-51C1-2841-F89C1AFDAF7D}"/>
            </a:ext>
          </a:extLst>
        </xdr:cNvPr>
        <xdr:cNvSpPr txBox="1"/>
      </xdr:nvSpPr>
      <xdr:spPr>
        <a:xfrm>
          <a:off x="10905129" y="1615307"/>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D123276C-BFCD-4165-9C2C-64910A7AEAF5}" type="TxLink">
            <a:rPr lang="en-US" sz="1100" b="0" i="0" u="none" strike="noStrike">
              <a:solidFill>
                <a:srgbClr val="002060"/>
              </a:solidFill>
              <a:latin typeface="Calibri"/>
              <a:ea typeface="Calibri"/>
              <a:cs typeface="Calibri"/>
            </a:rPr>
            <a:pPr algn="ctr"/>
            <a:t>Category04</a:t>
          </a:fld>
          <a:endParaRPr lang="en-US" sz="900" b="0" i="0">
            <a:solidFill>
              <a:srgbClr val="002060"/>
            </a:solidFill>
            <a:latin typeface="Montserrat" panose="00000500000000000000" pitchFamily="2" charset="0"/>
          </a:endParaRPr>
        </a:p>
      </xdr:txBody>
    </xdr:sp>
    <xdr:clientData/>
  </xdr:oneCellAnchor>
  <xdr:oneCellAnchor>
    <xdr:from>
      <xdr:col>17</xdr:col>
      <xdr:colOff>583785</xdr:colOff>
      <xdr:row>9</xdr:row>
      <xdr:rowOff>181521</xdr:rowOff>
    </xdr:from>
    <xdr:ext cx="868321" cy="263133"/>
    <xdr:sp macro="" textlink="Analysis!AO1">
      <xdr:nvSpPr>
        <xdr:cNvPr id="81" name="TextBox 80">
          <a:extLst>
            <a:ext uri="{FF2B5EF4-FFF2-40B4-BE49-F238E27FC236}">
              <a16:creationId xmlns:a16="http://schemas.microsoft.com/office/drawing/2014/main" id="{ED4679ED-DC8E-03FB-FB71-F5437102A388}"/>
            </a:ext>
          </a:extLst>
        </xdr:cNvPr>
        <xdr:cNvSpPr txBox="1"/>
      </xdr:nvSpPr>
      <xdr:spPr>
        <a:xfrm>
          <a:off x="10906504" y="1896021"/>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066DB565-8ABD-44FB-AAAA-FFB805BBD91E}" type="TxLink">
            <a:rPr lang="en-US" sz="1100" b="1" i="0" u="none" strike="noStrike">
              <a:solidFill>
                <a:srgbClr val="002060"/>
              </a:solidFill>
              <a:latin typeface="Calibri"/>
              <a:ea typeface="Calibri"/>
              <a:cs typeface="Calibri"/>
            </a:rPr>
            <a:pPr marL="0" indent="0" algn="ctr"/>
            <a:t>$95,269.40</a:t>
          </a:fld>
          <a:endParaRPr lang="en-US" sz="1100" b="1" i="0" u="none" strike="noStrike">
            <a:solidFill>
              <a:srgbClr val="002060"/>
            </a:solidFill>
            <a:latin typeface="Calibri"/>
            <a:ea typeface="Calibri"/>
            <a:cs typeface="Calibri"/>
          </a:endParaRPr>
        </a:p>
      </xdr:txBody>
    </xdr:sp>
    <xdr:clientData/>
  </xdr:oneCellAnchor>
  <xdr:twoCellAnchor editAs="oneCell">
    <xdr:from>
      <xdr:col>8</xdr:col>
      <xdr:colOff>559592</xdr:colOff>
      <xdr:row>1</xdr:row>
      <xdr:rowOff>29765</xdr:rowOff>
    </xdr:from>
    <xdr:to>
      <xdr:col>14</xdr:col>
      <xdr:colOff>27176</xdr:colOff>
      <xdr:row>4</xdr:row>
      <xdr:rowOff>96803</xdr:rowOff>
    </xdr:to>
    <mc:AlternateContent xmlns:mc="http://schemas.openxmlformats.org/markup-compatibility/2006" xmlns:a14="http://schemas.microsoft.com/office/drawing/2010/main">
      <mc:Choice Requires="a14">
        <xdr:graphicFrame macro="">
          <xdr:nvGraphicFramePr>
            <xdr:cNvPr id="102" name="SALE TYPE 1">
              <a:extLst>
                <a:ext uri="{FF2B5EF4-FFF2-40B4-BE49-F238E27FC236}">
                  <a16:creationId xmlns:a16="http://schemas.microsoft.com/office/drawing/2014/main" id="{B40DEDB9-48E4-47E3-8934-66F03A42C742}"/>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436392" y="220265"/>
              <a:ext cx="3125184" cy="638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300973</xdr:colOff>
      <xdr:row>1</xdr:row>
      <xdr:rowOff>42320</xdr:rowOff>
    </xdr:from>
    <xdr:to>
      <xdr:col>17</xdr:col>
      <xdr:colOff>294973</xdr:colOff>
      <xdr:row>4</xdr:row>
      <xdr:rowOff>82825</xdr:rowOff>
    </xdr:to>
    <mc:AlternateContent xmlns:mc="http://schemas.openxmlformats.org/markup-compatibility/2006" xmlns:a14="http://schemas.microsoft.com/office/drawing/2010/main">
      <mc:Choice Requires="a14">
        <xdr:graphicFrame macro="">
          <xdr:nvGraphicFramePr>
            <xdr:cNvPr id="103" name="PAYMENT MODE 1">
              <a:extLst>
                <a:ext uri="{FF2B5EF4-FFF2-40B4-BE49-F238E27FC236}">
                  <a16:creationId xmlns:a16="http://schemas.microsoft.com/office/drawing/2014/main" id="{4BE4AEB2-D97B-4823-B59E-A308EEF9B34C}"/>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8835373" y="232820"/>
              <a:ext cx="1822800" cy="612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209010</xdr:colOff>
      <xdr:row>12</xdr:row>
      <xdr:rowOff>109658</xdr:rowOff>
    </xdr:from>
    <xdr:to>
      <xdr:col>2</xdr:col>
      <xdr:colOff>163286</xdr:colOff>
      <xdr:row>28</xdr:row>
      <xdr:rowOff>163286</xdr:rowOff>
    </xdr:to>
    <mc:AlternateContent xmlns:mc="http://schemas.openxmlformats.org/markup-compatibility/2006" xmlns:a14="http://schemas.microsoft.com/office/drawing/2010/main">
      <mc:Choice Requires="a14">
        <xdr:graphicFrame macro="">
          <xdr:nvGraphicFramePr>
            <xdr:cNvPr id="104" name="MONTH 1">
              <a:extLst>
                <a:ext uri="{FF2B5EF4-FFF2-40B4-BE49-F238E27FC236}">
                  <a16:creationId xmlns:a16="http://schemas.microsoft.com/office/drawing/2014/main" id="{DD4C5508-333A-4945-AAC0-66CD4BDEB23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09010" y="2395658"/>
              <a:ext cx="1173476" cy="3101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269186</xdr:colOff>
      <xdr:row>5</xdr:row>
      <xdr:rowOff>187300</xdr:rowOff>
    </xdr:from>
    <xdr:to>
      <xdr:col>2</xdr:col>
      <xdr:colOff>136071</xdr:colOff>
      <xdr:row>11</xdr:row>
      <xdr:rowOff>17860</xdr:rowOff>
    </xdr:to>
    <mc:AlternateContent xmlns:mc="http://schemas.openxmlformats.org/markup-compatibility/2006" xmlns:a14="http://schemas.microsoft.com/office/drawing/2010/main">
      <mc:Choice Requires="a14">
        <xdr:graphicFrame macro="">
          <xdr:nvGraphicFramePr>
            <xdr:cNvPr id="105" name="YEAR 1">
              <a:extLst>
                <a:ext uri="{FF2B5EF4-FFF2-40B4-BE49-F238E27FC236}">
                  <a16:creationId xmlns:a16="http://schemas.microsoft.com/office/drawing/2014/main" id="{2B8F498B-E1E5-4D5F-90CF-758C1A46DC9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69186" y="1139800"/>
              <a:ext cx="1086085" cy="97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547688</xdr:colOff>
      <xdr:row>25</xdr:row>
      <xdr:rowOff>144276</xdr:rowOff>
    </xdr:from>
    <xdr:to>
      <xdr:col>11</xdr:col>
      <xdr:colOff>333375</xdr:colOff>
      <xdr:row>34</xdr:row>
      <xdr:rowOff>54429</xdr:rowOff>
    </xdr:to>
    <xdr:graphicFrame macro="">
      <xdr:nvGraphicFramePr>
        <xdr:cNvPr id="106" name="Chart 105">
          <a:extLst>
            <a:ext uri="{FF2B5EF4-FFF2-40B4-BE49-F238E27FC236}">
              <a16:creationId xmlns:a16="http://schemas.microsoft.com/office/drawing/2014/main" id="{3A073308-3BA8-4478-B01B-D0FBCD541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499956</xdr:colOff>
      <xdr:row>12</xdr:row>
      <xdr:rowOff>138471</xdr:rowOff>
    </xdr:from>
    <xdr:to>
      <xdr:col>7</xdr:col>
      <xdr:colOff>457200</xdr:colOff>
      <xdr:row>21</xdr:row>
      <xdr:rowOff>136071</xdr:rowOff>
    </xdr:to>
    <xdr:graphicFrame macro="">
      <xdr:nvGraphicFramePr>
        <xdr:cNvPr id="107" name="Chart 106">
          <a:extLst>
            <a:ext uri="{FF2B5EF4-FFF2-40B4-BE49-F238E27FC236}">
              <a16:creationId xmlns:a16="http://schemas.microsoft.com/office/drawing/2014/main" id="{B6E4A534-12FC-41FE-A423-8891C0020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314325</xdr:colOff>
          <xdr:row>12</xdr:row>
          <xdr:rowOff>142875</xdr:rowOff>
        </xdr:from>
        <xdr:to>
          <xdr:col>8</xdr:col>
          <xdr:colOff>504825</xdr:colOff>
          <xdr:row>22</xdr:row>
          <xdr:rowOff>38100</xdr:rowOff>
        </xdr:to>
        <xdr:sp macro="" textlink="">
          <xdr:nvSpPr>
            <xdr:cNvPr id="6156" name="Scroll Bar 12" hidden="1">
              <a:extLst>
                <a:ext uri="{63B3BB69-23CF-44E3-9099-C40C66FF867C}">
                  <a14:compatExt spid="_x0000_s6156"/>
                </a:ext>
                <a:ext uri="{FF2B5EF4-FFF2-40B4-BE49-F238E27FC236}">
                  <a16:creationId xmlns:a16="http://schemas.microsoft.com/office/drawing/2014/main" id="{00000000-0008-0000-0300-00000C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8</xdr:col>
      <xdr:colOff>483577</xdr:colOff>
      <xdr:row>12</xdr:row>
      <xdr:rowOff>109803</xdr:rowOff>
    </xdr:from>
    <xdr:to>
      <xdr:col>11</xdr:col>
      <xdr:colOff>498231</xdr:colOff>
      <xdr:row>22</xdr:row>
      <xdr:rowOff>13138</xdr:rowOff>
    </xdr:to>
    <xdr:graphicFrame macro="">
      <xdr:nvGraphicFramePr>
        <xdr:cNvPr id="108" name="Chart 107">
          <a:extLst>
            <a:ext uri="{FF2B5EF4-FFF2-40B4-BE49-F238E27FC236}">
              <a16:creationId xmlns:a16="http://schemas.microsoft.com/office/drawing/2014/main" id="{979AF93D-39FB-43D7-AF90-8731B19C1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15</xdr:col>
      <xdr:colOff>38101</xdr:colOff>
      <xdr:row>18</xdr:row>
      <xdr:rowOff>38099</xdr:rowOff>
    </xdr:from>
    <xdr:to>
      <xdr:col>19</xdr:col>
      <xdr:colOff>409575</xdr:colOff>
      <xdr:row>34</xdr:row>
      <xdr:rowOff>154056</xdr:rowOff>
    </xdr:to>
    <mc:AlternateContent xmlns:mc="http://schemas.openxmlformats.org/markup-compatibility/2006">
      <mc:Choice xmlns:cx1="http://schemas.microsoft.com/office/drawing/2015/9/8/chartex" Requires="cx1">
        <xdr:graphicFrame macro="">
          <xdr:nvGraphicFramePr>
            <xdr:cNvPr id="109" name="Chart 108">
              <a:extLst>
                <a:ext uri="{FF2B5EF4-FFF2-40B4-BE49-F238E27FC236}">
                  <a16:creationId xmlns:a16="http://schemas.microsoft.com/office/drawing/2014/main" id="{B5447425-09B2-4449-B98A-7AAFBC1A20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9182101" y="3467099"/>
              <a:ext cx="2809874" cy="31639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160267</xdr:colOff>
      <xdr:row>12</xdr:row>
      <xdr:rowOff>83127</xdr:rowOff>
    </xdr:from>
    <xdr:to>
      <xdr:col>14</xdr:col>
      <xdr:colOff>463826</xdr:colOff>
      <xdr:row>22</xdr:row>
      <xdr:rowOff>74543</xdr:rowOff>
    </xdr:to>
    <xdr:graphicFrame macro="">
      <xdr:nvGraphicFramePr>
        <xdr:cNvPr id="110" name="Chart 109">
          <a:extLst>
            <a:ext uri="{FF2B5EF4-FFF2-40B4-BE49-F238E27FC236}">
              <a16:creationId xmlns:a16="http://schemas.microsoft.com/office/drawing/2014/main" id="{61E38BF7-BBBB-49BE-90DC-330E510C5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156847</xdr:colOff>
      <xdr:row>25</xdr:row>
      <xdr:rowOff>85868</xdr:rowOff>
    </xdr:from>
    <xdr:to>
      <xdr:col>14</xdr:col>
      <xdr:colOff>433062</xdr:colOff>
      <xdr:row>34</xdr:row>
      <xdr:rowOff>57978</xdr:rowOff>
    </xdr:to>
    <xdr:graphicFrame macro="">
      <xdr:nvGraphicFramePr>
        <xdr:cNvPr id="111" name="Chart 110">
          <a:extLst>
            <a:ext uri="{FF2B5EF4-FFF2-40B4-BE49-F238E27FC236}">
              <a16:creationId xmlns:a16="http://schemas.microsoft.com/office/drawing/2014/main" id="{F3969B94-EE4D-403A-821F-C9EC2CD03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oneCellAnchor>
    <xdr:from>
      <xdr:col>4</xdr:col>
      <xdr:colOff>581684</xdr:colOff>
      <xdr:row>10</xdr:row>
      <xdr:rowOff>129686</xdr:rowOff>
    </xdr:from>
    <xdr:ext cx="551289" cy="217432"/>
    <xdr:sp macro="" textlink="">
      <xdr:nvSpPr>
        <xdr:cNvPr id="112" name="TextBox 111">
          <a:extLst>
            <a:ext uri="{FF2B5EF4-FFF2-40B4-BE49-F238E27FC236}">
              <a16:creationId xmlns:a16="http://schemas.microsoft.com/office/drawing/2014/main" id="{BA54D6B0-6E2A-C859-07E5-30E50B124B8B}"/>
            </a:ext>
          </a:extLst>
        </xdr:cNvPr>
        <xdr:cNvSpPr txBox="1"/>
      </xdr:nvSpPr>
      <xdr:spPr>
        <a:xfrm>
          <a:off x="3028105" y="2034686"/>
          <a:ext cx="551289"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0" i="0">
              <a:solidFill>
                <a:srgbClr val="002060"/>
              </a:solidFill>
              <a:latin typeface="Montserrat BOLD" panose="00000800000000000000" pitchFamily="2" charset="0"/>
            </a:rPr>
            <a:t>SALES</a:t>
          </a:r>
        </a:p>
      </xdr:txBody>
    </xdr:sp>
    <xdr:clientData/>
  </xdr:oneCellAnchor>
  <xdr:oneCellAnchor>
    <xdr:from>
      <xdr:col>5</xdr:col>
      <xdr:colOff>571658</xdr:colOff>
      <xdr:row>10</xdr:row>
      <xdr:rowOff>129686</xdr:rowOff>
    </xdr:from>
    <xdr:ext cx="616461" cy="217432"/>
    <xdr:sp macro="" textlink="">
      <xdr:nvSpPr>
        <xdr:cNvPr id="113" name="TextBox 112">
          <a:extLst>
            <a:ext uri="{FF2B5EF4-FFF2-40B4-BE49-F238E27FC236}">
              <a16:creationId xmlns:a16="http://schemas.microsoft.com/office/drawing/2014/main" id="{7AF50E3C-A3BD-0B2B-066E-F1EB8E07B683}"/>
            </a:ext>
          </a:extLst>
        </xdr:cNvPr>
        <xdr:cNvSpPr txBox="1"/>
      </xdr:nvSpPr>
      <xdr:spPr>
        <a:xfrm>
          <a:off x="3629684" y="2034686"/>
          <a:ext cx="616461"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0" i="0">
              <a:solidFill>
                <a:srgbClr val="002060"/>
              </a:solidFill>
              <a:latin typeface="Montserrat BOLD" panose="00000800000000000000" pitchFamily="2" charset="0"/>
            </a:rPr>
            <a:t>PROFIT</a:t>
          </a:r>
        </a:p>
      </xdr:txBody>
    </xdr:sp>
    <xdr:clientData/>
  </xdr:oneCellAnchor>
  <xdr:oneCellAnchor>
    <xdr:from>
      <xdr:col>6</xdr:col>
      <xdr:colOff>551604</xdr:colOff>
      <xdr:row>10</xdr:row>
      <xdr:rowOff>129686</xdr:rowOff>
    </xdr:from>
    <xdr:ext cx="701685" cy="217432"/>
    <xdr:sp macro="" textlink="">
      <xdr:nvSpPr>
        <xdr:cNvPr id="114" name="TextBox 113">
          <a:extLst>
            <a:ext uri="{FF2B5EF4-FFF2-40B4-BE49-F238E27FC236}">
              <a16:creationId xmlns:a16="http://schemas.microsoft.com/office/drawing/2014/main" id="{7EF4C6E2-B595-F360-5A1B-B8C1A20949CC}"/>
            </a:ext>
          </a:extLst>
        </xdr:cNvPr>
        <xdr:cNvSpPr txBox="1"/>
      </xdr:nvSpPr>
      <xdr:spPr>
        <a:xfrm>
          <a:off x="4194917" y="2034686"/>
          <a:ext cx="701685" cy="217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0" i="0">
              <a:solidFill>
                <a:srgbClr val="002060"/>
              </a:solidFill>
              <a:latin typeface="Montserrat BOLD" panose="00000800000000000000" pitchFamily="2" charset="0"/>
            </a:rPr>
            <a:t>PROFIT %</a:t>
          </a:r>
        </a:p>
      </xdr:txBody>
    </xdr:sp>
    <xdr:clientData/>
  </xdr:oneCellAnchor>
  <mc:AlternateContent xmlns:mc="http://schemas.openxmlformats.org/markup-compatibility/2006">
    <mc:Choice xmlns:a14="http://schemas.microsoft.com/office/drawing/2010/main" Requires="a14">
      <xdr:twoCellAnchor editAs="oneCell">
        <xdr:from>
          <xdr:col>6</xdr:col>
          <xdr:colOff>457200</xdr:colOff>
          <xdr:row>10</xdr:row>
          <xdr:rowOff>19050</xdr:rowOff>
        </xdr:from>
        <xdr:to>
          <xdr:col>7</xdr:col>
          <xdr:colOff>104775</xdr:colOff>
          <xdr:row>12</xdr:row>
          <xdr:rowOff>57150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447675</xdr:colOff>
          <xdr:row>10</xdr:row>
          <xdr:rowOff>19050</xdr:rowOff>
        </xdr:from>
        <xdr:to>
          <xdr:col>6</xdr:col>
          <xdr:colOff>104775</xdr:colOff>
          <xdr:row>12</xdr:row>
          <xdr:rowOff>57150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457200</xdr:colOff>
          <xdr:row>10</xdr:row>
          <xdr:rowOff>28575</xdr:rowOff>
        </xdr:from>
        <xdr:to>
          <xdr:col>5</xdr:col>
          <xdr:colOff>104775</xdr:colOff>
          <xdr:row>12</xdr:row>
          <xdr:rowOff>66675</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21</xdr:col>
      <xdr:colOff>279471</xdr:colOff>
      <xdr:row>5</xdr:row>
      <xdr:rowOff>115924</xdr:rowOff>
    </xdr:from>
    <xdr:to>
      <xdr:col>23</xdr:col>
      <xdr:colOff>293758</xdr:colOff>
      <xdr:row>6</xdr:row>
      <xdr:rowOff>91518</xdr:rowOff>
    </xdr:to>
    <xdr:sp macro="" textlink="">
      <xdr:nvSpPr>
        <xdr:cNvPr id="115" name="Trapezoid 114">
          <a:extLst>
            <a:ext uri="{FF2B5EF4-FFF2-40B4-BE49-F238E27FC236}">
              <a16:creationId xmlns:a16="http://schemas.microsoft.com/office/drawing/2014/main" id="{8393CD51-627B-D840-A501-9DA25EAF7040}"/>
            </a:ext>
          </a:extLst>
        </xdr:cNvPr>
        <xdr:cNvSpPr/>
      </xdr:nvSpPr>
      <xdr:spPr>
        <a:xfrm>
          <a:off x="13081071" y="1068424"/>
          <a:ext cx="1233487" cy="166094"/>
        </a:xfrm>
        <a:prstGeom prst="trapezoid">
          <a:avLst>
            <a:gd name="adj" fmla="val 3647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356215</xdr:colOff>
      <xdr:row>5</xdr:row>
      <xdr:rowOff>115924</xdr:rowOff>
    </xdr:from>
    <xdr:to>
      <xdr:col>23</xdr:col>
      <xdr:colOff>217015</xdr:colOff>
      <xdr:row>15</xdr:row>
      <xdr:rowOff>10924</xdr:rowOff>
    </xdr:to>
    <xdr:sp macro="" textlink="">
      <xdr:nvSpPr>
        <xdr:cNvPr id="116" name="Flowchart: Off-page Connector 115">
          <a:extLst>
            <a:ext uri="{FF2B5EF4-FFF2-40B4-BE49-F238E27FC236}">
              <a16:creationId xmlns:a16="http://schemas.microsoft.com/office/drawing/2014/main" id="{7E9FA0E5-F7D0-90F7-E63A-E48A9BD020C4}"/>
            </a:ext>
          </a:extLst>
        </xdr:cNvPr>
        <xdr:cNvSpPr/>
      </xdr:nvSpPr>
      <xdr:spPr>
        <a:xfrm>
          <a:off x="13157815" y="1068424"/>
          <a:ext cx="1080000" cy="1800000"/>
        </a:xfrm>
        <a:prstGeom prst="flowChartOffpageConnector">
          <a:avLst/>
        </a:prstGeom>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21</xdr:col>
      <xdr:colOff>497637</xdr:colOff>
      <xdr:row>6</xdr:row>
      <xdr:rowOff>91518</xdr:rowOff>
    </xdr:from>
    <xdr:to>
      <xdr:col>23</xdr:col>
      <xdr:colOff>75591</xdr:colOff>
      <xdr:row>13</xdr:row>
      <xdr:rowOff>169399</xdr:rowOff>
    </xdr:to>
    <xdr:sp macro="" textlink="">
      <xdr:nvSpPr>
        <xdr:cNvPr id="117" name="Flowchart: Off-page Connector 116">
          <a:extLst>
            <a:ext uri="{FF2B5EF4-FFF2-40B4-BE49-F238E27FC236}">
              <a16:creationId xmlns:a16="http://schemas.microsoft.com/office/drawing/2014/main" id="{2F36B3D0-3EBB-D591-FB7F-6DB186180834}"/>
            </a:ext>
          </a:extLst>
        </xdr:cNvPr>
        <xdr:cNvSpPr/>
      </xdr:nvSpPr>
      <xdr:spPr>
        <a:xfrm>
          <a:off x="13299237" y="1234518"/>
          <a:ext cx="797154" cy="1411381"/>
        </a:xfrm>
        <a:prstGeom prst="flowChartOffpageConnector">
          <a:avLst/>
        </a:prstGeom>
        <a:noFill/>
        <a:ln w="19050">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21</xdr:col>
      <xdr:colOff>379931</xdr:colOff>
      <xdr:row>6</xdr:row>
      <xdr:rowOff>124238</xdr:rowOff>
    </xdr:from>
    <xdr:ext cx="1010720" cy="373692"/>
    <xdr:sp macro="" textlink="">
      <xdr:nvSpPr>
        <xdr:cNvPr id="119" name="TextBox 118">
          <a:extLst>
            <a:ext uri="{FF2B5EF4-FFF2-40B4-BE49-F238E27FC236}">
              <a16:creationId xmlns:a16="http://schemas.microsoft.com/office/drawing/2014/main" id="{6D3DA4B3-5072-4C7F-1BD8-D83FC33438AB}"/>
            </a:ext>
          </a:extLst>
        </xdr:cNvPr>
        <xdr:cNvSpPr txBox="1"/>
      </xdr:nvSpPr>
      <xdr:spPr>
        <a:xfrm>
          <a:off x="13181531" y="1267238"/>
          <a:ext cx="1010720" cy="3736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900" b="0" i="0">
              <a:solidFill>
                <a:schemeClr val="accent4"/>
              </a:solidFill>
              <a:latin typeface="Montserrat BOLD" panose="00000800000000000000" pitchFamily="2" charset="0"/>
            </a:rPr>
            <a:t>WORST PRODUCT</a:t>
          </a:r>
        </a:p>
      </xdr:txBody>
    </xdr:sp>
    <xdr:clientData/>
  </xdr:oneCellAnchor>
  <xdr:oneCellAnchor>
    <xdr:from>
      <xdr:col>21</xdr:col>
      <xdr:colOff>449060</xdr:colOff>
      <xdr:row>8</xdr:row>
      <xdr:rowOff>7963</xdr:rowOff>
    </xdr:from>
    <xdr:ext cx="868321" cy="263133"/>
    <xdr:sp macro="" textlink="Analysis!AF46">
      <xdr:nvSpPr>
        <xdr:cNvPr id="120" name="TextBox 119">
          <a:extLst>
            <a:ext uri="{FF2B5EF4-FFF2-40B4-BE49-F238E27FC236}">
              <a16:creationId xmlns:a16="http://schemas.microsoft.com/office/drawing/2014/main" id="{022F6603-A8AC-9CCA-4368-DA2D8EE485BE}"/>
            </a:ext>
          </a:extLst>
        </xdr:cNvPr>
        <xdr:cNvSpPr txBox="1"/>
      </xdr:nvSpPr>
      <xdr:spPr>
        <a:xfrm>
          <a:off x="13250660" y="1531963"/>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40B31A5-6FD4-4074-9CDB-88D7251835A1}" type="TxLink">
            <a:rPr lang="en-US" sz="1100" b="0" i="0" u="none" strike="noStrike">
              <a:solidFill>
                <a:srgbClr val="000000"/>
              </a:solidFill>
              <a:latin typeface="Calibri"/>
              <a:ea typeface="Calibri"/>
              <a:cs typeface="Calibri"/>
            </a:rPr>
            <a:pPr algn="ctr"/>
            <a:t>Product09</a:t>
          </a:fld>
          <a:endParaRPr lang="en-US" sz="900" b="0" i="0">
            <a:solidFill>
              <a:srgbClr val="002060"/>
            </a:solidFill>
            <a:latin typeface="Montserrat" panose="00000500000000000000" pitchFamily="2" charset="0"/>
          </a:endParaRPr>
        </a:p>
      </xdr:txBody>
    </xdr:sp>
    <xdr:clientData/>
  </xdr:oneCellAnchor>
  <xdr:oneCellAnchor>
    <xdr:from>
      <xdr:col>21</xdr:col>
      <xdr:colOff>544311</xdr:colOff>
      <xdr:row>9</xdr:row>
      <xdr:rowOff>20785</xdr:rowOff>
    </xdr:from>
    <xdr:ext cx="509301" cy="263133"/>
    <xdr:sp macro="" textlink="Analysis!AI46">
      <xdr:nvSpPr>
        <xdr:cNvPr id="121" name="TextBox 120">
          <a:extLst>
            <a:ext uri="{FF2B5EF4-FFF2-40B4-BE49-F238E27FC236}">
              <a16:creationId xmlns:a16="http://schemas.microsoft.com/office/drawing/2014/main" id="{B1E0AD5B-E791-CA95-AD66-2D4BE521374F}"/>
            </a:ext>
          </a:extLst>
        </xdr:cNvPr>
        <xdr:cNvSpPr txBox="1"/>
      </xdr:nvSpPr>
      <xdr:spPr>
        <a:xfrm>
          <a:off x="13345911" y="1735285"/>
          <a:ext cx="50930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C33EF66-5A51-47E1-AD2F-7F1C921FD08D}" type="TxLink">
            <a:rPr lang="en-US" sz="1100" b="0" i="0" u="none" strike="noStrike">
              <a:solidFill>
                <a:srgbClr val="000000"/>
              </a:solidFill>
              <a:latin typeface="Calibri"/>
              <a:ea typeface="Calibri"/>
              <a:cs typeface="Calibri"/>
            </a:rPr>
            <a:pPr algn="ctr"/>
            <a:t>74</a:t>
          </a:fld>
          <a:endParaRPr lang="en-US" sz="900" b="1" i="0">
            <a:solidFill>
              <a:srgbClr val="002060"/>
            </a:solidFill>
            <a:latin typeface="Montserrat" panose="00000500000000000000" pitchFamily="2" charset="0"/>
          </a:endParaRPr>
        </a:p>
      </xdr:txBody>
    </xdr:sp>
    <xdr:clientData/>
  </xdr:oneCellAnchor>
  <xdr:oneCellAnchor>
    <xdr:from>
      <xdr:col>22</xdr:col>
      <xdr:colOff>202224</xdr:colOff>
      <xdr:row>9</xdr:row>
      <xdr:rowOff>20785</xdr:rowOff>
    </xdr:from>
    <xdr:ext cx="388327" cy="263133"/>
    <xdr:sp macro="" textlink="Analysis!AG46">
      <xdr:nvSpPr>
        <xdr:cNvPr id="122" name="TextBox 121">
          <a:extLst>
            <a:ext uri="{FF2B5EF4-FFF2-40B4-BE49-F238E27FC236}">
              <a16:creationId xmlns:a16="http://schemas.microsoft.com/office/drawing/2014/main" id="{D2749C71-6F78-C17F-94FC-2710CD6F837E}"/>
            </a:ext>
          </a:extLst>
        </xdr:cNvPr>
        <xdr:cNvSpPr txBox="1"/>
      </xdr:nvSpPr>
      <xdr:spPr>
        <a:xfrm>
          <a:off x="13613424" y="1735285"/>
          <a:ext cx="388327"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AD4CE7E-EAFB-41FF-B29A-99B14A573893}" type="TxLink">
            <a:rPr lang="en-US" sz="1100" b="0" i="0" u="none" strike="noStrike">
              <a:solidFill>
                <a:srgbClr val="000000"/>
              </a:solidFill>
              <a:latin typeface="Calibri"/>
              <a:ea typeface="Calibri"/>
              <a:cs typeface="Calibri"/>
            </a:rPr>
            <a:pPr algn="ctr"/>
            <a:t>No.</a:t>
          </a:fld>
          <a:endParaRPr lang="en-US" sz="900" b="1" i="0">
            <a:solidFill>
              <a:srgbClr val="002060"/>
            </a:solidFill>
            <a:latin typeface="Montserrat" panose="00000500000000000000" pitchFamily="2" charset="0"/>
          </a:endParaRPr>
        </a:p>
      </xdr:txBody>
    </xdr:sp>
    <xdr:clientData/>
  </xdr:oneCellAnchor>
  <xdr:oneCellAnchor>
    <xdr:from>
      <xdr:col>21</xdr:col>
      <xdr:colOff>456388</xdr:colOff>
      <xdr:row>10</xdr:row>
      <xdr:rowOff>44598</xdr:rowOff>
    </xdr:from>
    <xdr:ext cx="868321" cy="263133"/>
    <xdr:sp macro="" textlink="Analysis!AH46">
      <xdr:nvSpPr>
        <xdr:cNvPr id="123" name="TextBox 122">
          <a:extLst>
            <a:ext uri="{FF2B5EF4-FFF2-40B4-BE49-F238E27FC236}">
              <a16:creationId xmlns:a16="http://schemas.microsoft.com/office/drawing/2014/main" id="{FF3A64D3-DC5D-D08F-35C9-7D9777F8A713}"/>
            </a:ext>
          </a:extLst>
        </xdr:cNvPr>
        <xdr:cNvSpPr txBox="1"/>
      </xdr:nvSpPr>
      <xdr:spPr>
        <a:xfrm>
          <a:off x="13257988" y="1949598"/>
          <a:ext cx="868321" cy="263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B142FE91-71B1-493B-A5A5-A6EF70926908}" type="TxLink">
            <a:rPr lang="en-US" sz="1100" b="0" i="0" u="none" strike="noStrike">
              <a:solidFill>
                <a:srgbClr val="000000"/>
              </a:solidFill>
              <a:latin typeface="Calibri"/>
              <a:ea typeface="Calibri"/>
              <a:cs typeface="Calibri"/>
            </a:rPr>
            <a:pPr algn="ctr"/>
            <a:t>$581.64</a:t>
          </a:fld>
          <a:endParaRPr lang="en-US" sz="900" b="1" i="1">
            <a:solidFill>
              <a:srgbClr val="002060"/>
            </a:solidFill>
            <a:latin typeface="Montserrat" panose="00000500000000000000" pitchFamily="2" charset="0"/>
          </a:endParaRPr>
        </a:p>
      </xdr:txBody>
    </xdr:sp>
    <xdr:clientData/>
  </xdr:oneCellAnchor>
  <xdr:twoCellAnchor editAs="oneCell">
    <xdr:from>
      <xdr:col>22</xdr:col>
      <xdr:colOff>123824</xdr:colOff>
      <xdr:row>11</xdr:row>
      <xdr:rowOff>95249</xdr:rowOff>
    </xdr:from>
    <xdr:to>
      <xdr:col>22</xdr:col>
      <xdr:colOff>476249</xdr:colOff>
      <xdr:row>13</xdr:row>
      <xdr:rowOff>66674</xdr:rowOff>
    </xdr:to>
    <xdr:pic>
      <xdr:nvPicPr>
        <xdr:cNvPr id="125" name="Graphic 124" descr="Downward trend">
          <a:extLst>
            <a:ext uri="{FF2B5EF4-FFF2-40B4-BE49-F238E27FC236}">
              <a16:creationId xmlns:a16="http://schemas.microsoft.com/office/drawing/2014/main" id="{FC278BFD-9E63-29D9-85DB-5BEBEFFBB0A4}"/>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13535024" y="2190749"/>
          <a:ext cx="352425" cy="3524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Đức Nguyễn" refreshedDate="45568.391436226855" createdVersion="8" refreshedVersion="8" minRefreshableVersion="3" recordCount="527" xr:uid="{78B02A62-8666-4333-810A-F79B795A9488}">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 v="Product46" u="1"/>
      </sharedItems>
    </cacheField>
    <cacheField name="CATEGORY" numFmtId="0">
      <sharedItems count="6">
        <s v="Category03"/>
        <s v="Category05"/>
        <s v="Category02"/>
        <s v="Category01"/>
        <s v="Category04"/>
        <s v="Category06" u="1"/>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909745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F8A6BC-13C5-4FD3-9331-06758A40D4C0}"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1">
    <format dxfId="5">
      <pivotArea outline="0" collapsedLevelsAreSubtotals="1" fieldPosition="0"/>
    </format>
  </formats>
  <chartFormats count="2">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4E47E-95C2-478D-9796-A26E9D6A24F8}"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J1:AK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7">
        <item x="3"/>
        <item x="2"/>
        <item x="0"/>
        <item x="4"/>
        <item x="1"/>
        <item m="1" x="5"/>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640F21-5829-403A-86B0-F834C9121137}" name="Sale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R1:AS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2">
          <reference field="4294967294" count="1" selected="0">
            <x v="0"/>
          </reference>
          <reference field="3" count="1" selected="0">
            <x v="2"/>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3" count="1" selected="0">
            <x v="0"/>
          </reference>
        </references>
      </pivotArea>
    </chartFormat>
    <chartFormat chart="9" format="23">
      <pivotArea type="data" outline="0" fieldPosition="0">
        <references count="2">
          <reference field="4294967294" count="1" selected="0">
            <x v="0"/>
          </reference>
          <reference field="3" count="1" selected="0">
            <x v="1"/>
          </reference>
        </references>
      </pivotArea>
    </chartFormat>
    <chartFormat chart="9" format="2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07B07C-0152-4E08-9646-7FAE4F87DC15}"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D3BA18-FB14-42C2-A460-4CA26C2A589C}" name="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5F02C1-686C-4F90-B5BC-3C374C97B844}"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U1:X45" firstHeaderRow="0" firstDataRow="1" firstDataCol="2"/>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compact="0" outline="0" subtotalTop="0" showAll="0" defaultSubtota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m="1" x="44"/>
      </items>
    </pivotField>
    <pivotField showAll="0"/>
    <pivotField axis="axisRow" outline="0" showAll="0">
      <items count="5">
        <item sd="0" x="0"/>
        <item sd="0" x="1"/>
        <item sd="0" x="2"/>
        <item sd="0" x="3"/>
        <item t="default"/>
      </items>
    </pivotField>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DED34B-6462-4EE5-B9D0-1A900B7BDAA7}"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U1:AV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4" count="1" selected="0">
            <x v="0"/>
          </reference>
        </references>
      </pivotArea>
    </chartFormat>
    <chartFormat chart="8" format="1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68D94F0E-4875-40CC-B5E8-6B78F6DE4E74}" sourceName="SALE TYPE">
  <pivotTables>
    <pivotTable tabId="3" name="Daily"/>
    <pivotTable tabId="3" name="CategoryWise"/>
    <pivotTable tabId="3" name="PaymentMode"/>
    <pivotTable tabId="3" name="Total"/>
    <pivotTable tabId="3" name="Monthly"/>
    <pivotTable tabId="3" name="Productwise"/>
  </pivotTables>
  <data>
    <tabular pivotCacheId="190974519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3E68063D-4EE2-4553-8C2C-5583ED5A9B6B}" sourceName="PAYMENT MODE">
  <pivotTables>
    <pivotTable tabId="3" name="Daily"/>
    <pivotTable tabId="3" name="CategoryWise"/>
    <pivotTable tabId="3" name="Total"/>
    <pivotTable tabId="3" name="Monthly"/>
    <pivotTable tabId="3" name="Productwise"/>
    <pivotTable tabId="3" name="SaleType"/>
  </pivotTables>
  <data>
    <tabular pivotCacheId="190974519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EA75FFE-0042-4A3A-9399-818E0AAD57C1}" sourceName="MONTH">
  <pivotTables>
    <pivotTable tabId="3" name="Daily"/>
    <pivotTable tabId="3" name="CategoryWise"/>
    <pivotTable tabId="3" name="PaymentMode"/>
    <pivotTable tabId="3" name="Total"/>
    <pivotTable tabId="3" name="Productwise"/>
    <pivotTable tabId="3" name="SaleType"/>
  </pivotTables>
  <data>
    <tabular pivotCacheId="1909745193">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C8AEA12-9549-46CC-B4B6-6888BFAA3ACA}" sourceName="YEAR">
  <pivotTables>
    <pivotTable tabId="3" name="Daily"/>
    <pivotTable tabId="3" name="CategoryWise"/>
    <pivotTable tabId="3" name="PaymentMode"/>
    <pivotTable tabId="3" name="Total"/>
    <pivotTable tabId="3" name="Monthly"/>
    <pivotTable tabId="3" name="Productwise"/>
    <pivotTable tabId="3" name="SaleType"/>
  </pivotTables>
  <data>
    <tabular pivotCacheId="19097451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A6331FF3-CD9C-4E8F-9C53-E43B8C280EDF}" cache="Slicer_SALE_TYPE" caption="SALE TYPE" rowHeight="241300"/>
  <slicer name="PAYMENT MODE" xr10:uid="{C1085C12-EEAC-4D1D-86CC-BC4A48A183AE}" cache="Slicer_PAYMENT_MODE" caption="PAYMENT MODE" rowHeight="241300"/>
  <slicer name="MONTH" xr10:uid="{1C236AF9-55DE-43C0-9D22-6052B330B3DE}" cache="Slicer_MONTH" caption="MONTH" rowHeight="241300"/>
  <slicer name="YEAR" xr10:uid="{6DE4BD70-51BF-4CBE-B2CF-BE8F4801B856}"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1C0E2C6E-D108-4484-B755-AD60C32C843A}" cache="Slicer_SALE_TYPE" caption="SALE TYPE" columnCount="3" style="SLICER" rowHeight="241300"/>
  <slicer name="PAYMENT MODE 1" xr10:uid="{FB3CE86D-321E-4E6B-9432-30976A43FB59}" cache="Slicer_PAYMENT_MODE" caption="PAYMENT MODE" columnCount="2" style="SLICER" rowHeight="241300"/>
  <slicer name="MONTH 1" xr10:uid="{9FF62827-A286-4345-B4EE-9C94AE008D03}" cache="Slicer_MONTH" caption="MONTH" style="SLICER" rowHeight="241300"/>
  <slicer name="YEAR 1" xr10:uid="{8D66AFF2-AE57-4529-8633-BA5C18F77E6A}" cache="Slicer_YEAR" caption="YEAR"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4" headerRowBorderDxfId="33">
  <autoFilter ref="A1:P528" xr:uid="{60351B27-4213-4B50-AF1E-6DD234ED1CD8}"/>
  <sortState xmlns:xlrd2="http://schemas.microsoft.com/office/spreadsheetml/2017/richdata2" ref="A2:E527">
    <sortCondition ref="A1:A527"/>
  </sortState>
  <tableColumns count="16">
    <tableColumn id="1" xr3:uid="{7E2D9722-C99A-4D79-AD8A-A4AF24D31B15}" name="DATE" dataDxfId="32"/>
    <tableColumn id="3" xr3:uid="{1B687DA1-746A-409E-8132-464ADA2D65F7}" name="PRODUCT ID" dataDxfId="31"/>
    <tableColumn id="2" xr3:uid="{3D21C161-3520-4EEB-95C2-BC89A67F811B}" name="QUANTITY" dataDxfId="30"/>
    <tableColumn id="4" xr3:uid="{51AFA112-3989-4C7A-B537-003512753602}" name="SALE TYPE" dataDxfId="29"/>
    <tableColumn id="5" xr3:uid="{057B8FDA-60FB-4816-999C-2030B688B9CF}" name="PAYMENT MODE" dataDxfId="28"/>
    <tableColumn id="6" xr3:uid="{A77A9445-20AF-4122-92EB-C3706E536AB4}" name="DISCOUNT %" dataDxfId="27"/>
    <tableColumn id="7" xr3:uid="{F2DD90D4-2CBF-401C-8655-B52EB4D5AD77}" name="PRODUCT" dataDxfId="26">
      <calculatedColumnFormula>VLOOKUP(InputData[[#This Row],[PRODUCT ID]],MasterData[#All],2,FALSE)</calculatedColumnFormula>
    </tableColumn>
    <tableColumn id="8" xr3:uid="{D450F986-4298-4A00-93AC-3A56ABB39A14}" name="CATEGORY" dataDxfId="25">
      <calculatedColumnFormula>VLOOKUP(InputData[[#This Row],[PRODUCT ID]],MasterData[#All],3,FALSE)</calculatedColumnFormula>
    </tableColumn>
    <tableColumn id="9" xr3:uid="{65D25DB3-B0F8-4D95-A0B0-171357E67A14}" name="UOM" dataDxfId="24">
      <calculatedColumnFormula>VLOOKUP(InputData[[#This Row],[PRODUCT ID]],MasterData[#All],4,FALSE)</calculatedColumnFormula>
    </tableColumn>
    <tableColumn id="10" xr3:uid="{8989B1E3-2E84-44AB-A1A2-30F44E6EEEF1}" name="BUYING PRIZE" dataDxfId="23">
      <calculatedColumnFormula>VLOOKUP(InputData[[#This Row],[PRODUCT ID]],MasterData[#All],5,FALSE)</calculatedColumnFormula>
    </tableColumn>
    <tableColumn id="11" xr3:uid="{DDE15DE0-80B6-4DD6-ADA1-9A7B29F95DD1}" name="SELLING PRICE" dataDxfId="22">
      <calculatedColumnFormula>VLOOKUP(InputData[[#This Row],[PRODUCT ID]],MasterData[#All],6,FALSE)</calculatedColumnFormula>
    </tableColumn>
    <tableColumn id="12" xr3:uid="{4CFC3570-82EB-4124-9C30-F55763BFA356}" name="TOTAL BUYING VALUE" dataDxfId="21">
      <calculatedColumnFormula>InputData[[#This Row],[BUYING PRIZE]]*InputData[[#This Row],[QUANTITY]]</calculatedColumnFormula>
    </tableColumn>
    <tableColumn id="13" xr3:uid="{085CFC85-00E0-4510-AA95-F2EA5CEF3DDD}" name="TOTAL SELLING VALUE" dataDxfId="20">
      <calculatedColumnFormula>InputData[[#This Row],[SELLING PRICE]]*InputData[[#This Row],[QUANTITY]]*(1-InputData[[#This Row],[DISCOUNT %]])</calculatedColumnFormula>
    </tableColumn>
    <tableColumn id="14" xr3:uid="{F44AE864-CDC4-41C7-9750-0923F15BEEC4}" name="DAY" dataDxfId="19">
      <calculatedColumnFormula>DAY(InputData[[#This Row],[DATE]])</calculatedColumnFormula>
    </tableColumn>
    <tableColumn id="15" xr3:uid="{1FC166DA-5DDC-4383-B4DC-7D0204E3BD3E}" name="MONTH" dataDxfId="18">
      <calculatedColumnFormula>TEXT(InputData[[#This Row],[DATE]],"mmm")</calculatedColumnFormula>
    </tableColumn>
    <tableColumn id="16" xr3:uid="{A6B31FE4-851A-4F9F-BF19-982790CFD7DA}" name="YEAR" dataDxfId="17">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7" totalsRowShown="0" headerRowDxfId="16" dataDxfId="14" headerRowBorderDxfId="15">
  <autoFilter ref="A1:F47" xr:uid="{DE6FA1E2-6EE8-430A-AF62-020400F3E926}"/>
  <tableColumns count="6">
    <tableColumn id="1" xr3:uid="{106E50BA-9FFB-484D-AC75-176578AFED44}" name="PRODUCT ID" dataDxfId="13"/>
    <tableColumn id="2" xr3:uid="{C6063C4C-22AC-43C3-B630-5C0916CFA263}" name="PRODUCT" dataDxfId="12"/>
    <tableColumn id="3" xr3:uid="{FEA9A0A4-A0D7-45FA-BD75-4D9EBBD09441}" name="CATEGORY" dataDxfId="11"/>
    <tableColumn id="4" xr3:uid="{3BDFD3DA-79CD-4B0E-9F98-1F406523093B}" name="UOM" dataDxfId="10"/>
    <tableColumn id="5" xr3:uid="{C286276F-25D5-4D9D-9759-32EF67A133BE}" name="BUYING PRIZE" dataDxfId="9"/>
    <tableColumn id="6" xr3:uid="{BFC92544-6510-4B40-ABEE-FD6A4B0302D7}" name="SELLING PRICE" dataDxfId="8"/>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5.xml"/><Relationship Id="rId7"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A497" workbookViewId="0">
      <selection activeCell="C532" sqref="C532"/>
    </sheetView>
  </sheetViews>
  <sheetFormatPr defaultRowHeight="15" x14ac:dyDescent="0.25"/>
  <cols>
    <col min="1" max="1" width="15.42578125"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16"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25">
      <c r="A2" s="3">
        <v>44197</v>
      </c>
      <c r="B2" s="4" t="s">
        <v>56</v>
      </c>
      <c r="C2" s="5">
        <v>9</v>
      </c>
      <c r="D2" s="5" t="s">
        <v>105</v>
      </c>
      <c r="E2" s="5" t="s">
        <v>106</v>
      </c>
      <c r="F2" s="6">
        <v>0</v>
      </c>
      <c r="G2" t="str">
        <f>VLOOKUP(InputData[[#This Row],[PRODUCT ID]],MasterData[#All],2,FALSE)</f>
        <v>Product24</v>
      </c>
      <c r="H2" t="str">
        <f>VLOOKUP(InputData[[#This Row],[PRODUCT ID]],MasterData[#All],3,FALSE)</f>
        <v>Category03</v>
      </c>
      <c r="I2" t="str">
        <f>VLOOKUP(InputData[[#This Row],[PRODUCT ID]],MasterData[#All],4,FALSE)</f>
        <v>Ft</v>
      </c>
      <c r="J2" s="7">
        <f>VLOOKUP(InputData[[#This Row],[PRODUCT ID]],MasterData[#All],5,FALSE)</f>
        <v>144</v>
      </c>
      <c r="K2" s="7">
        <f>VLOOKUP(InputData[[#This Row],[PRODUCT ID]],MasterData[#All],6,FALSE)</f>
        <v>156.96</v>
      </c>
      <c r="L2" s="7">
        <f>InputData[[#This Row],[BUYING PRIZE]]*InputData[[#This Row],[QUANTITY]]</f>
        <v>1296</v>
      </c>
      <c r="M2" s="7">
        <f>InputData[[#This Row],[SELLING PRICE]]*InputData[[#This Row],[QUANTITY]]*(1-InputData[[#This Row],[DISCOUNT %]])</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ID]],MasterData[#All],2,FALSE)</f>
        <v>Product38</v>
      </c>
      <c r="H3" t="str">
        <f>VLOOKUP(InputData[[#This Row],[PRODUCT ID]],MasterData[#All],3,FALSE)</f>
        <v>Category05</v>
      </c>
      <c r="I3" t="str">
        <f>VLOOKUP(InputData[[#This Row],[PRODUCT ID]],MasterData[#All],4,FALSE)</f>
        <v>Kg</v>
      </c>
      <c r="J3" s="7">
        <f>VLOOKUP(InputData[[#This Row],[PRODUCT ID]],MasterData[#All],5,FALSE)</f>
        <v>72</v>
      </c>
      <c r="K3" s="7">
        <f>VLOOKUP(InputData[[#This Row],[PRODUCT ID]],MasterData[#All],6,FALSE)</f>
        <v>79.92</v>
      </c>
      <c r="L3" s="7">
        <f>InputData[[#This Row],[BUYING PRIZE]]*InputData[[#This Row],[QUANTITY]]</f>
        <v>1080</v>
      </c>
      <c r="M3" s="7">
        <f>InputData[[#This Row],[SELLING PRICE]]*InputData[[#This Row],[QUANTITY]]*(1-InputData[[#This Row],[DISCOUNT %]])</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ID]],MasterData[#All],2,FALSE)</f>
        <v>Product13</v>
      </c>
      <c r="H4" t="str">
        <f>VLOOKUP(InputData[[#This Row],[PRODUCT ID]],MasterData[#All],3,FALSE)</f>
        <v>Category02</v>
      </c>
      <c r="I4" t="str">
        <f>VLOOKUP(InputData[[#This Row],[PRODUCT ID]],MasterData[#All],4,FALSE)</f>
        <v>Kg</v>
      </c>
      <c r="J4" s="7">
        <f>VLOOKUP(InputData[[#This Row],[PRODUCT ID]],MasterData[#All],5,FALSE)</f>
        <v>112</v>
      </c>
      <c r="K4" s="7">
        <f>VLOOKUP(InputData[[#This Row],[PRODUCT ID]],MasterData[#All],6,FALSE)</f>
        <v>122.08</v>
      </c>
      <c r="L4" s="7">
        <f>InputData[[#This Row],[BUYING PRIZE]]*InputData[[#This Row],[QUANTITY]]</f>
        <v>672</v>
      </c>
      <c r="M4" s="7">
        <f>InputData[[#This Row],[SELLING PRICE]]*InputData[[#This Row],[QUANTITY]]*(1-InputData[[#This Row],[DISCOUNT %]])</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ID]],MasterData[#All],2,FALSE)</f>
        <v>Product04</v>
      </c>
      <c r="H5" t="str">
        <f>VLOOKUP(InputData[[#This Row],[PRODUCT ID]],MasterData[#All],3,FALSE)</f>
        <v>Category01</v>
      </c>
      <c r="I5" t="str">
        <f>VLOOKUP(InputData[[#This Row],[PRODUCT ID]],MasterData[#All],4,FALSE)</f>
        <v>Lt</v>
      </c>
      <c r="J5" s="7">
        <f>VLOOKUP(InputData[[#This Row],[PRODUCT ID]],MasterData[#All],5,FALSE)</f>
        <v>44</v>
      </c>
      <c r="K5" s="7">
        <f>VLOOKUP(InputData[[#This Row],[PRODUCT ID]],MasterData[#All],6,FALSE)</f>
        <v>48.84</v>
      </c>
      <c r="L5" s="7">
        <f>InputData[[#This Row],[BUYING PRIZE]]*InputData[[#This Row],[QUANTITY]]</f>
        <v>220</v>
      </c>
      <c r="M5" s="7">
        <f>InputData[[#This Row],[SELLING PRICE]]*InputData[[#This Row],[QUANTITY]]*(1-InputData[[#This Row],[DISCOUNT %]])</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ID]],MasterData[#All],2,FALSE)</f>
        <v>Product35</v>
      </c>
      <c r="H6" t="str">
        <f>VLOOKUP(InputData[[#This Row],[PRODUCT ID]],MasterData[#All],3,FALSE)</f>
        <v>Category04</v>
      </c>
      <c r="I6" t="str">
        <f>VLOOKUP(InputData[[#This Row],[PRODUCT ID]],MasterData[#All],4,FALSE)</f>
        <v>No.</v>
      </c>
      <c r="J6" s="7">
        <f>VLOOKUP(InputData[[#This Row],[PRODUCT ID]],MasterData[#All],5,FALSE)</f>
        <v>5</v>
      </c>
      <c r="K6" s="7">
        <f>VLOOKUP(InputData[[#This Row],[PRODUCT ID]],MasterData[#All],6,FALSE)</f>
        <v>6.7</v>
      </c>
      <c r="L6" s="7">
        <f>InputData[[#This Row],[BUYING PRIZE]]*InputData[[#This Row],[QUANTITY]]</f>
        <v>60</v>
      </c>
      <c r="M6" s="7">
        <f>InputData[[#This Row],[SELLING PRICE]]*InputData[[#This Row],[QUANTITY]]*(1-InputData[[#This Row],[DISCOUNT %]])</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ID]],MasterData[#All],2,FALSE)</f>
        <v>Product31</v>
      </c>
      <c r="H7" t="str">
        <f>VLOOKUP(InputData[[#This Row],[PRODUCT ID]],MasterData[#All],3,FALSE)</f>
        <v>Category04</v>
      </c>
      <c r="I7" t="str">
        <f>VLOOKUP(InputData[[#This Row],[PRODUCT ID]],MasterData[#All],4,FALSE)</f>
        <v>Kg</v>
      </c>
      <c r="J7" s="7">
        <f>VLOOKUP(InputData[[#This Row],[PRODUCT ID]],MasterData[#All],5,FALSE)</f>
        <v>93</v>
      </c>
      <c r="K7" s="7">
        <f>VLOOKUP(InputData[[#This Row],[PRODUCT ID]],MasterData[#All],6,FALSE)</f>
        <v>104.16</v>
      </c>
      <c r="L7" s="7">
        <f>InputData[[#This Row],[BUYING PRIZE]]*InputData[[#This Row],[QUANTITY]]</f>
        <v>93</v>
      </c>
      <c r="M7" s="7">
        <f>InputData[[#This Row],[SELLING PRICE]]*InputData[[#This Row],[QUANTITY]]*(1-InputData[[#This Row],[DISCOUNT %]])</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ID]],MasterData[#All],2,FALSE)</f>
        <v>Product03</v>
      </c>
      <c r="H8" t="str">
        <f>VLOOKUP(InputData[[#This Row],[PRODUCT ID]],MasterData[#All],3,FALSE)</f>
        <v>Category01</v>
      </c>
      <c r="I8" t="str">
        <f>VLOOKUP(InputData[[#This Row],[PRODUCT ID]],MasterData[#All],4,FALSE)</f>
        <v>Kg</v>
      </c>
      <c r="J8" s="7">
        <f>VLOOKUP(InputData[[#This Row],[PRODUCT ID]],MasterData[#All],5,FALSE)</f>
        <v>71</v>
      </c>
      <c r="K8" s="7">
        <f>VLOOKUP(InputData[[#This Row],[PRODUCT ID]],MasterData[#All],6,FALSE)</f>
        <v>80.94</v>
      </c>
      <c r="L8" s="7">
        <f>InputData[[#This Row],[BUYING PRIZE]]*InputData[[#This Row],[QUANTITY]]</f>
        <v>568</v>
      </c>
      <c r="M8" s="7">
        <f>InputData[[#This Row],[SELLING PRICE]]*InputData[[#This Row],[QUANTITY]]*(1-InputData[[#This Row],[DISCOUNT %]])</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ID]],MasterData[#All],2,FALSE)</f>
        <v>Product25</v>
      </c>
      <c r="H9" t="str">
        <f>VLOOKUP(InputData[[#This Row],[PRODUCT ID]],MasterData[#All],3,FALSE)</f>
        <v>Category03</v>
      </c>
      <c r="I9" t="str">
        <f>VLOOKUP(InputData[[#This Row],[PRODUCT ID]],MasterData[#All],4,FALSE)</f>
        <v>No.</v>
      </c>
      <c r="J9" s="7">
        <f>VLOOKUP(InputData[[#This Row],[PRODUCT ID]],MasterData[#All],5,FALSE)</f>
        <v>7</v>
      </c>
      <c r="K9" s="7">
        <f>VLOOKUP(InputData[[#This Row],[PRODUCT ID]],MasterData[#All],6,FALSE)</f>
        <v>8.33</v>
      </c>
      <c r="L9" s="7">
        <f>InputData[[#This Row],[BUYING PRIZE]]*InputData[[#This Row],[QUANTITY]]</f>
        <v>28</v>
      </c>
      <c r="M9" s="7">
        <f>InputData[[#This Row],[SELLING PRICE]]*InputData[[#This Row],[QUANTITY]]*(1-InputData[[#This Row],[DISCOUNT %]])</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ID]],MasterData[#All],2,FALSE)</f>
        <v>Product37</v>
      </c>
      <c r="H10" t="str">
        <f>VLOOKUP(InputData[[#This Row],[PRODUCT ID]],MasterData[#All],3,FALSE)</f>
        <v>Category05</v>
      </c>
      <c r="I10" t="str">
        <f>VLOOKUP(InputData[[#This Row],[PRODUCT ID]],MasterData[#All],4,FALSE)</f>
        <v>Kg</v>
      </c>
      <c r="J10" s="7">
        <f>VLOOKUP(InputData[[#This Row],[PRODUCT ID]],MasterData[#All],5,FALSE)</f>
        <v>67</v>
      </c>
      <c r="K10" s="7">
        <f>VLOOKUP(InputData[[#This Row],[PRODUCT ID]],MasterData[#All],6,FALSE)</f>
        <v>85.76</v>
      </c>
      <c r="L10" s="7">
        <f>InputData[[#This Row],[BUYING PRIZE]]*InputData[[#This Row],[QUANTITY]]</f>
        <v>201</v>
      </c>
      <c r="M10" s="7">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ID]],MasterData[#All],2,FALSE)</f>
        <v>Product14</v>
      </c>
      <c r="H11" t="str">
        <f>VLOOKUP(InputData[[#This Row],[PRODUCT ID]],MasterData[#All],3,FALSE)</f>
        <v>Category02</v>
      </c>
      <c r="I11" t="str">
        <f>VLOOKUP(InputData[[#This Row],[PRODUCT ID]],MasterData[#All],4,FALSE)</f>
        <v>Kg</v>
      </c>
      <c r="J11" s="7">
        <f>VLOOKUP(InputData[[#This Row],[PRODUCT ID]],MasterData[#All],5,FALSE)</f>
        <v>112</v>
      </c>
      <c r="K11" s="7">
        <f>VLOOKUP(InputData[[#This Row],[PRODUCT ID]],MasterData[#All],6,FALSE)</f>
        <v>146.72</v>
      </c>
      <c r="L11" s="7">
        <f>InputData[[#This Row],[BUYING PRIZE]]*InputData[[#This Row],[QUANTITY]]</f>
        <v>448</v>
      </c>
      <c r="M11" s="7">
        <f>InputData[[#This Row],[SELLING PRICE]]*InputData[[#This Row],[QUANTITY]]*(1-InputData[[#This Row],[DISCOUNT %]])</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ID]],MasterData[#All],2,FALSE)</f>
        <v>Product42</v>
      </c>
      <c r="H12" t="str">
        <f>VLOOKUP(InputData[[#This Row],[PRODUCT ID]],MasterData[#All],3,FALSE)</f>
        <v>Category05</v>
      </c>
      <c r="I12" t="str">
        <f>VLOOKUP(InputData[[#This Row],[PRODUCT ID]],MasterData[#All],4,FALSE)</f>
        <v>Ft</v>
      </c>
      <c r="J12" s="7">
        <f>VLOOKUP(InputData[[#This Row],[PRODUCT ID]],MasterData[#All],5,FALSE)</f>
        <v>120</v>
      </c>
      <c r="K12" s="7">
        <f>VLOOKUP(InputData[[#This Row],[PRODUCT ID]],MasterData[#All],6,FALSE)</f>
        <v>162</v>
      </c>
      <c r="L12" s="7">
        <f>InputData[[#This Row],[BUYING PRIZE]]*InputData[[#This Row],[QUANTITY]]</f>
        <v>480</v>
      </c>
      <c r="M12" s="7">
        <f>InputData[[#This Row],[SELLING PRICE]]*InputData[[#This Row],[QUANTITY]]*(1-InputData[[#This Row],[DISCOUNT %]])</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ID]],MasterData[#All],2,FALSE)</f>
        <v>Product42</v>
      </c>
      <c r="H13" t="str">
        <f>VLOOKUP(InputData[[#This Row],[PRODUCT ID]],MasterData[#All],3,FALSE)</f>
        <v>Category05</v>
      </c>
      <c r="I13" t="str">
        <f>VLOOKUP(InputData[[#This Row],[PRODUCT ID]],MasterData[#All],4,FALSE)</f>
        <v>Ft</v>
      </c>
      <c r="J13" s="7">
        <f>VLOOKUP(InputData[[#This Row],[PRODUCT ID]],MasterData[#All],5,FALSE)</f>
        <v>120</v>
      </c>
      <c r="K13" s="7">
        <f>VLOOKUP(InputData[[#This Row],[PRODUCT ID]],MasterData[#All],6,FALSE)</f>
        <v>162</v>
      </c>
      <c r="L13" s="7">
        <f>InputData[[#This Row],[BUYING PRIZE]]*InputData[[#This Row],[QUANTITY]]</f>
        <v>1200</v>
      </c>
      <c r="M13" s="7">
        <f>InputData[[#This Row],[SELLING PRICE]]*InputData[[#This Row],[QUANTITY]]*(1-InputData[[#This Row],[DISCOUNT %]])</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ID]],MasterData[#All],2,FALSE)</f>
        <v>Product44</v>
      </c>
      <c r="H14" t="str">
        <f>VLOOKUP(InputData[[#This Row],[PRODUCT ID]],MasterData[#All],3,FALSE)</f>
        <v>Category05</v>
      </c>
      <c r="I14" t="str">
        <f>VLOOKUP(InputData[[#This Row],[PRODUCT ID]],MasterData[#All],4,FALSE)</f>
        <v>Kg</v>
      </c>
      <c r="J14" s="7">
        <f>VLOOKUP(InputData[[#This Row],[PRODUCT ID]],MasterData[#All],5,FALSE)</f>
        <v>76</v>
      </c>
      <c r="K14" s="7">
        <f>VLOOKUP(InputData[[#This Row],[PRODUCT ID]],MasterData[#All],6,FALSE)</f>
        <v>82.08</v>
      </c>
      <c r="L14" s="7">
        <f>InputData[[#This Row],[BUYING PRIZE]]*InputData[[#This Row],[QUANTITY]]</f>
        <v>988</v>
      </c>
      <c r="M14" s="7">
        <f>InputData[[#This Row],[SELLING PRICE]]*InputData[[#This Row],[QUANTITY]]*(1-InputData[[#This Row],[DISCOUNT %]])</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ID]],MasterData[#All],2,FALSE)</f>
        <v>Product23</v>
      </c>
      <c r="H15" t="str">
        <f>VLOOKUP(InputData[[#This Row],[PRODUCT ID]],MasterData[#All],3,FALSE)</f>
        <v>Category03</v>
      </c>
      <c r="I15" t="str">
        <f>VLOOKUP(InputData[[#This Row],[PRODUCT ID]],MasterData[#All],4,FALSE)</f>
        <v>Ft</v>
      </c>
      <c r="J15" s="7">
        <f>VLOOKUP(InputData[[#This Row],[PRODUCT ID]],MasterData[#All],5,FALSE)</f>
        <v>141</v>
      </c>
      <c r="K15" s="7">
        <f>VLOOKUP(InputData[[#This Row],[PRODUCT ID]],MasterData[#All],6,FALSE)</f>
        <v>149.46</v>
      </c>
      <c r="L15" s="7">
        <f>InputData[[#This Row],[BUYING PRIZE]]*InputData[[#This Row],[QUANTITY]]</f>
        <v>423</v>
      </c>
      <c r="M15" s="7">
        <f>InputData[[#This Row],[SELLING PRICE]]*InputData[[#This Row],[QUANTITY]]*(1-InputData[[#This Row],[DISCOUNT %]])</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ID]],MasterData[#All],2,FALSE)</f>
        <v>Product35</v>
      </c>
      <c r="H16" t="str">
        <f>VLOOKUP(InputData[[#This Row],[PRODUCT ID]],MasterData[#All],3,FALSE)</f>
        <v>Category04</v>
      </c>
      <c r="I16" t="str">
        <f>VLOOKUP(InputData[[#This Row],[PRODUCT ID]],MasterData[#All],4,FALSE)</f>
        <v>No.</v>
      </c>
      <c r="J16" s="7">
        <f>VLOOKUP(InputData[[#This Row],[PRODUCT ID]],MasterData[#All],5,FALSE)</f>
        <v>5</v>
      </c>
      <c r="K16" s="7">
        <f>VLOOKUP(InputData[[#This Row],[PRODUCT ID]],MasterData[#All],6,FALSE)</f>
        <v>6.7</v>
      </c>
      <c r="L16" s="7">
        <f>InputData[[#This Row],[BUYING PRIZE]]*InputData[[#This Row],[QUANTITY]]</f>
        <v>30</v>
      </c>
      <c r="M16" s="7">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ID]],MasterData[#All],2,FALSE)</f>
        <v>Product34</v>
      </c>
      <c r="H17" t="str">
        <f>VLOOKUP(InputData[[#This Row],[PRODUCT ID]],MasterData[#All],3,FALSE)</f>
        <v>Category04</v>
      </c>
      <c r="I17" t="str">
        <f>VLOOKUP(InputData[[#This Row],[PRODUCT ID]],MasterData[#All],4,FALSE)</f>
        <v>Lt</v>
      </c>
      <c r="J17" s="7">
        <f>VLOOKUP(InputData[[#This Row],[PRODUCT ID]],MasterData[#All],5,FALSE)</f>
        <v>55</v>
      </c>
      <c r="K17" s="7">
        <f>VLOOKUP(InputData[[#This Row],[PRODUCT ID]],MasterData[#All],6,FALSE)</f>
        <v>58.3</v>
      </c>
      <c r="L17" s="7">
        <f>InputData[[#This Row],[BUYING PRIZE]]*InputData[[#This Row],[QUANTITY]]</f>
        <v>220</v>
      </c>
      <c r="M17" s="7">
        <f>InputData[[#This Row],[SELLING PRICE]]*InputData[[#This Row],[QUANTITY]]*(1-InputData[[#This Row],[DISCOUNT %]])</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ID]],MasterData[#All],2,FALSE)</f>
        <v>Product20</v>
      </c>
      <c r="H18" t="str">
        <f>VLOOKUP(InputData[[#This Row],[PRODUCT ID]],MasterData[#All],3,FALSE)</f>
        <v>Category03</v>
      </c>
      <c r="I18" t="str">
        <f>VLOOKUP(InputData[[#This Row],[PRODUCT ID]],MasterData[#All],4,FALSE)</f>
        <v>Lt</v>
      </c>
      <c r="J18" s="7">
        <f>VLOOKUP(InputData[[#This Row],[PRODUCT ID]],MasterData[#All],5,FALSE)</f>
        <v>61</v>
      </c>
      <c r="K18" s="7">
        <f>VLOOKUP(InputData[[#This Row],[PRODUCT ID]],MasterData[#All],6,FALSE)</f>
        <v>76.25</v>
      </c>
      <c r="L18" s="7">
        <f>InputData[[#This Row],[BUYING PRIZE]]*InputData[[#This Row],[QUANTITY]]</f>
        <v>244</v>
      </c>
      <c r="M18" s="7">
        <f>InputData[[#This Row],[SELLING PRICE]]*InputData[[#This Row],[QUANTITY]]*(1-InputData[[#This Row],[DISCOUNT %]])</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ID]],MasterData[#All],2,FALSE)</f>
        <v>Product04</v>
      </c>
      <c r="H19" t="str">
        <f>VLOOKUP(InputData[[#This Row],[PRODUCT ID]],MasterData[#All],3,FALSE)</f>
        <v>Category01</v>
      </c>
      <c r="I19" t="str">
        <f>VLOOKUP(InputData[[#This Row],[PRODUCT ID]],MasterData[#All],4,FALSE)</f>
        <v>Lt</v>
      </c>
      <c r="J19" s="7">
        <f>VLOOKUP(InputData[[#This Row],[PRODUCT ID]],MasterData[#All],5,FALSE)</f>
        <v>44</v>
      </c>
      <c r="K19" s="7">
        <f>VLOOKUP(InputData[[#This Row],[PRODUCT ID]],MasterData[#All],6,FALSE)</f>
        <v>48.84</v>
      </c>
      <c r="L19" s="7">
        <f>InputData[[#This Row],[BUYING PRIZE]]*InputData[[#This Row],[QUANTITY]]</f>
        <v>660</v>
      </c>
      <c r="M19" s="7">
        <f>InputData[[#This Row],[SELLING PRICE]]*InputData[[#This Row],[QUANTITY]]*(1-InputData[[#This Row],[DISCOUNT %]])</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ID]],MasterData[#All],2,FALSE)</f>
        <v>Product03</v>
      </c>
      <c r="H20" t="str">
        <f>VLOOKUP(InputData[[#This Row],[PRODUCT ID]],MasterData[#All],3,FALSE)</f>
        <v>Category01</v>
      </c>
      <c r="I20" t="str">
        <f>VLOOKUP(InputData[[#This Row],[PRODUCT ID]],MasterData[#All],4,FALSE)</f>
        <v>Kg</v>
      </c>
      <c r="J20" s="7">
        <f>VLOOKUP(InputData[[#This Row],[PRODUCT ID]],MasterData[#All],5,FALSE)</f>
        <v>71</v>
      </c>
      <c r="K20" s="7">
        <f>VLOOKUP(InputData[[#This Row],[PRODUCT ID]],MasterData[#All],6,FALSE)</f>
        <v>80.94</v>
      </c>
      <c r="L20" s="7">
        <f>InputData[[#This Row],[BUYING PRIZE]]*InputData[[#This Row],[QUANTITY]]</f>
        <v>639</v>
      </c>
      <c r="M20" s="7">
        <f>InputData[[#This Row],[SELLING PRICE]]*InputData[[#This Row],[QUANTITY]]*(1-InputData[[#This Row],[DISCOUNT %]])</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ID]],MasterData[#All],2,FALSE)</f>
        <v>Product42</v>
      </c>
      <c r="H21" t="str">
        <f>VLOOKUP(InputData[[#This Row],[PRODUCT ID]],MasterData[#All],3,FALSE)</f>
        <v>Category05</v>
      </c>
      <c r="I21" t="str">
        <f>VLOOKUP(InputData[[#This Row],[PRODUCT ID]],MasterData[#All],4,FALSE)</f>
        <v>Ft</v>
      </c>
      <c r="J21" s="7">
        <f>VLOOKUP(InputData[[#This Row],[PRODUCT ID]],MasterData[#All],5,FALSE)</f>
        <v>120</v>
      </c>
      <c r="K21" s="7">
        <f>VLOOKUP(InputData[[#This Row],[PRODUCT ID]],MasterData[#All],6,FALSE)</f>
        <v>162</v>
      </c>
      <c r="L21" s="7">
        <f>InputData[[#This Row],[BUYING PRIZE]]*InputData[[#This Row],[QUANTITY]]</f>
        <v>720</v>
      </c>
      <c r="M21" s="7">
        <f>InputData[[#This Row],[SELLING PRICE]]*InputData[[#This Row],[QUANTITY]]*(1-InputData[[#This Row],[DISCOUNT %]])</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ID]],MasterData[#All],2,FALSE)</f>
        <v>Product34</v>
      </c>
      <c r="H22" t="str">
        <f>VLOOKUP(InputData[[#This Row],[PRODUCT ID]],MasterData[#All],3,FALSE)</f>
        <v>Category04</v>
      </c>
      <c r="I22" t="str">
        <f>VLOOKUP(InputData[[#This Row],[PRODUCT ID]],MasterData[#All],4,FALSE)</f>
        <v>Lt</v>
      </c>
      <c r="J22" s="7">
        <f>VLOOKUP(InputData[[#This Row],[PRODUCT ID]],MasterData[#All],5,FALSE)</f>
        <v>55</v>
      </c>
      <c r="K22" s="7">
        <f>VLOOKUP(InputData[[#This Row],[PRODUCT ID]],MasterData[#All],6,FALSE)</f>
        <v>58.3</v>
      </c>
      <c r="L22" s="7">
        <f>InputData[[#This Row],[BUYING PRIZE]]*InputData[[#This Row],[QUANTITY]]</f>
        <v>330</v>
      </c>
      <c r="M22" s="7">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ID]],MasterData[#All],2,FALSE)</f>
        <v>Product35</v>
      </c>
      <c r="H23" t="str">
        <f>VLOOKUP(InputData[[#This Row],[PRODUCT ID]],MasterData[#All],3,FALSE)</f>
        <v>Category04</v>
      </c>
      <c r="I23" t="str">
        <f>VLOOKUP(InputData[[#This Row],[PRODUCT ID]],MasterData[#All],4,FALSE)</f>
        <v>No.</v>
      </c>
      <c r="J23" s="7">
        <f>VLOOKUP(InputData[[#This Row],[PRODUCT ID]],MasterData[#All],5,FALSE)</f>
        <v>5</v>
      </c>
      <c r="K23" s="7">
        <f>VLOOKUP(InputData[[#This Row],[PRODUCT ID]],MasterData[#All],6,FALSE)</f>
        <v>6.7</v>
      </c>
      <c r="L23" s="7">
        <f>InputData[[#This Row],[BUYING PRIZE]]*InputData[[#This Row],[QUANTITY]]</f>
        <v>35</v>
      </c>
      <c r="M23" s="7">
        <f>InputData[[#This Row],[SELLING PRICE]]*InputData[[#This Row],[QUANTITY]]*(1-InputData[[#This Row],[DISCOUNT %]])</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ID]],MasterData[#All],2,FALSE)</f>
        <v>Product31</v>
      </c>
      <c r="H24" t="str">
        <f>VLOOKUP(InputData[[#This Row],[PRODUCT ID]],MasterData[#All],3,FALSE)</f>
        <v>Category04</v>
      </c>
      <c r="I24" t="str">
        <f>VLOOKUP(InputData[[#This Row],[PRODUCT ID]],MasterData[#All],4,FALSE)</f>
        <v>Kg</v>
      </c>
      <c r="J24" s="7">
        <f>VLOOKUP(InputData[[#This Row],[PRODUCT ID]],MasterData[#All],5,FALSE)</f>
        <v>93</v>
      </c>
      <c r="K24" s="7">
        <f>VLOOKUP(InputData[[#This Row],[PRODUCT ID]],MasterData[#All],6,FALSE)</f>
        <v>104.16</v>
      </c>
      <c r="L24" s="7">
        <f>InputData[[#This Row],[BUYING PRIZE]]*InputData[[#This Row],[QUANTITY]]</f>
        <v>1302</v>
      </c>
      <c r="M24" s="7">
        <f>InputData[[#This Row],[SELLING PRICE]]*InputData[[#This Row],[QUANTITY]]*(1-InputData[[#This Row],[DISCOUNT %]])</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ID]],MasterData[#All],2,FALSE)</f>
        <v>Product44</v>
      </c>
      <c r="H25" t="str">
        <f>VLOOKUP(InputData[[#This Row],[PRODUCT ID]],MasterData[#All],3,FALSE)</f>
        <v>Category05</v>
      </c>
      <c r="I25" t="str">
        <f>VLOOKUP(InputData[[#This Row],[PRODUCT ID]],MasterData[#All],4,FALSE)</f>
        <v>Kg</v>
      </c>
      <c r="J25" s="7">
        <f>VLOOKUP(InputData[[#This Row],[PRODUCT ID]],MasterData[#All],5,FALSE)</f>
        <v>76</v>
      </c>
      <c r="K25" s="7">
        <f>VLOOKUP(InputData[[#This Row],[PRODUCT ID]],MasterData[#All],6,FALSE)</f>
        <v>82.08</v>
      </c>
      <c r="L25" s="7">
        <f>InputData[[#This Row],[BUYING PRIZE]]*InputData[[#This Row],[QUANTITY]]</f>
        <v>684</v>
      </c>
      <c r="M25" s="7">
        <f>InputData[[#This Row],[SELLING PRICE]]*InputData[[#This Row],[QUANTITY]]*(1-InputData[[#This Row],[DISCOUNT %]])</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ID]],MasterData[#All],2,FALSE)</f>
        <v>Product06</v>
      </c>
      <c r="H26" t="str">
        <f>VLOOKUP(InputData[[#This Row],[PRODUCT ID]],MasterData[#All],3,FALSE)</f>
        <v>Category01</v>
      </c>
      <c r="I26" t="str">
        <f>VLOOKUP(InputData[[#This Row],[PRODUCT ID]],MasterData[#All],4,FALSE)</f>
        <v>Kg</v>
      </c>
      <c r="J26" s="7">
        <f>VLOOKUP(InputData[[#This Row],[PRODUCT ID]],MasterData[#All],5,FALSE)</f>
        <v>75</v>
      </c>
      <c r="K26" s="7">
        <f>VLOOKUP(InputData[[#This Row],[PRODUCT ID]],MasterData[#All],6,FALSE)</f>
        <v>85.5</v>
      </c>
      <c r="L26" s="7">
        <f>InputData[[#This Row],[BUYING PRIZE]]*InputData[[#This Row],[QUANTITY]]</f>
        <v>525</v>
      </c>
      <c r="M26" s="7">
        <f>InputData[[#This Row],[SELLING PRICE]]*InputData[[#This Row],[QUANTITY]]*(1-InputData[[#This Row],[DISCOUNT %]])</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ID]],MasterData[#All],2,FALSE)</f>
        <v>Product01</v>
      </c>
      <c r="H27" t="str">
        <f>VLOOKUP(InputData[[#This Row],[PRODUCT ID]],MasterData[#All],3,FALSE)</f>
        <v>Category01</v>
      </c>
      <c r="I27" t="str">
        <f>VLOOKUP(InputData[[#This Row],[PRODUCT ID]],MasterData[#All],4,FALSE)</f>
        <v>Kg</v>
      </c>
      <c r="J27" s="7">
        <f>VLOOKUP(InputData[[#This Row],[PRODUCT ID]],MasterData[#All],5,FALSE)</f>
        <v>98</v>
      </c>
      <c r="K27" s="7">
        <f>VLOOKUP(InputData[[#This Row],[PRODUCT ID]],MasterData[#All],6,FALSE)</f>
        <v>103.88</v>
      </c>
      <c r="L27" s="7">
        <f>InputData[[#This Row],[BUYING PRIZE]]*InputData[[#This Row],[QUANTITY]]</f>
        <v>686</v>
      </c>
      <c r="M27" s="7">
        <f>InputData[[#This Row],[SELLING PRICE]]*InputData[[#This Row],[QUANTITY]]*(1-InputData[[#This Row],[DISCOUNT %]])</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ID]],MasterData[#All],2,FALSE)</f>
        <v>Product40</v>
      </c>
      <c r="H28" t="str">
        <f>VLOOKUP(InputData[[#This Row],[PRODUCT ID]],MasterData[#All],3,FALSE)</f>
        <v>Category05</v>
      </c>
      <c r="I28" t="str">
        <f>VLOOKUP(InputData[[#This Row],[PRODUCT ID]],MasterData[#All],4,FALSE)</f>
        <v>Kg</v>
      </c>
      <c r="J28" s="7">
        <f>VLOOKUP(InputData[[#This Row],[PRODUCT ID]],MasterData[#All],5,FALSE)</f>
        <v>90</v>
      </c>
      <c r="K28" s="7">
        <f>VLOOKUP(InputData[[#This Row],[PRODUCT ID]],MasterData[#All],6,FALSE)</f>
        <v>115.2</v>
      </c>
      <c r="L28" s="7">
        <f>InputData[[#This Row],[BUYING PRIZE]]*InputData[[#This Row],[QUANTITY]]</f>
        <v>630</v>
      </c>
      <c r="M28" s="7">
        <f>InputData[[#This Row],[SELLING PRICE]]*InputData[[#This Row],[QUANTITY]]*(1-InputData[[#This Row],[DISCOUNT %]])</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ID]],MasterData[#All],2,FALSE)</f>
        <v>Product32</v>
      </c>
      <c r="H29" t="str">
        <f>VLOOKUP(InputData[[#This Row],[PRODUCT ID]],MasterData[#All],3,FALSE)</f>
        <v>Category04</v>
      </c>
      <c r="I29" t="str">
        <f>VLOOKUP(InputData[[#This Row],[PRODUCT ID]],MasterData[#All],4,FALSE)</f>
        <v>Kg</v>
      </c>
      <c r="J29" s="7">
        <f>VLOOKUP(InputData[[#This Row],[PRODUCT ID]],MasterData[#All],5,FALSE)</f>
        <v>89</v>
      </c>
      <c r="K29" s="7">
        <f>VLOOKUP(InputData[[#This Row],[PRODUCT ID]],MasterData[#All],6,FALSE)</f>
        <v>117.48</v>
      </c>
      <c r="L29" s="7">
        <f>InputData[[#This Row],[BUYING PRIZE]]*InputData[[#This Row],[QUANTITY]]</f>
        <v>267</v>
      </c>
      <c r="M29" s="7">
        <f>InputData[[#This Row],[SELLING PRICE]]*InputData[[#This Row],[QUANTITY]]*(1-InputData[[#This Row],[DISCOUNT %]])</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ID]],MasterData[#All],2,FALSE)</f>
        <v>Product04</v>
      </c>
      <c r="H30" t="str">
        <f>VLOOKUP(InputData[[#This Row],[PRODUCT ID]],MasterData[#All],3,FALSE)</f>
        <v>Category01</v>
      </c>
      <c r="I30" t="str">
        <f>VLOOKUP(InputData[[#This Row],[PRODUCT ID]],MasterData[#All],4,FALSE)</f>
        <v>Lt</v>
      </c>
      <c r="J30" s="7">
        <f>VLOOKUP(InputData[[#This Row],[PRODUCT ID]],MasterData[#All],5,FALSE)</f>
        <v>44</v>
      </c>
      <c r="K30" s="7">
        <f>VLOOKUP(InputData[[#This Row],[PRODUCT ID]],MasterData[#All],6,FALSE)</f>
        <v>48.84</v>
      </c>
      <c r="L30" s="7">
        <f>InputData[[#This Row],[BUYING PRIZE]]*InputData[[#This Row],[QUANTITY]]</f>
        <v>440</v>
      </c>
      <c r="M30" s="7">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ID]],MasterData[#All],2,FALSE)</f>
        <v>Product29</v>
      </c>
      <c r="H31" t="str">
        <f>VLOOKUP(InputData[[#This Row],[PRODUCT ID]],MasterData[#All],3,FALSE)</f>
        <v>Category04</v>
      </c>
      <c r="I31" t="str">
        <f>VLOOKUP(InputData[[#This Row],[PRODUCT ID]],MasterData[#All],4,FALSE)</f>
        <v>Lt</v>
      </c>
      <c r="J31" s="7">
        <f>VLOOKUP(InputData[[#This Row],[PRODUCT ID]],MasterData[#All],5,FALSE)</f>
        <v>47</v>
      </c>
      <c r="K31" s="7">
        <f>VLOOKUP(InputData[[#This Row],[PRODUCT ID]],MasterData[#All],6,FALSE)</f>
        <v>53.11</v>
      </c>
      <c r="L31" s="7">
        <f>InputData[[#This Row],[BUYING PRIZE]]*InputData[[#This Row],[QUANTITY]]</f>
        <v>94</v>
      </c>
      <c r="M31" s="7">
        <f>InputData[[#This Row],[SELLING PRICE]]*InputData[[#This Row],[QUANTITY]]*(1-InputData[[#This Row],[DISCOUNT %]])</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ID]],MasterData[#All],2,FALSE)</f>
        <v>Product10</v>
      </c>
      <c r="H32" t="str">
        <f>VLOOKUP(InputData[[#This Row],[PRODUCT ID]],MasterData[#All],3,FALSE)</f>
        <v>Category02</v>
      </c>
      <c r="I32" t="str">
        <f>VLOOKUP(InputData[[#This Row],[PRODUCT ID]],MasterData[#All],4,FALSE)</f>
        <v>Ft</v>
      </c>
      <c r="J32" s="7">
        <f>VLOOKUP(InputData[[#This Row],[PRODUCT ID]],MasterData[#All],5,FALSE)</f>
        <v>148</v>
      </c>
      <c r="K32" s="7">
        <f>VLOOKUP(InputData[[#This Row],[PRODUCT ID]],MasterData[#All],6,FALSE)</f>
        <v>164.28</v>
      </c>
      <c r="L32" s="7">
        <f>InputData[[#This Row],[BUYING PRIZE]]*InputData[[#This Row],[QUANTITY]]</f>
        <v>1036</v>
      </c>
      <c r="M32" s="7">
        <f>InputData[[#This Row],[SELLING PRICE]]*InputData[[#This Row],[QUANTITY]]*(1-InputData[[#This Row],[DISCOUNT %]])</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ID]],MasterData[#All],2,FALSE)</f>
        <v>Product16</v>
      </c>
      <c r="H33" t="str">
        <f>VLOOKUP(InputData[[#This Row],[PRODUCT ID]],MasterData[#All],3,FALSE)</f>
        <v>Category02</v>
      </c>
      <c r="I33" t="str">
        <f>VLOOKUP(InputData[[#This Row],[PRODUCT ID]],MasterData[#All],4,FALSE)</f>
        <v>No.</v>
      </c>
      <c r="J33" s="7">
        <f>VLOOKUP(InputData[[#This Row],[PRODUCT ID]],MasterData[#All],5,FALSE)</f>
        <v>13</v>
      </c>
      <c r="K33" s="7">
        <f>VLOOKUP(InputData[[#This Row],[PRODUCT ID]],MasterData[#All],6,FALSE)</f>
        <v>16.64</v>
      </c>
      <c r="L33" s="7">
        <f>InputData[[#This Row],[BUYING PRIZE]]*InputData[[#This Row],[QUANTITY]]</f>
        <v>169</v>
      </c>
      <c r="M33" s="7">
        <f>InputData[[#This Row],[SELLING PRICE]]*InputData[[#This Row],[QUANTITY]]*(1-InputData[[#This Row],[DISCOUNT %]])</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ID]],MasterData[#All],2,FALSE)</f>
        <v>Product22</v>
      </c>
      <c r="H34" t="str">
        <f>VLOOKUP(InputData[[#This Row],[PRODUCT ID]],MasterData[#All],3,FALSE)</f>
        <v>Category03</v>
      </c>
      <c r="I34" t="str">
        <f>VLOOKUP(InputData[[#This Row],[PRODUCT ID]],MasterData[#All],4,FALSE)</f>
        <v>Ft</v>
      </c>
      <c r="J34" s="7">
        <f>VLOOKUP(InputData[[#This Row],[PRODUCT ID]],MasterData[#All],5,FALSE)</f>
        <v>121</v>
      </c>
      <c r="K34" s="7">
        <f>VLOOKUP(InputData[[#This Row],[PRODUCT ID]],MasterData[#All],6,FALSE)</f>
        <v>141.57</v>
      </c>
      <c r="L34" s="7">
        <f>InputData[[#This Row],[BUYING PRIZE]]*InputData[[#This Row],[QUANTITY]]</f>
        <v>242</v>
      </c>
      <c r="M34" s="7">
        <f>InputData[[#This Row],[SELLING PRICE]]*InputData[[#This Row],[QUANTITY]]*(1-InputData[[#This Row],[DISCOUNT %]])</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ID]],MasterData[#All],2,FALSE)</f>
        <v>Product37</v>
      </c>
      <c r="H35" t="str">
        <f>VLOOKUP(InputData[[#This Row],[PRODUCT ID]],MasterData[#All],3,FALSE)</f>
        <v>Category05</v>
      </c>
      <c r="I35" t="str">
        <f>VLOOKUP(InputData[[#This Row],[PRODUCT ID]],MasterData[#All],4,FALSE)</f>
        <v>Kg</v>
      </c>
      <c r="J35" s="7">
        <f>VLOOKUP(InputData[[#This Row],[PRODUCT ID]],MasterData[#All],5,FALSE)</f>
        <v>67</v>
      </c>
      <c r="K35" s="7">
        <f>VLOOKUP(InputData[[#This Row],[PRODUCT ID]],MasterData[#All],6,FALSE)</f>
        <v>85.76</v>
      </c>
      <c r="L35" s="7">
        <f>InputData[[#This Row],[BUYING PRIZE]]*InputData[[#This Row],[QUANTITY]]</f>
        <v>268</v>
      </c>
      <c r="M35" s="7">
        <f>InputData[[#This Row],[SELLING PRICE]]*InputData[[#This Row],[QUANTITY]]*(1-InputData[[#This Row],[DISCOUNT %]])</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ID]],MasterData[#All],2,FALSE)</f>
        <v>Product43</v>
      </c>
      <c r="H36" t="str">
        <f>VLOOKUP(InputData[[#This Row],[PRODUCT ID]],MasterData[#All],3,FALSE)</f>
        <v>Category05</v>
      </c>
      <c r="I36" t="str">
        <f>VLOOKUP(InputData[[#This Row],[PRODUCT ID]],MasterData[#All],4,FALSE)</f>
        <v>Kg</v>
      </c>
      <c r="J36" s="7">
        <f>VLOOKUP(InputData[[#This Row],[PRODUCT ID]],MasterData[#All],5,FALSE)</f>
        <v>67</v>
      </c>
      <c r="K36" s="7">
        <f>VLOOKUP(InputData[[#This Row],[PRODUCT ID]],MasterData[#All],6,FALSE)</f>
        <v>83.08</v>
      </c>
      <c r="L36" s="7">
        <f>InputData[[#This Row],[BUYING PRIZE]]*InputData[[#This Row],[QUANTITY]]</f>
        <v>469</v>
      </c>
      <c r="M36" s="7">
        <f>InputData[[#This Row],[SELLING PRICE]]*InputData[[#This Row],[QUANTITY]]*(1-InputData[[#This Row],[DISCOUNT %]])</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ID]],MasterData[#All],2,FALSE)</f>
        <v>Product05</v>
      </c>
      <c r="H37" t="str">
        <f>VLOOKUP(InputData[[#This Row],[PRODUCT ID]],MasterData[#All],3,FALSE)</f>
        <v>Category01</v>
      </c>
      <c r="I37" t="str">
        <f>VLOOKUP(InputData[[#This Row],[PRODUCT ID]],MasterData[#All],4,FALSE)</f>
        <v>Ft</v>
      </c>
      <c r="J37" s="7">
        <f>VLOOKUP(InputData[[#This Row],[PRODUCT ID]],MasterData[#All],5,FALSE)</f>
        <v>133</v>
      </c>
      <c r="K37" s="7">
        <f>VLOOKUP(InputData[[#This Row],[PRODUCT ID]],MasterData[#All],6,FALSE)</f>
        <v>155.61000000000001</v>
      </c>
      <c r="L37" s="7">
        <f>InputData[[#This Row],[BUYING PRIZE]]*InputData[[#This Row],[QUANTITY]]</f>
        <v>133</v>
      </c>
      <c r="M37" s="7">
        <f>InputData[[#This Row],[SELLING PRICE]]*InputData[[#This Row],[QUANTITY]]*(1-InputData[[#This Row],[DISCOUNT %]])</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ID]],MasterData[#All],2,FALSE)</f>
        <v>Product43</v>
      </c>
      <c r="H38" t="str">
        <f>VLOOKUP(InputData[[#This Row],[PRODUCT ID]],MasterData[#All],3,FALSE)</f>
        <v>Category05</v>
      </c>
      <c r="I38" t="str">
        <f>VLOOKUP(InputData[[#This Row],[PRODUCT ID]],MasterData[#All],4,FALSE)</f>
        <v>Kg</v>
      </c>
      <c r="J38" s="7">
        <f>VLOOKUP(InputData[[#This Row],[PRODUCT ID]],MasterData[#All],5,FALSE)</f>
        <v>67</v>
      </c>
      <c r="K38" s="7">
        <f>VLOOKUP(InputData[[#This Row],[PRODUCT ID]],MasterData[#All],6,FALSE)</f>
        <v>83.08</v>
      </c>
      <c r="L38" s="7">
        <f>InputData[[#This Row],[BUYING PRIZE]]*InputData[[#This Row],[QUANTITY]]</f>
        <v>603</v>
      </c>
      <c r="M38" s="7">
        <f>InputData[[#This Row],[SELLING PRICE]]*InputData[[#This Row],[QUANTITY]]*(1-InputData[[#This Row],[DISCOUNT %]])</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ID]],MasterData[#All],2,FALSE)</f>
        <v>Product35</v>
      </c>
      <c r="H39" t="str">
        <f>VLOOKUP(InputData[[#This Row],[PRODUCT ID]],MasterData[#All],3,FALSE)</f>
        <v>Category04</v>
      </c>
      <c r="I39" t="str">
        <f>VLOOKUP(InputData[[#This Row],[PRODUCT ID]],MasterData[#All],4,FALSE)</f>
        <v>No.</v>
      </c>
      <c r="J39" s="7">
        <f>VLOOKUP(InputData[[#This Row],[PRODUCT ID]],MasterData[#All],5,FALSE)</f>
        <v>5</v>
      </c>
      <c r="K39" s="7">
        <f>VLOOKUP(InputData[[#This Row],[PRODUCT ID]],MasterData[#All],6,FALSE)</f>
        <v>6.7</v>
      </c>
      <c r="L39" s="7">
        <f>InputData[[#This Row],[BUYING PRIZE]]*InputData[[#This Row],[QUANTITY]]</f>
        <v>5</v>
      </c>
      <c r="M39" s="7">
        <f>InputData[[#This Row],[SELLING PRICE]]*InputData[[#This Row],[QUANTITY]]*(1-InputData[[#This Row],[DISCOUNT %]])</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ID]],MasterData[#All],2,FALSE)</f>
        <v>Product34</v>
      </c>
      <c r="H40" t="str">
        <f>VLOOKUP(InputData[[#This Row],[PRODUCT ID]],MasterData[#All],3,FALSE)</f>
        <v>Category04</v>
      </c>
      <c r="I40" t="str">
        <f>VLOOKUP(InputData[[#This Row],[PRODUCT ID]],MasterData[#All],4,FALSE)</f>
        <v>Lt</v>
      </c>
      <c r="J40" s="7">
        <f>VLOOKUP(InputData[[#This Row],[PRODUCT ID]],MasterData[#All],5,FALSE)</f>
        <v>55</v>
      </c>
      <c r="K40" s="7">
        <f>VLOOKUP(InputData[[#This Row],[PRODUCT ID]],MasterData[#All],6,FALSE)</f>
        <v>58.3</v>
      </c>
      <c r="L40" s="7">
        <f>InputData[[#This Row],[BUYING PRIZE]]*InputData[[#This Row],[QUANTITY]]</f>
        <v>770</v>
      </c>
      <c r="M40" s="7">
        <f>InputData[[#This Row],[SELLING PRICE]]*InputData[[#This Row],[QUANTITY]]*(1-InputData[[#This Row],[DISCOUNT %]])</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ID]],MasterData[#All],2,FALSE)</f>
        <v>Product08</v>
      </c>
      <c r="H41" t="str">
        <f>VLOOKUP(InputData[[#This Row],[PRODUCT ID]],MasterData[#All],3,FALSE)</f>
        <v>Category01</v>
      </c>
      <c r="I41" t="str">
        <f>VLOOKUP(InputData[[#This Row],[PRODUCT ID]],MasterData[#All],4,FALSE)</f>
        <v>Kg</v>
      </c>
      <c r="J41" s="7">
        <f>VLOOKUP(InputData[[#This Row],[PRODUCT ID]],MasterData[#All],5,FALSE)</f>
        <v>83</v>
      </c>
      <c r="K41" s="7">
        <f>VLOOKUP(InputData[[#This Row],[PRODUCT ID]],MasterData[#All],6,FALSE)</f>
        <v>94.62</v>
      </c>
      <c r="L41" s="7">
        <f>InputData[[#This Row],[BUYING PRIZE]]*InputData[[#This Row],[QUANTITY]]</f>
        <v>581</v>
      </c>
      <c r="M41" s="7">
        <f>InputData[[#This Row],[SELLING PRICE]]*InputData[[#This Row],[QUANTITY]]*(1-InputData[[#This Row],[DISCOUNT %]])</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ID]],MasterData[#All],2,FALSE)</f>
        <v>Product23</v>
      </c>
      <c r="H42" t="str">
        <f>VLOOKUP(InputData[[#This Row],[PRODUCT ID]],MasterData[#All],3,FALSE)</f>
        <v>Category03</v>
      </c>
      <c r="I42" t="str">
        <f>VLOOKUP(InputData[[#This Row],[PRODUCT ID]],MasterData[#All],4,FALSE)</f>
        <v>Ft</v>
      </c>
      <c r="J42" s="7">
        <f>VLOOKUP(InputData[[#This Row],[PRODUCT ID]],MasterData[#All],5,FALSE)</f>
        <v>141</v>
      </c>
      <c r="K42" s="7">
        <f>VLOOKUP(InputData[[#This Row],[PRODUCT ID]],MasterData[#All],6,FALSE)</f>
        <v>149.46</v>
      </c>
      <c r="L42" s="7">
        <f>InputData[[#This Row],[BUYING PRIZE]]*InputData[[#This Row],[QUANTITY]]</f>
        <v>1269</v>
      </c>
      <c r="M42" s="7">
        <f>InputData[[#This Row],[SELLING PRICE]]*InputData[[#This Row],[QUANTITY]]*(1-InputData[[#This Row],[DISCOUNT %]])</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ID]],MasterData[#All],2,FALSE)</f>
        <v>Product27</v>
      </c>
      <c r="H43" t="str">
        <f>VLOOKUP(InputData[[#This Row],[PRODUCT ID]],MasterData[#All],3,FALSE)</f>
        <v>Category04</v>
      </c>
      <c r="I43" t="str">
        <f>VLOOKUP(InputData[[#This Row],[PRODUCT ID]],MasterData[#All],4,FALSE)</f>
        <v>Lt</v>
      </c>
      <c r="J43" s="7">
        <f>VLOOKUP(InputData[[#This Row],[PRODUCT ID]],MasterData[#All],5,FALSE)</f>
        <v>48</v>
      </c>
      <c r="K43" s="7">
        <f>VLOOKUP(InputData[[#This Row],[PRODUCT ID]],MasterData[#All],6,FALSE)</f>
        <v>57.120000000000005</v>
      </c>
      <c r="L43" s="7">
        <f>InputData[[#This Row],[BUYING PRIZE]]*InputData[[#This Row],[QUANTITY]]</f>
        <v>192</v>
      </c>
      <c r="M43" s="7">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ID]],MasterData[#All],2,FALSE)</f>
        <v>Product15</v>
      </c>
      <c r="H44" t="str">
        <f>VLOOKUP(InputData[[#This Row],[PRODUCT ID]],MasterData[#All],3,FALSE)</f>
        <v>Category02</v>
      </c>
      <c r="I44" t="str">
        <f>VLOOKUP(InputData[[#This Row],[PRODUCT ID]],MasterData[#All],4,FALSE)</f>
        <v>No.</v>
      </c>
      <c r="J44" s="7">
        <f>VLOOKUP(InputData[[#This Row],[PRODUCT ID]],MasterData[#All],5,FALSE)</f>
        <v>12</v>
      </c>
      <c r="K44" s="7">
        <f>VLOOKUP(InputData[[#This Row],[PRODUCT ID]],MasterData[#All],6,FALSE)</f>
        <v>15.719999999999999</v>
      </c>
      <c r="L44" s="7">
        <f>InputData[[#This Row],[BUYING PRIZE]]*InputData[[#This Row],[QUANTITY]]</f>
        <v>72</v>
      </c>
      <c r="M44" s="7">
        <f>InputData[[#This Row],[SELLING PRICE]]*InputData[[#This Row],[QUANTITY]]*(1-InputData[[#This Row],[DISCOUNT %]])</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ID]],MasterData[#All],2,FALSE)</f>
        <v>Product30</v>
      </c>
      <c r="H45" t="str">
        <f>VLOOKUP(InputData[[#This Row],[PRODUCT ID]],MasterData[#All],3,FALSE)</f>
        <v>Category04</v>
      </c>
      <c r="I45" t="str">
        <f>VLOOKUP(InputData[[#This Row],[PRODUCT ID]],MasterData[#All],4,FALSE)</f>
        <v>Ft</v>
      </c>
      <c r="J45" s="7">
        <f>VLOOKUP(InputData[[#This Row],[PRODUCT ID]],MasterData[#All],5,FALSE)</f>
        <v>148</v>
      </c>
      <c r="K45" s="7">
        <f>VLOOKUP(InputData[[#This Row],[PRODUCT ID]],MasterData[#All],6,FALSE)</f>
        <v>201.28</v>
      </c>
      <c r="L45" s="7">
        <f>InputData[[#This Row],[BUYING PRIZE]]*InputData[[#This Row],[QUANTITY]]</f>
        <v>1628</v>
      </c>
      <c r="M45" s="7">
        <f>InputData[[#This Row],[SELLING PRICE]]*InputData[[#This Row],[QUANTITY]]*(1-InputData[[#This Row],[DISCOUNT %]])</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ID]],MasterData[#All],2,FALSE)</f>
        <v>Product13</v>
      </c>
      <c r="H46" t="str">
        <f>VLOOKUP(InputData[[#This Row],[PRODUCT ID]],MasterData[#All],3,FALSE)</f>
        <v>Category02</v>
      </c>
      <c r="I46" t="str">
        <f>VLOOKUP(InputData[[#This Row],[PRODUCT ID]],MasterData[#All],4,FALSE)</f>
        <v>Kg</v>
      </c>
      <c r="J46" s="7">
        <f>VLOOKUP(InputData[[#This Row],[PRODUCT ID]],MasterData[#All],5,FALSE)</f>
        <v>112</v>
      </c>
      <c r="K46" s="7">
        <f>VLOOKUP(InputData[[#This Row],[PRODUCT ID]],MasterData[#All],6,FALSE)</f>
        <v>122.08</v>
      </c>
      <c r="L46" s="7">
        <f>InputData[[#This Row],[BUYING PRIZE]]*InputData[[#This Row],[QUANTITY]]</f>
        <v>560</v>
      </c>
      <c r="M46" s="7">
        <f>InputData[[#This Row],[SELLING PRICE]]*InputData[[#This Row],[QUANTITY]]*(1-InputData[[#This Row],[DISCOUNT %]])</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ID]],MasterData[#All],2,FALSE)</f>
        <v>Product25</v>
      </c>
      <c r="H47" t="str">
        <f>VLOOKUP(InputData[[#This Row],[PRODUCT ID]],MasterData[#All],3,FALSE)</f>
        <v>Category03</v>
      </c>
      <c r="I47" t="str">
        <f>VLOOKUP(InputData[[#This Row],[PRODUCT ID]],MasterData[#All],4,FALSE)</f>
        <v>No.</v>
      </c>
      <c r="J47" s="7">
        <f>VLOOKUP(InputData[[#This Row],[PRODUCT ID]],MasterData[#All],5,FALSE)</f>
        <v>7</v>
      </c>
      <c r="K47" s="7">
        <f>VLOOKUP(InputData[[#This Row],[PRODUCT ID]],MasterData[#All],6,FALSE)</f>
        <v>8.33</v>
      </c>
      <c r="L47" s="7">
        <f>InputData[[#This Row],[BUYING PRIZE]]*InputData[[#This Row],[QUANTITY]]</f>
        <v>21</v>
      </c>
      <c r="M47" s="7">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ID]],MasterData[#All],2,FALSE)</f>
        <v>Product05</v>
      </c>
      <c r="H48" t="str">
        <f>VLOOKUP(InputData[[#This Row],[PRODUCT ID]],MasterData[#All],3,FALSE)</f>
        <v>Category01</v>
      </c>
      <c r="I48" t="str">
        <f>VLOOKUP(InputData[[#This Row],[PRODUCT ID]],MasterData[#All],4,FALSE)</f>
        <v>Ft</v>
      </c>
      <c r="J48" s="7">
        <f>VLOOKUP(InputData[[#This Row],[PRODUCT ID]],MasterData[#All],5,FALSE)</f>
        <v>133</v>
      </c>
      <c r="K48" s="7">
        <f>VLOOKUP(InputData[[#This Row],[PRODUCT ID]],MasterData[#All],6,FALSE)</f>
        <v>155.61000000000001</v>
      </c>
      <c r="L48" s="7">
        <f>InputData[[#This Row],[BUYING PRIZE]]*InputData[[#This Row],[QUANTITY]]</f>
        <v>266</v>
      </c>
      <c r="M48" s="7">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ID]],MasterData[#All],2,FALSE)</f>
        <v>Product02</v>
      </c>
      <c r="H49" t="str">
        <f>VLOOKUP(InputData[[#This Row],[PRODUCT ID]],MasterData[#All],3,FALSE)</f>
        <v>Category01</v>
      </c>
      <c r="I49" t="str">
        <f>VLOOKUP(InputData[[#This Row],[PRODUCT ID]],MasterData[#All],4,FALSE)</f>
        <v>Kg</v>
      </c>
      <c r="J49" s="7">
        <f>VLOOKUP(InputData[[#This Row],[PRODUCT ID]],MasterData[#All],5,FALSE)</f>
        <v>105</v>
      </c>
      <c r="K49" s="7">
        <f>VLOOKUP(InputData[[#This Row],[PRODUCT ID]],MasterData[#All],6,FALSE)</f>
        <v>142.80000000000001</v>
      </c>
      <c r="L49" s="7">
        <f>InputData[[#This Row],[BUYING PRIZE]]*InputData[[#This Row],[QUANTITY]]</f>
        <v>420</v>
      </c>
      <c r="M49" s="7">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ID]],MasterData[#All],2,FALSE)</f>
        <v>Product32</v>
      </c>
      <c r="H50" t="str">
        <f>VLOOKUP(InputData[[#This Row],[PRODUCT ID]],MasterData[#All],3,FALSE)</f>
        <v>Category04</v>
      </c>
      <c r="I50" t="str">
        <f>VLOOKUP(InputData[[#This Row],[PRODUCT ID]],MasterData[#All],4,FALSE)</f>
        <v>Kg</v>
      </c>
      <c r="J50" s="7">
        <f>VLOOKUP(InputData[[#This Row],[PRODUCT ID]],MasterData[#All],5,FALSE)</f>
        <v>89</v>
      </c>
      <c r="K50" s="7">
        <f>VLOOKUP(InputData[[#This Row],[PRODUCT ID]],MasterData[#All],6,FALSE)</f>
        <v>117.48</v>
      </c>
      <c r="L50" s="7">
        <f>InputData[[#This Row],[BUYING PRIZE]]*InputData[[#This Row],[QUANTITY]]</f>
        <v>979</v>
      </c>
      <c r="M50" s="7">
        <f>InputData[[#This Row],[SELLING PRICE]]*InputData[[#This Row],[QUANTITY]]*(1-InputData[[#This Row],[DISCOUNT %]])</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ID]],MasterData[#All],2,FALSE)</f>
        <v>Product30</v>
      </c>
      <c r="H51" t="str">
        <f>VLOOKUP(InputData[[#This Row],[PRODUCT ID]],MasterData[#All],3,FALSE)</f>
        <v>Category04</v>
      </c>
      <c r="I51" t="str">
        <f>VLOOKUP(InputData[[#This Row],[PRODUCT ID]],MasterData[#All],4,FALSE)</f>
        <v>Ft</v>
      </c>
      <c r="J51" s="7">
        <f>VLOOKUP(InputData[[#This Row],[PRODUCT ID]],MasterData[#All],5,FALSE)</f>
        <v>148</v>
      </c>
      <c r="K51" s="7">
        <f>VLOOKUP(InputData[[#This Row],[PRODUCT ID]],MasterData[#All],6,FALSE)</f>
        <v>201.28</v>
      </c>
      <c r="L51" s="7">
        <f>InputData[[#This Row],[BUYING PRIZE]]*InputData[[#This Row],[QUANTITY]]</f>
        <v>296</v>
      </c>
      <c r="M51" s="7">
        <f>InputData[[#This Row],[SELLING PRICE]]*InputData[[#This Row],[QUANTITY]]*(1-InputData[[#This Row],[DISCOUNT %]])</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ID]],MasterData[#All],2,FALSE)</f>
        <v>Product18</v>
      </c>
      <c r="H52" t="str">
        <f>VLOOKUP(InputData[[#This Row],[PRODUCT ID]],MasterData[#All],3,FALSE)</f>
        <v>Category02</v>
      </c>
      <c r="I52" t="str">
        <f>VLOOKUP(InputData[[#This Row],[PRODUCT ID]],MasterData[#All],4,FALSE)</f>
        <v>No.</v>
      </c>
      <c r="J52" s="7">
        <f>VLOOKUP(InputData[[#This Row],[PRODUCT ID]],MasterData[#All],5,FALSE)</f>
        <v>37</v>
      </c>
      <c r="K52" s="7">
        <f>VLOOKUP(InputData[[#This Row],[PRODUCT ID]],MasterData[#All],6,FALSE)</f>
        <v>49.21</v>
      </c>
      <c r="L52" s="7">
        <f>InputData[[#This Row],[BUYING PRIZE]]*InputData[[#This Row],[QUANTITY]]</f>
        <v>407</v>
      </c>
      <c r="M52" s="7">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ID]],MasterData[#All],2,FALSE)</f>
        <v>Product11</v>
      </c>
      <c r="H53" t="str">
        <f>VLOOKUP(InputData[[#This Row],[PRODUCT ID]],MasterData[#All],3,FALSE)</f>
        <v>Category02</v>
      </c>
      <c r="I53" t="str">
        <f>VLOOKUP(InputData[[#This Row],[PRODUCT ID]],MasterData[#All],4,FALSE)</f>
        <v>Lt</v>
      </c>
      <c r="J53" s="7">
        <f>VLOOKUP(InputData[[#This Row],[PRODUCT ID]],MasterData[#All],5,FALSE)</f>
        <v>44</v>
      </c>
      <c r="K53" s="7">
        <f>VLOOKUP(InputData[[#This Row],[PRODUCT ID]],MasterData[#All],6,FALSE)</f>
        <v>48.4</v>
      </c>
      <c r="L53" s="7">
        <f>InputData[[#This Row],[BUYING PRIZE]]*InputData[[#This Row],[QUANTITY]]</f>
        <v>44</v>
      </c>
      <c r="M53" s="7">
        <f>InputData[[#This Row],[SELLING PRICE]]*InputData[[#This Row],[QUANTITY]]*(1-InputData[[#This Row],[DISCOUNT %]])</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ID]],MasterData[#All],2,FALSE)</f>
        <v>Product21</v>
      </c>
      <c r="H54" t="str">
        <f>VLOOKUP(InputData[[#This Row],[PRODUCT ID]],MasterData[#All],3,FALSE)</f>
        <v>Category03</v>
      </c>
      <c r="I54" t="str">
        <f>VLOOKUP(InputData[[#This Row],[PRODUCT ID]],MasterData[#All],4,FALSE)</f>
        <v>Ft</v>
      </c>
      <c r="J54" s="7">
        <f>VLOOKUP(InputData[[#This Row],[PRODUCT ID]],MasterData[#All],5,FALSE)</f>
        <v>126</v>
      </c>
      <c r="K54" s="7">
        <f>VLOOKUP(InputData[[#This Row],[PRODUCT ID]],MasterData[#All],6,FALSE)</f>
        <v>162.54</v>
      </c>
      <c r="L54" s="7">
        <f>InputData[[#This Row],[BUYING PRIZE]]*InputData[[#This Row],[QUANTITY]]</f>
        <v>1134</v>
      </c>
      <c r="M54" s="7">
        <f>InputData[[#This Row],[SELLING PRICE]]*InputData[[#This Row],[QUANTITY]]*(1-InputData[[#This Row],[DISCOUNT %]])</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ID]],MasterData[#All],2,FALSE)</f>
        <v>Product27</v>
      </c>
      <c r="H55" t="str">
        <f>VLOOKUP(InputData[[#This Row],[PRODUCT ID]],MasterData[#All],3,FALSE)</f>
        <v>Category04</v>
      </c>
      <c r="I55" t="str">
        <f>VLOOKUP(InputData[[#This Row],[PRODUCT ID]],MasterData[#All],4,FALSE)</f>
        <v>Lt</v>
      </c>
      <c r="J55" s="7">
        <f>VLOOKUP(InputData[[#This Row],[PRODUCT ID]],MasterData[#All],5,FALSE)</f>
        <v>48</v>
      </c>
      <c r="K55" s="7">
        <f>VLOOKUP(InputData[[#This Row],[PRODUCT ID]],MasterData[#All],6,FALSE)</f>
        <v>57.120000000000005</v>
      </c>
      <c r="L55" s="7">
        <f>InputData[[#This Row],[BUYING PRIZE]]*InputData[[#This Row],[QUANTITY]]</f>
        <v>288</v>
      </c>
      <c r="M55" s="7">
        <f>InputData[[#This Row],[SELLING PRICE]]*InputData[[#This Row],[QUANTITY]]*(1-InputData[[#This Row],[DISCOUNT %]])</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ID]],MasterData[#All],2,FALSE)</f>
        <v>Product44</v>
      </c>
      <c r="H56" t="str">
        <f>VLOOKUP(InputData[[#This Row],[PRODUCT ID]],MasterData[#All],3,FALSE)</f>
        <v>Category05</v>
      </c>
      <c r="I56" t="str">
        <f>VLOOKUP(InputData[[#This Row],[PRODUCT ID]],MasterData[#All],4,FALSE)</f>
        <v>Kg</v>
      </c>
      <c r="J56" s="7">
        <f>VLOOKUP(InputData[[#This Row],[PRODUCT ID]],MasterData[#All],5,FALSE)</f>
        <v>76</v>
      </c>
      <c r="K56" s="7">
        <f>VLOOKUP(InputData[[#This Row],[PRODUCT ID]],MasterData[#All],6,FALSE)</f>
        <v>82.08</v>
      </c>
      <c r="L56" s="7">
        <f>InputData[[#This Row],[BUYING PRIZE]]*InputData[[#This Row],[QUANTITY]]</f>
        <v>684</v>
      </c>
      <c r="M56" s="7">
        <f>InputData[[#This Row],[SELLING PRICE]]*InputData[[#This Row],[QUANTITY]]*(1-InputData[[#This Row],[DISCOUNT %]])</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ID]],MasterData[#All],2,FALSE)</f>
        <v>Product29</v>
      </c>
      <c r="H57" t="str">
        <f>VLOOKUP(InputData[[#This Row],[PRODUCT ID]],MasterData[#All],3,FALSE)</f>
        <v>Category04</v>
      </c>
      <c r="I57" t="str">
        <f>VLOOKUP(InputData[[#This Row],[PRODUCT ID]],MasterData[#All],4,FALSE)</f>
        <v>Lt</v>
      </c>
      <c r="J57" s="7">
        <f>VLOOKUP(InputData[[#This Row],[PRODUCT ID]],MasterData[#All],5,FALSE)</f>
        <v>47</v>
      </c>
      <c r="K57" s="7">
        <f>VLOOKUP(InputData[[#This Row],[PRODUCT ID]],MasterData[#All],6,FALSE)</f>
        <v>53.11</v>
      </c>
      <c r="L57" s="7">
        <f>InputData[[#This Row],[BUYING PRIZE]]*InputData[[#This Row],[QUANTITY]]</f>
        <v>282</v>
      </c>
      <c r="M57" s="7">
        <f>InputData[[#This Row],[SELLING PRICE]]*InputData[[#This Row],[QUANTITY]]*(1-InputData[[#This Row],[DISCOUNT %]])</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ID]],MasterData[#All],2,FALSE)</f>
        <v>Product25</v>
      </c>
      <c r="H58" t="str">
        <f>VLOOKUP(InputData[[#This Row],[PRODUCT ID]],MasterData[#All],3,FALSE)</f>
        <v>Category03</v>
      </c>
      <c r="I58" t="str">
        <f>VLOOKUP(InputData[[#This Row],[PRODUCT ID]],MasterData[#All],4,FALSE)</f>
        <v>No.</v>
      </c>
      <c r="J58" s="7">
        <f>VLOOKUP(InputData[[#This Row],[PRODUCT ID]],MasterData[#All],5,FALSE)</f>
        <v>7</v>
      </c>
      <c r="K58" s="7">
        <f>VLOOKUP(InputData[[#This Row],[PRODUCT ID]],MasterData[#All],6,FALSE)</f>
        <v>8.33</v>
      </c>
      <c r="L58" s="7">
        <f>InputData[[#This Row],[BUYING PRIZE]]*InputData[[#This Row],[QUANTITY]]</f>
        <v>77</v>
      </c>
      <c r="M58" s="7">
        <f>InputData[[#This Row],[SELLING PRICE]]*InputData[[#This Row],[QUANTITY]]*(1-InputData[[#This Row],[DISCOUNT %]])</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ID]],MasterData[#All],2,FALSE)</f>
        <v>Product28</v>
      </c>
      <c r="H59" t="str">
        <f>VLOOKUP(InputData[[#This Row],[PRODUCT ID]],MasterData[#All],3,FALSE)</f>
        <v>Category04</v>
      </c>
      <c r="I59" t="str">
        <f>VLOOKUP(InputData[[#This Row],[PRODUCT ID]],MasterData[#All],4,FALSE)</f>
        <v>No.</v>
      </c>
      <c r="J59" s="7">
        <f>VLOOKUP(InputData[[#This Row],[PRODUCT ID]],MasterData[#All],5,FALSE)</f>
        <v>37</v>
      </c>
      <c r="K59" s="7">
        <f>VLOOKUP(InputData[[#This Row],[PRODUCT ID]],MasterData[#All],6,FALSE)</f>
        <v>41.81</v>
      </c>
      <c r="L59" s="7">
        <f>InputData[[#This Row],[BUYING PRIZE]]*InputData[[#This Row],[QUANTITY]]</f>
        <v>370</v>
      </c>
      <c r="M59" s="7">
        <f>InputData[[#This Row],[SELLING PRICE]]*InputData[[#This Row],[QUANTITY]]*(1-InputData[[#This Row],[DISCOUNT %]])</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ID]],MasterData[#All],2,FALSE)</f>
        <v>Product39</v>
      </c>
      <c r="H60" t="str">
        <f>VLOOKUP(InputData[[#This Row],[PRODUCT ID]],MasterData[#All],3,FALSE)</f>
        <v>Category05</v>
      </c>
      <c r="I60" t="str">
        <f>VLOOKUP(InputData[[#This Row],[PRODUCT ID]],MasterData[#All],4,FALSE)</f>
        <v>No.</v>
      </c>
      <c r="J60" s="7">
        <f>VLOOKUP(InputData[[#This Row],[PRODUCT ID]],MasterData[#All],5,FALSE)</f>
        <v>37</v>
      </c>
      <c r="K60" s="7">
        <f>VLOOKUP(InputData[[#This Row],[PRODUCT ID]],MasterData[#All],6,FALSE)</f>
        <v>42.55</v>
      </c>
      <c r="L60" s="7">
        <f>InputData[[#This Row],[BUYING PRIZE]]*InputData[[#This Row],[QUANTITY]]</f>
        <v>407</v>
      </c>
      <c r="M60" s="7">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ID]],MasterData[#All],2,FALSE)</f>
        <v>Product12</v>
      </c>
      <c r="H61" t="str">
        <f>VLOOKUP(InputData[[#This Row],[PRODUCT ID]],MasterData[#All],3,FALSE)</f>
        <v>Category02</v>
      </c>
      <c r="I61" t="str">
        <f>VLOOKUP(InputData[[#This Row],[PRODUCT ID]],MasterData[#All],4,FALSE)</f>
        <v>Kg</v>
      </c>
      <c r="J61" s="7">
        <f>VLOOKUP(InputData[[#This Row],[PRODUCT ID]],MasterData[#All],5,FALSE)</f>
        <v>73</v>
      </c>
      <c r="K61" s="7">
        <f>VLOOKUP(InputData[[#This Row],[PRODUCT ID]],MasterData[#All],6,FALSE)</f>
        <v>94.17</v>
      </c>
      <c r="L61" s="7">
        <f>InputData[[#This Row],[BUYING PRIZE]]*InputData[[#This Row],[QUANTITY]]</f>
        <v>1022</v>
      </c>
      <c r="M61" s="7">
        <f>InputData[[#This Row],[SELLING PRICE]]*InputData[[#This Row],[QUANTITY]]*(1-InputData[[#This Row],[DISCOUNT %]])</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ID]],MasterData[#All],2,FALSE)</f>
        <v>Product42</v>
      </c>
      <c r="H62" t="str">
        <f>VLOOKUP(InputData[[#This Row],[PRODUCT ID]],MasterData[#All],3,FALSE)</f>
        <v>Category05</v>
      </c>
      <c r="I62" t="str">
        <f>VLOOKUP(InputData[[#This Row],[PRODUCT ID]],MasterData[#All],4,FALSE)</f>
        <v>Ft</v>
      </c>
      <c r="J62" s="7">
        <f>VLOOKUP(InputData[[#This Row],[PRODUCT ID]],MasterData[#All],5,FALSE)</f>
        <v>120</v>
      </c>
      <c r="K62" s="7">
        <f>VLOOKUP(InputData[[#This Row],[PRODUCT ID]],MasterData[#All],6,FALSE)</f>
        <v>162</v>
      </c>
      <c r="L62" s="7">
        <f>InputData[[#This Row],[BUYING PRIZE]]*InputData[[#This Row],[QUANTITY]]</f>
        <v>960</v>
      </c>
      <c r="M62" s="7">
        <f>InputData[[#This Row],[SELLING PRICE]]*InputData[[#This Row],[QUANTITY]]*(1-InputData[[#This Row],[DISCOUNT %]])</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ID]],MasterData[#All],2,FALSE)</f>
        <v>Product28</v>
      </c>
      <c r="H63" t="str">
        <f>VLOOKUP(InputData[[#This Row],[PRODUCT ID]],MasterData[#All],3,FALSE)</f>
        <v>Category04</v>
      </c>
      <c r="I63" t="str">
        <f>VLOOKUP(InputData[[#This Row],[PRODUCT ID]],MasterData[#All],4,FALSE)</f>
        <v>No.</v>
      </c>
      <c r="J63" s="7">
        <f>VLOOKUP(InputData[[#This Row],[PRODUCT ID]],MasterData[#All],5,FALSE)</f>
        <v>37</v>
      </c>
      <c r="K63" s="7">
        <f>VLOOKUP(InputData[[#This Row],[PRODUCT ID]],MasterData[#All],6,FALSE)</f>
        <v>41.81</v>
      </c>
      <c r="L63" s="7">
        <f>InputData[[#This Row],[BUYING PRIZE]]*InputData[[#This Row],[QUANTITY]]</f>
        <v>333</v>
      </c>
      <c r="M63" s="7">
        <f>InputData[[#This Row],[SELLING PRICE]]*InputData[[#This Row],[QUANTITY]]*(1-InputData[[#This Row],[DISCOUNT %]])</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ID]],MasterData[#All],2,FALSE)</f>
        <v>Product20</v>
      </c>
      <c r="H64" t="str">
        <f>VLOOKUP(InputData[[#This Row],[PRODUCT ID]],MasterData[#All],3,FALSE)</f>
        <v>Category03</v>
      </c>
      <c r="I64" t="str">
        <f>VLOOKUP(InputData[[#This Row],[PRODUCT ID]],MasterData[#All],4,FALSE)</f>
        <v>Lt</v>
      </c>
      <c r="J64" s="7">
        <f>VLOOKUP(InputData[[#This Row],[PRODUCT ID]],MasterData[#All],5,FALSE)</f>
        <v>61</v>
      </c>
      <c r="K64" s="7">
        <f>VLOOKUP(InputData[[#This Row],[PRODUCT ID]],MasterData[#All],6,FALSE)</f>
        <v>76.25</v>
      </c>
      <c r="L64" s="7">
        <f>InputData[[#This Row],[BUYING PRIZE]]*InputData[[#This Row],[QUANTITY]]</f>
        <v>793</v>
      </c>
      <c r="M64" s="7">
        <f>InputData[[#This Row],[SELLING PRICE]]*InputData[[#This Row],[QUANTITY]]*(1-InputData[[#This Row],[DISCOUNT %]])</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ID]],MasterData[#All],2,FALSE)</f>
        <v>Product39</v>
      </c>
      <c r="H65" t="str">
        <f>VLOOKUP(InputData[[#This Row],[PRODUCT ID]],MasterData[#All],3,FALSE)</f>
        <v>Category05</v>
      </c>
      <c r="I65" t="str">
        <f>VLOOKUP(InputData[[#This Row],[PRODUCT ID]],MasterData[#All],4,FALSE)</f>
        <v>No.</v>
      </c>
      <c r="J65" s="7">
        <f>VLOOKUP(InputData[[#This Row],[PRODUCT ID]],MasterData[#All],5,FALSE)</f>
        <v>37</v>
      </c>
      <c r="K65" s="7">
        <f>VLOOKUP(InputData[[#This Row],[PRODUCT ID]],MasterData[#All],6,FALSE)</f>
        <v>42.55</v>
      </c>
      <c r="L65" s="7">
        <f>InputData[[#This Row],[BUYING PRIZE]]*InputData[[#This Row],[QUANTITY]]</f>
        <v>259</v>
      </c>
      <c r="M65" s="7">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ID]],MasterData[#All],2,FALSE)</f>
        <v>Product02</v>
      </c>
      <c r="H66" t="str">
        <f>VLOOKUP(InputData[[#This Row],[PRODUCT ID]],MasterData[#All],3,FALSE)</f>
        <v>Category01</v>
      </c>
      <c r="I66" t="str">
        <f>VLOOKUP(InputData[[#This Row],[PRODUCT ID]],MasterData[#All],4,FALSE)</f>
        <v>Kg</v>
      </c>
      <c r="J66" s="7">
        <f>VLOOKUP(InputData[[#This Row],[PRODUCT ID]],MasterData[#All],5,FALSE)</f>
        <v>105</v>
      </c>
      <c r="K66" s="7">
        <f>VLOOKUP(InputData[[#This Row],[PRODUCT ID]],MasterData[#All],6,FALSE)</f>
        <v>142.80000000000001</v>
      </c>
      <c r="L66" s="7">
        <f>InputData[[#This Row],[BUYING PRIZE]]*InputData[[#This Row],[QUANTITY]]</f>
        <v>840</v>
      </c>
      <c r="M66" s="7">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ID]],MasterData[#All],2,FALSE)</f>
        <v>Product12</v>
      </c>
      <c r="H67" t="str">
        <f>VLOOKUP(InputData[[#This Row],[PRODUCT ID]],MasterData[#All],3,FALSE)</f>
        <v>Category02</v>
      </c>
      <c r="I67" t="str">
        <f>VLOOKUP(InputData[[#This Row],[PRODUCT ID]],MasterData[#All],4,FALSE)</f>
        <v>Kg</v>
      </c>
      <c r="J67" s="7">
        <f>VLOOKUP(InputData[[#This Row],[PRODUCT ID]],MasterData[#All],5,FALSE)</f>
        <v>73</v>
      </c>
      <c r="K67" s="7">
        <f>VLOOKUP(InputData[[#This Row],[PRODUCT ID]],MasterData[#All],6,FALSE)</f>
        <v>94.17</v>
      </c>
      <c r="L67" s="7">
        <f>InputData[[#This Row],[BUYING PRIZE]]*InputData[[#This Row],[QUANTITY]]</f>
        <v>292</v>
      </c>
      <c r="M67" s="7">
        <f>InputData[[#This Row],[SELLING PRICE]]*InputData[[#This Row],[QUANTITY]]*(1-InputData[[#This Row],[DISCOUNT %]])</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ID]],MasterData[#All],2,FALSE)</f>
        <v>Product24</v>
      </c>
      <c r="H68" t="str">
        <f>VLOOKUP(InputData[[#This Row],[PRODUCT ID]],MasterData[#All],3,FALSE)</f>
        <v>Category03</v>
      </c>
      <c r="I68" t="str">
        <f>VLOOKUP(InputData[[#This Row],[PRODUCT ID]],MasterData[#All],4,FALSE)</f>
        <v>Ft</v>
      </c>
      <c r="J68" s="7">
        <f>VLOOKUP(InputData[[#This Row],[PRODUCT ID]],MasterData[#All],5,FALSE)</f>
        <v>144</v>
      </c>
      <c r="K68" s="7">
        <f>VLOOKUP(InputData[[#This Row],[PRODUCT ID]],MasterData[#All],6,FALSE)</f>
        <v>156.96</v>
      </c>
      <c r="L68" s="7">
        <f>InputData[[#This Row],[BUYING PRIZE]]*InputData[[#This Row],[QUANTITY]]</f>
        <v>2016</v>
      </c>
      <c r="M68" s="7">
        <f>InputData[[#This Row],[SELLING PRICE]]*InputData[[#This Row],[QUANTITY]]*(1-InputData[[#This Row],[DISCOUNT %]])</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ID]],MasterData[#All],2,FALSE)</f>
        <v>Product06</v>
      </c>
      <c r="H69" t="str">
        <f>VLOOKUP(InputData[[#This Row],[PRODUCT ID]],MasterData[#All],3,FALSE)</f>
        <v>Category01</v>
      </c>
      <c r="I69" t="str">
        <f>VLOOKUP(InputData[[#This Row],[PRODUCT ID]],MasterData[#All],4,FALSE)</f>
        <v>Kg</v>
      </c>
      <c r="J69" s="7">
        <f>VLOOKUP(InputData[[#This Row],[PRODUCT ID]],MasterData[#All],5,FALSE)</f>
        <v>75</v>
      </c>
      <c r="K69" s="7">
        <f>VLOOKUP(InputData[[#This Row],[PRODUCT ID]],MasterData[#All],6,FALSE)</f>
        <v>85.5</v>
      </c>
      <c r="L69" s="7">
        <f>InputData[[#This Row],[BUYING PRIZE]]*InputData[[#This Row],[QUANTITY]]</f>
        <v>300</v>
      </c>
      <c r="M69" s="7">
        <f>InputData[[#This Row],[SELLING PRICE]]*InputData[[#This Row],[QUANTITY]]*(1-InputData[[#This Row],[DISCOUNT %]])</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ID]],MasterData[#All],2,FALSE)</f>
        <v>Product29</v>
      </c>
      <c r="H70" t="str">
        <f>VLOOKUP(InputData[[#This Row],[PRODUCT ID]],MasterData[#All],3,FALSE)</f>
        <v>Category04</v>
      </c>
      <c r="I70" t="str">
        <f>VLOOKUP(InputData[[#This Row],[PRODUCT ID]],MasterData[#All],4,FALSE)</f>
        <v>Lt</v>
      </c>
      <c r="J70" s="7">
        <f>VLOOKUP(InputData[[#This Row],[PRODUCT ID]],MasterData[#All],5,FALSE)</f>
        <v>47</v>
      </c>
      <c r="K70" s="7">
        <f>VLOOKUP(InputData[[#This Row],[PRODUCT ID]],MasterData[#All],6,FALSE)</f>
        <v>53.11</v>
      </c>
      <c r="L70" s="7">
        <f>InputData[[#This Row],[BUYING PRIZE]]*InputData[[#This Row],[QUANTITY]]</f>
        <v>376</v>
      </c>
      <c r="M70" s="7">
        <f>InputData[[#This Row],[SELLING PRICE]]*InputData[[#This Row],[QUANTITY]]*(1-InputData[[#This Row],[DISCOUNT %]])</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ID]],MasterData[#All],2,FALSE)</f>
        <v>Product38</v>
      </c>
      <c r="H71" t="str">
        <f>VLOOKUP(InputData[[#This Row],[PRODUCT ID]],MasterData[#All],3,FALSE)</f>
        <v>Category05</v>
      </c>
      <c r="I71" t="str">
        <f>VLOOKUP(InputData[[#This Row],[PRODUCT ID]],MasterData[#All],4,FALSE)</f>
        <v>Kg</v>
      </c>
      <c r="J71" s="7">
        <f>VLOOKUP(InputData[[#This Row],[PRODUCT ID]],MasterData[#All],5,FALSE)</f>
        <v>72</v>
      </c>
      <c r="K71" s="7">
        <f>VLOOKUP(InputData[[#This Row],[PRODUCT ID]],MasterData[#All],6,FALSE)</f>
        <v>79.92</v>
      </c>
      <c r="L71" s="7">
        <f>InputData[[#This Row],[BUYING PRIZE]]*InputData[[#This Row],[QUANTITY]]</f>
        <v>144</v>
      </c>
      <c r="M71" s="7">
        <f>InputData[[#This Row],[SELLING PRICE]]*InputData[[#This Row],[QUANTITY]]*(1-InputData[[#This Row],[DISCOUNT %]])</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ID]],MasterData[#All],2,FALSE)</f>
        <v>Product01</v>
      </c>
      <c r="H72" t="str">
        <f>VLOOKUP(InputData[[#This Row],[PRODUCT ID]],MasterData[#All],3,FALSE)</f>
        <v>Category01</v>
      </c>
      <c r="I72" t="str">
        <f>VLOOKUP(InputData[[#This Row],[PRODUCT ID]],MasterData[#All],4,FALSE)</f>
        <v>Kg</v>
      </c>
      <c r="J72" s="7">
        <f>VLOOKUP(InputData[[#This Row],[PRODUCT ID]],MasterData[#All],5,FALSE)</f>
        <v>98</v>
      </c>
      <c r="K72" s="7">
        <f>VLOOKUP(InputData[[#This Row],[PRODUCT ID]],MasterData[#All],6,FALSE)</f>
        <v>103.88</v>
      </c>
      <c r="L72" s="7">
        <f>InputData[[#This Row],[BUYING PRIZE]]*InputData[[#This Row],[QUANTITY]]</f>
        <v>392</v>
      </c>
      <c r="M72" s="7">
        <f>InputData[[#This Row],[SELLING PRICE]]*InputData[[#This Row],[QUANTITY]]*(1-InputData[[#This Row],[DISCOUNT %]])</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ID]],MasterData[#All],2,FALSE)</f>
        <v>Product42</v>
      </c>
      <c r="H73" t="str">
        <f>VLOOKUP(InputData[[#This Row],[PRODUCT ID]],MasterData[#All],3,FALSE)</f>
        <v>Category05</v>
      </c>
      <c r="I73" t="str">
        <f>VLOOKUP(InputData[[#This Row],[PRODUCT ID]],MasterData[#All],4,FALSE)</f>
        <v>Ft</v>
      </c>
      <c r="J73" s="7">
        <f>VLOOKUP(InputData[[#This Row],[PRODUCT ID]],MasterData[#All],5,FALSE)</f>
        <v>120</v>
      </c>
      <c r="K73" s="7">
        <f>VLOOKUP(InputData[[#This Row],[PRODUCT ID]],MasterData[#All],6,FALSE)</f>
        <v>162</v>
      </c>
      <c r="L73" s="7">
        <f>InputData[[#This Row],[BUYING PRIZE]]*InputData[[#This Row],[QUANTITY]]</f>
        <v>120</v>
      </c>
      <c r="M73" s="7">
        <f>InputData[[#This Row],[SELLING PRICE]]*InputData[[#This Row],[QUANTITY]]*(1-InputData[[#This Row],[DISCOUNT %]])</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ID]],MasterData[#All],2,FALSE)</f>
        <v>Product10</v>
      </c>
      <c r="H74" t="str">
        <f>VLOOKUP(InputData[[#This Row],[PRODUCT ID]],MasterData[#All],3,FALSE)</f>
        <v>Category02</v>
      </c>
      <c r="I74" t="str">
        <f>VLOOKUP(InputData[[#This Row],[PRODUCT ID]],MasterData[#All],4,FALSE)</f>
        <v>Ft</v>
      </c>
      <c r="J74" s="7">
        <f>VLOOKUP(InputData[[#This Row],[PRODUCT ID]],MasterData[#All],5,FALSE)</f>
        <v>148</v>
      </c>
      <c r="K74" s="7">
        <f>VLOOKUP(InputData[[#This Row],[PRODUCT ID]],MasterData[#All],6,FALSE)</f>
        <v>164.28</v>
      </c>
      <c r="L74" s="7">
        <f>InputData[[#This Row],[BUYING PRIZE]]*InputData[[#This Row],[QUANTITY]]</f>
        <v>1332</v>
      </c>
      <c r="M74" s="7">
        <f>InputData[[#This Row],[SELLING PRICE]]*InputData[[#This Row],[QUANTITY]]*(1-InputData[[#This Row],[DISCOUNT %]])</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ID]],MasterData[#All],2,FALSE)</f>
        <v>Product30</v>
      </c>
      <c r="H75" t="str">
        <f>VLOOKUP(InputData[[#This Row],[PRODUCT ID]],MasterData[#All],3,FALSE)</f>
        <v>Category04</v>
      </c>
      <c r="I75" t="str">
        <f>VLOOKUP(InputData[[#This Row],[PRODUCT ID]],MasterData[#All],4,FALSE)</f>
        <v>Ft</v>
      </c>
      <c r="J75" s="7">
        <f>VLOOKUP(InputData[[#This Row],[PRODUCT ID]],MasterData[#All],5,FALSE)</f>
        <v>148</v>
      </c>
      <c r="K75" s="7">
        <f>VLOOKUP(InputData[[#This Row],[PRODUCT ID]],MasterData[#All],6,FALSE)</f>
        <v>201.28</v>
      </c>
      <c r="L75" s="7">
        <f>InputData[[#This Row],[BUYING PRIZE]]*InputData[[#This Row],[QUANTITY]]</f>
        <v>444</v>
      </c>
      <c r="M75" s="7">
        <f>InputData[[#This Row],[SELLING PRICE]]*InputData[[#This Row],[QUANTITY]]*(1-InputData[[#This Row],[DISCOUNT %]])</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ID]],MasterData[#All],2,FALSE)</f>
        <v>Product07</v>
      </c>
      <c r="H76" t="str">
        <f>VLOOKUP(InputData[[#This Row],[PRODUCT ID]],MasterData[#All],3,FALSE)</f>
        <v>Category01</v>
      </c>
      <c r="I76" t="str">
        <f>VLOOKUP(InputData[[#This Row],[PRODUCT ID]],MasterData[#All],4,FALSE)</f>
        <v>Lt</v>
      </c>
      <c r="J76" s="7">
        <f>VLOOKUP(InputData[[#This Row],[PRODUCT ID]],MasterData[#All],5,FALSE)</f>
        <v>43</v>
      </c>
      <c r="K76" s="7">
        <f>VLOOKUP(InputData[[#This Row],[PRODUCT ID]],MasterData[#All],6,FALSE)</f>
        <v>47.730000000000004</v>
      </c>
      <c r="L76" s="7">
        <f>InputData[[#This Row],[BUYING PRIZE]]*InputData[[#This Row],[QUANTITY]]</f>
        <v>344</v>
      </c>
      <c r="M76" s="7">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ID]],MasterData[#All],2,FALSE)</f>
        <v>Product38</v>
      </c>
      <c r="H77" t="str">
        <f>VLOOKUP(InputData[[#This Row],[PRODUCT ID]],MasterData[#All],3,FALSE)</f>
        <v>Category05</v>
      </c>
      <c r="I77" t="str">
        <f>VLOOKUP(InputData[[#This Row],[PRODUCT ID]],MasterData[#All],4,FALSE)</f>
        <v>Kg</v>
      </c>
      <c r="J77" s="7">
        <f>VLOOKUP(InputData[[#This Row],[PRODUCT ID]],MasterData[#All],5,FALSE)</f>
        <v>72</v>
      </c>
      <c r="K77" s="7">
        <f>VLOOKUP(InputData[[#This Row],[PRODUCT ID]],MasterData[#All],6,FALSE)</f>
        <v>79.92</v>
      </c>
      <c r="L77" s="7">
        <f>InputData[[#This Row],[BUYING PRIZE]]*InputData[[#This Row],[QUANTITY]]</f>
        <v>72</v>
      </c>
      <c r="M77" s="7">
        <f>InputData[[#This Row],[SELLING PRICE]]*InputData[[#This Row],[QUANTITY]]*(1-InputData[[#This Row],[DISCOUNT %]])</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ID]],MasterData[#All],2,FALSE)</f>
        <v>Product42</v>
      </c>
      <c r="H78" t="str">
        <f>VLOOKUP(InputData[[#This Row],[PRODUCT ID]],MasterData[#All],3,FALSE)</f>
        <v>Category05</v>
      </c>
      <c r="I78" t="str">
        <f>VLOOKUP(InputData[[#This Row],[PRODUCT ID]],MasterData[#All],4,FALSE)</f>
        <v>Ft</v>
      </c>
      <c r="J78" s="7">
        <f>VLOOKUP(InputData[[#This Row],[PRODUCT ID]],MasterData[#All],5,FALSE)</f>
        <v>120</v>
      </c>
      <c r="K78" s="7">
        <f>VLOOKUP(InputData[[#This Row],[PRODUCT ID]],MasterData[#All],6,FALSE)</f>
        <v>162</v>
      </c>
      <c r="L78" s="7">
        <f>InputData[[#This Row],[BUYING PRIZE]]*InputData[[#This Row],[QUANTITY]]</f>
        <v>360</v>
      </c>
      <c r="M78" s="7">
        <f>InputData[[#This Row],[SELLING PRICE]]*InputData[[#This Row],[QUANTITY]]*(1-InputData[[#This Row],[DISCOUNT %]])</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ID]],MasterData[#All],2,FALSE)</f>
        <v>Product40</v>
      </c>
      <c r="H79" t="str">
        <f>VLOOKUP(InputData[[#This Row],[PRODUCT ID]],MasterData[#All],3,FALSE)</f>
        <v>Category05</v>
      </c>
      <c r="I79" t="str">
        <f>VLOOKUP(InputData[[#This Row],[PRODUCT ID]],MasterData[#All],4,FALSE)</f>
        <v>Kg</v>
      </c>
      <c r="J79" s="7">
        <f>VLOOKUP(InputData[[#This Row],[PRODUCT ID]],MasterData[#All],5,FALSE)</f>
        <v>90</v>
      </c>
      <c r="K79" s="7">
        <f>VLOOKUP(InputData[[#This Row],[PRODUCT ID]],MasterData[#All],6,FALSE)</f>
        <v>115.2</v>
      </c>
      <c r="L79" s="7">
        <f>InputData[[#This Row],[BUYING PRIZE]]*InputData[[#This Row],[QUANTITY]]</f>
        <v>360</v>
      </c>
      <c r="M79" s="7">
        <f>InputData[[#This Row],[SELLING PRICE]]*InputData[[#This Row],[QUANTITY]]*(1-InputData[[#This Row],[DISCOUNT %]])</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ID]],MasterData[#All],2,FALSE)</f>
        <v>Product09</v>
      </c>
      <c r="H80" t="str">
        <f>VLOOKUP(InputData[[#This Row],[PRODUCT ID]],MasterData[#All],3,FALSE)</f>
        <v>Category01</v>
      </c>
      <c r="I80" t="str">
        <f>VLOOKUP(InputData[[#This Row],[PRODUCT ID]],MasterData[#All],4,FALSE)</f>
        <v>No.</v>
      </c>
      <c r="J80" s="7">
        <f>VLOOKUP(InputData[[#This Row],[PRODUCT ID]],MasterData[#All],5,FALSE)</f>
        <v>6</v>
      </c>
      <c r="K80" s="7">
        <f>VLOOKUP(InputData[[#This Row],[PRODUCT ID]],MasterData[#All],6,FALSE)</f>
        <v>7.8599999999999994</v>
      </c>
      <c r="L80" s="7">
        <f>InputData[[#This Row],[BUYING PRIZE]]*InputData[[#This Row],[QUANTITY]]</f>
        <v>54</v>
      </c>
      <c r="M80" s="7">
        <f>InputData[[#This Row],[SELLING PRICE]]*InputData[[#This Row],[QUANTITY]]*(1-InputData[[#This Row],[DISCOUNT %]])</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ID]],MasterData[#All],2,FALSE)</f>
        <v>Product31</v>
      </c>
      <c r="H81" t="str">
        <f>VLOOKUP(InputData[[#This Row],[PRODUCT ID]],MasterData[#All],3,FALSE)</f>
        <v>Category04</v>
      </c>
      <c r="I81" t="str">
        <f>VLOOKUP(InputData[[#This Row],[PRODUCT ID]],MasterData[#All],4,FALSE)</f>
        <v>Kg</v>
      </c>
      <c r="J81" s="7">
        <f>VLOOKUP(InputData[[#This Row],[PRODUCT ID]],MasterData[#All],5,FALSE)</f>
        <v>93</v>
      </c>
      <c r="K81" s="7">
        <f>VLOOKUP(InputData[[#This Row],[PRODUCT ID]],MasterData[#All],6,FALSE)</f>
        <v>104.16</v>
      </c>
      <c r="L81" s="7">
        <f>InputData[[#This Row],[BUYING PRIZE]]*InputData[[#This Row],[QUANTITY]]</f>
        <v>1395</v>
      </c>
      <c r="M81" s="7">
        <f>InputData[[#This Row],[SELLING PRICE]]*InputData[[#This Row],[QUANTITY]]*(1-InputData[[#This Row],[DISCOUNT %]])</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ID]],MasterData[#All],2,FALSE)</f>
        <v>Product05</v>
      </c>
      <c r="H82" t="str">
        <f>VLOOKUP(InputData[[#This Row],[PRODUCT ID]],MasterData[#All],3,FALSE)</f>
        <v>Category01</v>
      </c>
      <c r="I82" t="str">
        <f>VLOOKUP(InputData[[#This Row],[PRODUCT ID]],MasterData[#All],4,FALSE)</f>
        <v>Ft</v>
      </c>
      <c r="J82" s="7">
        <f>VLOOKUP(InputData[[#This Row],[PRODUCT ID]],MasterData[#All],5,FALSE)</f>
        <v>133</v>
      </c>
      <c r="K82" s="7">
        <f>VLOOKUP(InputData[[#This Row],[PRODUCT ID]],MasterData[#All],6,FALSE)</f>
        <v>155.61000000000001</v>
      </c>
      <c r="L82" s="7">
        <f>InputData[[#This Row],[BUYING PRIZE]]*InputData[[#This Row],[QUANTITY]]</f>
        <v>399</v>
      </c>
      <c r="M82" s="7">
        <f>InputData[[#This Row],[SELLING PRICE]]*InputData[[#This Row],[QUANTITY]]*(1-InputData[[#This Row],[DISCOUNT %]])</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ID]],MasterData[#All],2,FALSE)</f>
        <v>Product22</v>
      </c>
      <c r="H83" t="str">
        <f>VLOOKUP(InputData[[#This Row],[PRODUCT ID]],MasterData[#All],3,FALSE)</f>
        <v>Category03</v>
      </c>
      <c r="I83" t="str">
        <f>VLOOKUP(InputData[[#This Row],[PRODUCT ID]],MasterData[#All],4,FALSE)</f>
        <v>Ft</v>
      </c>
      <c r="J83" s="7">
        <f>VLOOKUP(InputData[[#This Row],[PRODUCT ID]],MasterData[#All],5,FALSE)</f>
        <v>121</v>
      </c>
      <c r="K83" s="7">
        <f>VLOOKUP(InputData[[#This Row],[PRODUCT ID]],MasterData[#All],6,FALSE)</f>
        <v>141.57</v>
      </c>
      <c r="L83" s="7">
        <f>InputData[[#This Row],[BUYING PRIZE]]*InputData[[#This Row],[QUANTITY]]</f>
        <v>1694</v>
      </c>
      <c r="M83" s="7">
        <f>InputData[[#This Row],[SELLING PRICE]]*InputData[[#This Row],[QUANTITY]]*(1-InputData[[#This Row],[DISCOUNT %]])</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ID]],MasterData[#All],2,FALSE)</f>
        <v>Product37</v>
      </c>
      <c r="H84" t="str">
        <f>VLOOKUP(InputData[[#This Row],[PRODUCT ID]],MasterData[#All],3,FALSE)</f>
        <v>Category05</v>
      </c>
      <c r="I84" t="str">
        <f>VLOOKUP(InputData[[#This Row],[PRODUCT ID]],MasterData[#All],4,FALSE)</f>
        <v>Kg</v>
      </c>
      <c r="J84" s="7">
        <f>VLOOKUP(InputData[[#This Row],[PRODUCT ID]],MasterData[#All],5,FALSE)</f>
        <v>67</v>
      </c>
      <c r="K84" s="7">
        <f>VLOOKUP(InputData[[#This Row],[PRODUCT ID]],MasterData[#All],6,FALSE)</f>
        <v>85.76</v>
      </c>
      <c r="L84" s="7">
        <f>InputData[[#This Row],[BUYING PRIZE]]*InputData[[#This Row],[QUANTITY]]</f>
        <v>201</v>
      </c>
      <c r="M84" s="7">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ID]],MasterData[#All],2,FALSE)</f>
        <v>Product29</v>
      </c>
      <c r="H85" t="str">
        <f>VLOOKUP(InputData[[#This Row],[PRODUCT ID]],MasterData[#All],3,FALSE)</f>
        <v>Category04</v>
      </c>
      <c r="I85" t="str">
        <f>VLOOKUP(InputData[[#This Row],[PRODUCT ID]],MasterData[#All],4,FALSE)</f>
        <v>Lt</v>
      </c>
      <c r="J85" s="7">
        <f>VLOOKUP(InputData[[#This Row],[PRODUCT ID]],MasterData[#All],5,FALSE)</f>
        <v>47</v>
      </c>
      <c r="K85" s="7">
        <f>VLOOKUP(InputData[[#This Row],[PRODUCT ID]],MasterData[#All],6,FALSE)</f>
        <v>53.11</v>
      </c>
      <c r="L85" s="7">
        <f>InputData[[#This Row],[BUYING PRIZE]]*InputData[[#This Row],[QUANTITY]]</f>
        <v>188</v>
      </c>
      <c r="M85" s="7">
        <f>InputData[[#This Row],[SELLING PRICE]]*InputData[[#This Row],[QUANTITY]]*(1-InputData[[#This Row],[DISCOUNT %]])</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ID]],MasterData[#All],2,FALSE)</f>
        <v>Product27</v>
      </c>
      <c r="H86" t="str">
        <f>VLOOKUP(InputData[[#This Row],[PRODUCT ID]],MasterData[#All],3,FALSE)</f>
        <v>Category04</v>
      </c>
      <c r="I86" t="str">
        <f>VLOOKUP(InputData[[#This Row],[PRODUCT ID]],MasterData[#All],4,FALSE)</f>
        <v>Lt</v>
      </c>
      <c r="J86" s="7">
        <f>VLOOKUP(InputData[[#This Row],[PRODUCT ID]],MasterData[#All],5,FALSE)</f>
        <v>48</v>
      </c>
      <c r="K86" s="7">
        <f>VLOOKUP(InputData[[#This Row],[PRODUCT ID]],MasterData[#All],6,FALSE)</f>
        <v>57.120000000000005</v>
      </c>
      <c r="L86" s="7">
        <f>InputData[[#This Row],[BUYING PRIZE]]*InputData[[#This Row],[QUANTITY]]</f>
        <v>432</v>
      </c>
      <c r="M86" s="7">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ID]],MasterData[#All],2,FALSE)</f>
        <v>Product33</v>
      </c>
      <c r="H87" t="str">
        <f>VLOOKUP(InputData[[#This Row],[PRODUCT ID]],MasterData[#All],3,FALSE)</f>
        <v>Category04</v>
      </c>
      <c r="I87" t="str">
        <f>VLOOKUP(InputData[[#This Row],[PRODUCT ID]],MasterData[#All],4,FALSE)</f>
        <v>Kg</v>
      </c>
      <c r="J87" s="7">
        <f>VLOOKUP(InputData[[#This Row],[PRODUCT ID]],MasterData[#All],5,FALSE)</f>
        <v>95</v>
      </c>
      <c r="K87" s="7">
        <f>VLOOKUP(InputData[[#This Row],[PRODUCT ID]],MasterData[#All],6,FALSE)</f>
        <v>119.7</v>
      </c>
      <c r="L87" s="7">
        <f>InputData[[#This Row],[BUYING PRIZE]]*InputData[[#This Row],[QUANTITY]]</f>
        <v>1235</v>
      </c>
      <c r="M87" s="7">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ID]],MasterData[#All],2,FALSE)</f>
        <v>Product17</v>
      </c>
      <c r="H88" t="str">
        <f>VLOOKUP(InputData[[#This Row],[PRODUCT ID]],MasterData[#All],3,FALSE)</f>
        <v>Category02</v>
      </c>
      <c r="I88" t="str">
        <f>VLOOKUP(InputData[[#This Row],[PRODUCT ID]],MasterData[#All],4,FALSE)</f>
        <v>Ft</v>
      </c>
      <c r="J88" s="7">
        <f>VLOOKUP(InputData[[#This Row],[PRODUCT ID]],MasterData[#All],5,FALSE)</f>
        <v>134</v>
      </c>
      <c r="K88" s="7">
        <f>VLOOKUP(InputData[[#This Row],[PRODUCT ID]],MasterData[#All],6,FALSE)</f>
        <v>156.78</v>
      </c>
      <c r="L88" s="7">
        <f>InputData[[#This Row],[BUYING PRIZE]]*InputData[[#This Row],[QUANTITY]]</f>
        <v>402</v>
      </c>
      <c r="M88" s="7">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ID]],MasterData[#All],2,FALSE)</f>
        <v>Product18</v>
      </c>
      <c r="H89" t="str">
        <f>VLOOKUP(InputData[[#This Row],[PRODUCT ID]],MasterData[#All],3,FALSE)</f>
        <v>Category02</v>
      </c>
      <c r="I89" t="str">
        <f>VLOOKUP(InputData[[#This Row],[PRODUCT ID]],MasterData[#All],4,FALSE)</f>
        <v>No.</v>
      </c>
      <c r="J89" s="7">
        <f>VLOOKUP(InputData[[#This Row],[PRODUCT ID]],MasterData[#All],5,FALSE)</f>
        <v>37</v>
      </c>
      <c r="K89" s="7">
        <f>VLOOKUP(InputData[[#This Row],[PRODUCT ID]],MasterData[#All],6,FALSE)</f>
        <v>49.21</v>
      </c>
      <c r="L89" s="7">
        <f>InputData[[#This Row],[BUYING PRIZE]]*InputData[[#This Row],[QUANTITY]]</f>
        <v>555</v>
      </c>
      <c r="M89" s="7">
        <f>InputData[[#This Row],[SELLING PRICE]]*InputData[[#This Row],[QUANTITY]]*(1-InputData[[#This Row],[DISCOUNT %]])</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ID]],MasterData[#All],2,FALSE)</f>
        <v>Product38</v>
      </c>
      <c r="H90" t="str">
        <f>VLOOKUP(InputData[[#This Row],[PRODUCT ID]],MasterData[#All],3,FALSE)</f>
        <v>Category05</v>
      </c>
      <c r="I90" t="str">
        <f>VLOOKUP(InputData[[#This Row],[PRODUCT ID]],MasterData[#All],4,FALSE)</f>
        <v>Kg</v>
      </c>
      <c r="J90" s="7">
        <f>VLOOKUP(InputData[[#This Row],[PRODUCT ID]],MasterData[#All],5,FALSE)</f>
        <v>72</v>
      </c>
      <c r="K90" s="7">
        <f>VLOOKUP(InputData[[#This Row],[PRODUCT ID]],MasterData[#All],6,FALSE)</f>
        <v>79.92</v>
      </c>
      <c r="L90" s="7">
        <f>InputData[[#This Row],[BUYING PRIZE]]*InputData[[#This Row],[QUANTITY]]</f>
        <v>648</v>
      </c>
      <c r="M90" s="7">
        <f>InputData[[#This Row],[SELLING PRICE]]*InputData[[#This Row],[QUANTITY]]*(1-InputData[[#This Row],[DISCOUNT %]])</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ID]],MasterData[#All],2,FALSE)</f>
        <v>Product19</v>
      </c>
      <c r="H91" t="str">
        <f>VLOOKUP(InputData[[#This Row],[PRODUCT ID]],MasterData[#All],3,FALSE)</f>
        <v>Category02</v>
      </c>
      <c r="I91" t="str">
        <f>VLOOKUP(InputData[[#This Row],[PRODUCT ID]],MasterData[#All],4,FALSE)</f>
        <v>Ft</v>
      </c>
      <c r="J91" s="7">
        <f>VLOOKUP(InputData[[#This Row],[PRODUCT ID]],MasterData[#All],5,FALSE)</f>
        <v>150</v>
      </c>
      <c r="K91" s="7">
        <f>VLOOKUP(InputData[[#This Row],[PRODUCT ID]],MasterData[#All],6,FALSE)</f>
        <v>210</v>
      </c>
      <c r="L91" s="7">
        <f>InputData[[#This Row],[BUYING PRIZE]]*InputData[[#This Row],[QUANTITY]]</f>
        <v>1950</v>
      </c>
      <c r="M91" s="7">
        <f>InputData[[#This Row],[SELLING PRICE]]*InputData[[#This Row],[QUANTITY]]*(1-InputData[[#This Row],[DISCOUNT %]])</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ID]],MasterData[#All],2,FALSE)</f>
        <v>Product42</v>
      </c>
      <c r="H92" t="str">
        <f>VLOOKUP(InputData[[#This Row],[PRODUCT ID]],MasterData[#All],3,FALSE)</f>
        <v>Category05</v>
      </c>
      <c r="I92" t="str">
        <f>VLOOKUP(InputData[[#This Row],[PRODUCT ID]],MasterData[#All],4,FALSE)</f>
        <v>Ft</v>
      </c>
      <c r="J92" s="7">
        <f>VLOOKUP(InputData[[#This Row],[PRODUCT ID]],MasterData[#All],5,FALSE)</f>
        <v>120</v>
      </c>
      <c r="K92" s="7">
        <f>VLOOKUP(InputData[[#This Row],[PRODUCT ID]],MasterData[#All],6,FALSE)</f>
        <v>162</v>
      </c>
      <c r="L92" s="7">
        <f>InputData[[#This Row],[BUYING PRIZE]]*InputData[[#This Row],[QUANTITY]]</f>
        <v>720</v>
      </c>
      <c r="M92" s="7">
        <f>InputData[[#This Row],[SELLING PRICE]]*InputData[[#This Row],[QUANTITY]]*(1-InputData[[#This Row],[DISCOUNT %]])</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ID]],MasterData[#All],2,FALSE)</f>
        <v>Product28</v>
      </c>
      <c r="H93" t="str">
        <f>VLOOKUP(InputData[[#This Row],[PRODUCT ID]],MasterData[#All],3,FALSE)</f>
        <v>Category04</v>
      </c>
      <c r="I93" t="str">
        <f>VLOOKUP(InputData[[#This Row],[PRODUCT ID]],MasterData[#All],4,FALSE)</f>
        <v>No.</v>
      </c>
      <c r="J93" s="7">
        <f>VLOOKUP(InputData[[#This Row],[PRODUCT ID]],MasterData[#All],5,FALSE)</f>
        <v>37</v>
      </c>
      <c r="K93" s="7">
        <f>VLOOKUP(InputData[[#This Row],[PRODUCT ID]],MasterData[#All],6,FALSE)</f>
        <v>41.81</v>
      </c>
      <c r="L93" s="7">
        <f>InputData[[#This Row],[BUYING PRIZE]]*InputData[[#This Row],[QUANTITY]]</f>
        <v>370</v>
      </c>
      <c r="M93" s="7">
        <f>InputData[[#This Row],[SELLING PRICE]]*InputData[[#This Row],[QUANTITY]]*(1-InputData[[#This Row],[DISCOUNT %]])</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ID]],MasterData[#All],2,FALSE)</f>
        <v>Product30</v>
      </c>
      <c r="H94" t="str">
        <f>VLOOKUP(InputData[[#This Row],[PRODUCT ID]],MasterData[#All],3,FALSE)</f>
        <v>Category04</v>
      </c>
      <c r="I94" t="str">
        <f>VLOOKUP(InputData[[#This Row],[PRODUCT ID]],MasterData[#All],4,FALSE)</f>
        <v>Ft</v>
      </c>
      <c r="J94" s="7">
        <f>VLOOKUP(InputData[[#This Row],[PRODUCT ID]],MasterData[#All],5,FALSE)</f>
        <v>148</v>
      </c>
      <c r="K94" s="7">
        <f>VLOOKUP(InputData[[#This Row],[PRODUCT ID]],MasterData[#All],6,FALSE)</f>
        <v>201.28</v>
      </c>
      <c r="L94" s="7">
        <f>InputData[[#This Row],[BUYING PRIZE]]*InputData[[#This Row],[QUANTITY]]</f>
        <v>296</v>
      </c>
      <c r="M94" s="7">
        <f>InputData[[#This Row],[SELLING PRICE]]*InputData[[#This Row],[QUANTITY]]*(1-InputData[[#This Row],[DISCOUNT %]])</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ID]],MasterData[#All],2,FALSE)</f>
        <v>Product37</v>
      </c>
      <c r="H95" t="str">
        <f>VLOOKUP(InputData[[#This Row],[PRODUCT ID]],MasterData[#All],3,FALSE)</f>
        <v>Category05</v>
      </c>
      <c r="I95" t="str">
        <f>VLOOKUP(InputData[[#This Row],[PRODUCT ID]],MasterData[#All],4,FALSE)</f>
        <v>Kg</v>
      </c>
      <c r="J95" s="7">
        <f>VLOOKUP(InputData[[#This Row],[PRODUCT ID]],MasterData[#All],5,FALSE)</f>
        <v>67</v>
      </c>
      <c r="K95" s="7">
        <f>VLOOKUP(InputData[[#This Row],[PRODUCT ID]],MasterData[#All],6,FALSE)</f>
        <v>85.76</v>
      </c>
      <c r="L95" s="7">
        <f>InputData[[#This Row],[BUYING PRIZE]]*InputData[[#This Row],[QUANTITY]]</f>
        <v>201</v>
      </c>
      <c r="M95" s="7">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ID]],MasterData[#All],2,FALSE)</f>
        <v>Product30</v>
      </c>
      <c r="H96" t="str">
        <f>VLOOKUP(InputData[[#This Row],[PRODUCT ID]],MasterData[#All],3,FALSE)</f>
        <v>Category04</v>
      </c>
      <c r="I96" t="str">
        <f>VLOOKUP(InputData[[#This Row],[PRODUCT ID]],MasterData[#All],4,FALSE)</f>
        <v>Ft</v>
      </c>
      <c r="J96" s="7">
        <f>VLOOKUP(InputData[[#This Row],[PRODUCT ID]],MasterData[#All],5,FALSE)</f>
        <v>148</v>
      </c>
      <c r="K96" s="7">
        <f>VLOOKUP(InputData[[#This Row],[PRODUCT ID]],MasterData[#All],6,FALSE)</f>
        <v>201.28</v>
      </c>
      <c r="L96" s="7">
        <f>InputData[[#This Row],[BUYING PRIZE]]*InputData[[#This Row],[QUANTITY]]</f>
        <v>1036</v>
      </c>
      <c r="M96" s="7">
        <f>InputData[[#This Row],[SELLING PRICE]]*InputData[[#This Row],[QUANTITY]]*(1-InputData[[#This Row],[DISCOUNT %]])</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ID]],MasterData[#All],2,FALSE)</f>
        <v>Product29</v>
      </c>
      <c r="H97" t="str">
        <f>VLOOKUP(InputData[[#This Row],[PRODUCT ID]],MasterData[#All],3,FALSE)</f>
        <v>Category04</v>
      </c>
      <c r="I97" t="str">
        <f>VLOOKUP(InputData[[#This Row],[PRODUCT ID]],MasterData[#All],4,FALSE)</f>
        <v>Lt</v>
      </c>
      <c r="J97" s="7">
        <f>VLOOKUP(InputData[[#This Row],[PRODUCT ID]],MasterData[#All],5,FALSE)</f>
        <v>47</v>
      </c>
      <c r="K97" s="7">
        <f>VLOOKUP(InputData[[#This Row],[PRODUCT ID]],MasterData[#All],6,FALSE)</f>
        <v>53.11</v>
      </c>
      <c r="L97" s="7">
        <f>InputData[[#This Row],[BUYING PRIZE]]*InputData[[#This Row],[QUANTITY]]</f>
        <v>47</v>
      </c>
      <c r="M97" s="7">
        <f>InputData[[#This Row],[SELLING PRICE]]*InputData[[#This Row],[QUANTITY]]*(1-InputData[[#This Row],[DISCOUNT %]])</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ID]],MasterData[#All],2,FALSE)</f>
        <v>Product18</v>
      </c>
      <c r="H98" t="str">
        <f>VLOOKUP(InputData[[#This Row],[PRODUCT ID]],MasterData[#All],3,FALSE)</f>
        <v>Category02</v>
      </c>
      <c r="I98" t="str">
        <f>VLOOKUP(InputData[[#This Row],[PRODUCT ID]],MasterData[#All],4,FALSE)</f>
        <v>No.</v>
      </c>
      <c r="J98" s="7">
        <f>VLOOKUP(InputData[[#This Row],[PRODUCT ID]],MasterData[#All],5,FALSE)</f>
        <v>37</v>
      </c>
      <c r="K98" s="7">
        <f>VLOOKUP(InputData[[#This Row],[PRODUCT ID]],MasterData[#All],6,FALSE)</f>
        <v>49.21</v>
      </c>
      <c r="L98" s="7">
        <f>InputData[[#This Row],[BUYING PRIZE]]*InputData[[#This Row],[QUANTITY]]</f>
        <v>111</v>
      </c>
      <c r="M98" s="7">
        <f>InputData[[#This Row],[SELLING PRICE]]*InputData[[#This Row],[QUANTITY]]*(1-InputData[[#This Row],[DISCOUNT %]])</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ID]],MasterData[#All],2,FALSE)</f>
        <v>Product42</v>
      </c>
      <c r="H99" t="str">
        <f>VLOOKUP(InputData[[#This Row],[PRODUCT ID]],MasterData[#All],3,FALSE)</f>
        <v>Category05</v>
      </c>
      <c r="I99" t="str">
        <f>VLOOKUP(InputData[[#This Row],[PRODUCT ID]],MasterData[#All],4,FALSE)</f>
        <v>Ft</v>
      </c>
      <c r="J99" s="7">
        <f>VLOOKUP(InputData[[#This Row],[PRODUCT ID]],MasterData[#All],5,FALSE)</f>
        <v>120</v>
      </c>
      <c r="K99" s="7">
        <f>VLOOKUP(InputData[[#This Row],[PRODUCT ID]],MasterData[#All],6,FALSE)</f>
        <v>162</v>
      </c>
      <c r="L99" s="7">
        <f>InputData[[#This Row],[BUYING PRIZE]]*InputData[[#This Row],[QUANTITY]]</f>
        <v>120</v>
      </c>
      <c r="M99" s="7">
        <f>InputData[[#This Row],[SELLING PRICE]]*InputData[[#This Row],[QUANTITY]]*(1-InputData[[#This Row],[DISCOUNT %]])</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ID]],MasterData[#All],2,FALSE)</f>
        <v>Product34</v>
      </c>
      <c r="H100" t="str">
        <f>VLOOKUP(InputData[[#This Row],[PRODUCT ID]],MasterData[#All],3,FALSE)</f>
        <v>Category04</v>
      </c>
      <c r="I100" t="str">
        <f>VLOOKUP(InputData[[#This Row],[PRODUCT ID]],MasterData[#All],4,FALSE)</f>
        <v>Lt</v>
      </c>
      <c r="J100" s="7">
        <f>VLOOKUP(InputData[[#This Row],[PRODUCT ID]],MasterData[#All],5,FALSE)</f>
        <v>55</v>
      </c>
      <c r="K100" s="7">
        <f>VLOOKUP(InputData[[#This Row],[PRODUCT ID]],MasterData[#All],6,FALSE)</f>
        <v>58.3</v>
      </c>
      <c r="L100" s="7">
        <f>InputData[[#This Row],[BUYING PRIZE]]*InputData[[#This Row],[QUANTITY]]</f>
        <v>165</v>
      </c>
      <c r="M100" s="7">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ID]],MasterData[#All],2,FALSE)</f>
        <v>Product15</v>
      </c>
      <c r="H101" t="str">
        <f>VLOOKUP(InputData[[#This Row],[PRODUCT ID]],MasterData[#All],3,FALSE)</f>
        <v>Category02</v>
      </c>
      <c r="I101" t="str">
        <f>VLOOKUP(InputData[[#This Row],[PRODUCT ID]],MasterData[#All],4,FALSE)</f>
        <v>No.</v>
      </c>
      <c r="J101" s="7">
        <f>VLOOKUP(InputData[[#This Row],[PRODUCT ID]],MasterData[#All],5,FALSE)</f>
        <v>12</v>
      </c>
      <c r="K101" s="7">
        <f>VLOOKUP(InputData[[#This Row],[PRODUCT ID]],MasterData[#All],6,FALSE)</f>
        <v>15.719999999999999</v>
      </c>
      <c r="L101" s="7">
        <f>InputData[[#This Row],[BUYING PRIZE]]*InputData[[#This Row],[QUANTITY]]</f>
        <v>156</v>
      </c>
      <c r="M101" s="7">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ID]],MasterData[#All],2,FALSE)</f>
        <v>Product14</v>
      </c>
      <c r="H102" t="str">
        <f>VLOOKUP(InputData[[#This Row],[PRODUCT ID]],MasterData[#All],3,FALSE)</f>
        <v>Category02</v>
      </c>
      <c r="I102" t="str">
        <f>VLOOKUP(InputData[[#This Row],[PRODUCT ID]],MasterData[#All],4,FALSE)</f>
        <v>Kg</v>
      </c>
      <c r="J102" s="7">
        <f>VLOOKUP(InputData[[#This Row],[PRODUCT ID]],MasterData[#All],5,FALSE)</f>
        <v>112</v>
      </c>
      <c r="K102" s="7">
        <f>VLOOKUP(InputData[[#This Row],[PRODUCT ID]],MasterData[#All],6,FALSE)</f>
        <v>146.72</v>
      </c>
      <c r="L102" s="7">
        <f>InputData[[#This Row],[BUYING PRIZE]]*InputData[[#This Row],[QUANTITY]]</f>
        <v>448</v>
      </c>
      <c r="M102" s="7">
        <f>InputData[[#This Row],[SELLING PRICE]]*InputData[[#This Row],[QUANTITY]]*(1-InputData[[#This Row],[DISCOUNT %]])</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ID]],MasterData[#All],2,FALSE)</f>
        <v>Product09</v>
      </c>
      <c r="H103" t="str">
        <f>VLOOKUP(InputData[[#This Row],[PRODUCT ID]],MasterData[#All],3,FALSE)</f>
        <v>Category01</v>
      </c>
      <c r="I103" t="str">
        <f>VLOOKUP(InputData[[#This Row],[PRODUCT ID]],MasterData[#All],4,FALSE)</f>
        <v>No.</v>
      </c>
      <c r="J103" s="7">
        <f>VLOOKUP(InputData[[#This Row],[PRODUCT ID]],MasterData[#All],5,FALSE)</f>
        <v>6</v>
      </c>
      <c r="K103" s="7">
        <f>VLOOKUP(InputData[[#This Row],[PRODUCT ID]],MasterData[#All],6,FALSE)</f>
        <v>7.8599999999999994</v>
      </c>
      <c r="L103" s="7">
        <f>InputData[[#This Row],[BUYING PRIZE]]*InputData[[#This Row],[QUANTITY]]</f>
        <v>78</v>
      </c>
      <c r="M103" s="7">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ID]],MasterData[#All],2,FALSE)</f>
        <v>Product08</v>
      </c>
      <c r="H104" t="str">
        <f>VLOOKUP(InputData[[#This Row],[PRODUCT ID]],MasterData[#All],3,FALSE)</f>
        <v>Category01</v>
      </c>
      <c r="I104" t="str">
        <f>VLOOKUP(InputData[[#This Row],[PRODUCT ID]],MasterData[#All],4,FALSE)</f>
        <v>Kg</v>
      </c>
      <c r="J104" s="7">
        <f>VLOOKUP(InputData[[#This Row],[PRODUCT ID]],MasterData[#All],5,FALSE)</f>
        <v>83</v>
      </c>
      <c r="K104" s="7">
        <f>VLOOKUP(InputData[[#This Row],[PRODUCT ID]],MasterData[#All],6,FALSE)</f>
        <v>94.62</v>
      </c>
      <c r="L104" s="7">
        <f>InputData[[#This Row],[BUYING PRIZE]]*InputData[[#This Row],[QUANTITY]]</f>
        <v>1245</v>
      </c>
      <c r="M104" s="7">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ID]],MasterData[#All],2,FALSE)</f>
        <v>Product09</v>
      </c>
      <c r="H105" t="str">
        <f>VLOOKUP(InputData[[#This Row],[PRODUCT ID]],MasterData[#All],3,FALSE)</f>
        <v>Category01</v>
      </c>
      <c r="I105" t="str">
        <f>VLOOKUP(InputData[[#This Row],[PRODUCT ID]],MasterData[#All],4,FALSE)</f>
        <v>No.</v>
      </c>
      <c r="J105" s="7">
        <f>VLOOKUP(InputData[[#This Row],[PRODUCT ID]],MasterData[#All],5,FALSE)</f>
        <v>6</v>
      </c>
      <c r="K105" s="7">
        <f>VLOOKUP(InputData[[#This Row],[PRODUCT ID]],MasterData[#All],6,FALSE)</f>
        <v>7.8599999999999994</v>
      </c>
      <c r="L105" s="7">
        <f>InputData[[#This Row],[BUYING PRIZE]]*InputData[[#This Row],[QUANTITY]]</f>
        <v>36</v>
      </c>
      <c r="M105" s="7">
        <f>InputData[[#This Row],[SELLING PRICE]]*InputData[[#This Row],[QUANTITY]]*(1-InputData[[#This Row],[DISCOUNT %]])</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ID]],MasterData[#All],2,FALSE)</f>
        <v>Product18</v>
      </c>
      <c r="H106" t="str">
        <f>VLOOKUP(InputData[[#This Row],[PRODUCT ID]],MasterData[#All],3,FALSE)</f>
        <v>Category02</v>
      </c>
      <c r="I106" t="str">
        <f>VLOOKUP(InputData[[#This Row],[PRODUCT ID]],MasterData[#All],4,FALSE)</f>
        <v>No.</v>
      </c>
      <c r="J106" s="7">
        <f>VLOOKUP(InputData[[#This Row],[PRODUCT ID]],MasterData[#All],5,FALSE)</f>
        <v>37</v>
      </c>
      <c r="K106" s="7">
        <f>VLOOKUP(InputData[[#This Row],[PRODUCT ID]],MasterData[#All],6,FALSE)</f>
        <v>49.21</v>
      </c>
      <c r="L106" s="7">
        <f>InputData[[#This Row],[BUYING PRIZE]]*InputData[[#This Row],[QUANTITY]]</f>
        <v>37</v>
      </c>
      <c r="M106" s="7">
        <f>InputData[[#This Row],[SELLING PRICE]]*InputData[[#This Row],[QUANTITY]]*(1-InputData[[#This Row],[DISCOUNT %]])</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ID]],MasterData[#All],2,FALSE)</f>
        <v>Product16</v>
      </c>
      <c r="H107" t="str">
        <f>VLOOKUP(InputData[[#This Row],[PRODUCT ID]],MasterData[#All],3,FALSE)</f>
        <v>Category02</v>
      </c>
      <c r="I107" t="str">
        <f>VLOOKUP(InputData[[#This Row],[PRODUCT ID]],MasterData[#All],4,FALSE)</f>
        <v>No.</v>
      </c>
      <c r="J107" s="7">
        <f>VLOOKUP(InputData[[#This Row],[PRODUCT ID]],MasterData[#All],5,FALSE)</f>
        <v>13</v>
      </c>
      <c r="K107" s="7">
        <f>VLOOKUP(InputData[[#This Row],[PRODUCT ID]],MasterData[#All],6,FALSE)</f>
        <v>16.64</v>
      </c>
      <c r="L107" s="7">
        <f>InputData[[#This Row],[BUYING PRIZE]]*InputData[[#This Row],[QUANTITY]]</f>
        <v>78</v>
      </c>
      <c r="M107" s="7">
        <f>InputData[[#This Row],[SELLING PRICE]]*InputData[[#This Row],[QUANTITY]]*(1-InputData[[#This Row],[DISCOUNT %]])</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ID]],MasterData[#All],2,FALSE)</f>
        <v>Product28</v>
      </c>
      <c r="H108" t="str">
        <f>VLOOKUP(InputData[[#This Row],[PRODUCT ID]],MasterData[#All],3,FALSE)</f>
        <v>Category04</v>
      </c>
      <c r="I108" t="str">
        <f>VLOOKUP(InputData[[#This Row],[PRODUCT ID]],MasterData[#All],4,FALSE)</f>
        <v>No.</v>
      </c>
      <c r="J108" s="7">
        <f>VLOOKUP(InputData[[#This Row],[PRODUCT ID]],MasterData[#All],5,FALSE)</f>
        <v>37</v>
      </c>
      <c r="K108" s="7">
        <f>VLOOKUP(InputData[[#This Row],[PRODUCT ID]],MasterData[#All],6,FALSE)</f>
        <v>41.81</v>
      </c>
      <c r="L108" s="7">
        <f>InputData[[#This Row],[BUYING PRIZE]]*InputData[[#This Row],[QUANTITY]]</f>
        <v>296</v>
      </c>
      <c r="M108" s="7">
        <f>InputData[[#This Row],[SELLING PRICE]]*InputData[[#This Row],[QUANTITY]]*(1-InputData[[#This Row],[DISCOUNT %]])</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ID]],MasterData[#All],2,FALSE)</f>
        <v>Product16</v>
      </c>
      <c r="H109" t="str">
        <f>VLOOKUP(InputData[[#This Row],[PRODUCT ID]],MasterData[#All],3,FALSE)</f>
        <v>Category02</v>
      </c>
      <c r="I109" t="str">
        <f>VLOOKUP(InputData[[#This Row],[PRODUCT ID]],MasterData[#All],4,FALSE)</f>
        <v>No.</v>
      </c>
      <c r="J109" s="7">
        <f>VLOOKUP(InputData[[#This Row],[PRODUCT ID]],MasterData[#All],5,FALSE)</f>
        <v>13</v>
      </c>
      <c r="K109" s="7">
        <f>VLOOKUP(InputData[[#This Row],[PRODUCT ID]],MasterData[#All],6,FALSE)</f>
        <v>16.64</v>
      </c>
      <c r="L109" s="7">
        <f>InputData[[#This Row],[BUYING PRIZE]]*InputData[[#This Row],[QUANTITY]]</f>
        <v>39</v>
      </c>
      <c r="M109" s="7">
        <f>InputData[[#This Row],[SELLING PRICE]]*InputData[[#This Row],[QUANTITY]]*(1-InputData[[#This Row],[DISCOUNT %]])</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ID]],MasterData[#All],2,FALSE)</f>
        <v>Product35</v>
      </c>
      <c r="H110" t="str">
        <f>VLOOKUP(InputData[[#This Row],[PRODUCT ID]],MasterData[#All],3,FALSE)</f>
        <v>Category04</v>
      </c>
      <c r="I110" t="str">
        <f>VLOOKUP(InputData[[#This Row],[PRODUCT ID]],MasterData[#All],4,FALSE)</f>
        <v>No.</v>
      </c>
      <c r="J110" s="7">
        <f>VLOOKUP(InputData[[#This Row],[PRODUCT ID]],MasterData[#All],5,FALSE)</f>
        <v>5</v>
      </c>
      <c r="K110" s="7">
        <f>VLOOKUP(InputData[[#This Row],[PRODUCT ID]],MasterData[#All],6,FALSE)</f>
        <v>6.7</v>
      </c>
      <c r="L110" s="7">
        <f>InputData[[#This Row],[BUYING PRIZE]]*InputData[[#This Row],[QUANTITY]]</f>
        <v>75</v>
      </c>
      <c r="M110" s="7">
        <f>InputData[[#This Row],[SELLING PRICE]]*InputData[[#This Row],[QUANTITY]]*(1-InputData[[#This Row],[DISCOUNT %]])</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ID]],MasterData[#All],2,FALSE)</f>
        <v>Product29</v>
      </c>
      <c r="H111" t="str">
        <f>VLOOKUP(InputData[[#This Row],[PRODUCT ID]],MasterData[#All],3,FALSE)</f>
        <v>Category04</v>
      </c>
      <c r="I111" t="str">
        <f>VLOOKUP(InputData[[#This Row],[PRODUCT ID]],MasterData[#All],4,FALSE)</f>
        <v>Lt</v>
      </c>
      <c r="J111" s="7">
        <f>VLOOKUP(InputData[[#This Row],[PRODUCT ID]],MasterData[#All],5,FALSE)</f>
        <v>47</v>
      </c>
      <c r="K111" s="7">
        <f>VLOOKUP(InputData[[#This Row],[PRODUCT ID]],MasterData[#All],6,FALSE)</f>
        <v>53.11</v>
      </c>
      <c r="L111" s="7">
        <f>InputData[[#This Row],[BUYING PRIZE]]*InputData[[#This Row],[QUANTITY]]</f>
        <v>188</v>
      </c>
      <c r="M111" s="7">
        <f>InputData[[#This Row],[SELLING PRICE]]*InputData[[#This Row],[QUANTITY]]*(1-InputData[[#This Row],[DISCOUNT %]])</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ID]],MasterData[#All],2,FALSE)</f>
        <v>Product42</v>
      </c>
      <c r="H112" t="str">
        <f>VLOOKUP(InputData[[#This Row],[PRODUCT ID]],MasterData[#All],3,FALSE)</f>
        <v>Category05</v>
      </c>
      <c r="I112" t="str">
        <f>VLOOKUP(InputData[[#This Row],[PRODUCT ID]],MasterData[#All],4,FALSE)</f>
        <v>Ft</v>
      </c>
      <c r="J112" s="7">
        <f>VLOOKUP(InputData[[#This Row],[PRODUCT ID]],MasterData[#All],5,FALSE)</f>
        <v>120</v>
      </c>
      <c r="K112" s="7">
        <f>VLOOKUP(InputData[[#This Row],[PRODUCT ID]],MasterData[#All],6,FALSE)</f>
        <v>162</v>
      </c>
      <c r="L112" s="7">
        <f>InputData[[#This Row],[BUYING PRIZE]]*InputData[[#This Row],[QUANTITY]]</f>
        <v>240</v>
      </c>
      <c r="M112" s="7">
        <f>InputData[[#This Row],[SELLING PRICE]]*InputData[[#This Row],[QUANTITY]]*(1-InputData[[#This Row],[DISCOUNT %]])</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ID]],MasterData[#All],2,FALSE)</f>
        <v>Product40</v>
      </c>
      <c r="H113" t="str">
        <f>VLOOKUP(InputData[[#This Row],[PRODUCT ID]],MasterData[#All],3,FALSE)</f>
        <v>Category05</v>
      </c>
      <c r="I113" t="str">
        <f>VLOOKUP(InputData[[#This Row],[PRODUCT ID]],MasterData[#All],4,FALSE)</f>
        <v>Kg</v>
      </c>
      <c r="J113" s="7">
        <f>VLOOKUP(InputData[[#This Row],[PRODUCT ID]],MasterData[#All],5,FALSE)</f>
        <v>90</v>
      </c>
      <c r="K113" s="7">
        <f>VLOOKUP(InputData[[#This Row],[PRODUCT ID]],MasterData[#All],6,FALSE)</f>
        <v>115.2</v>
      </c>
      <c r="L113" s="7">
        <f>InputData[[#This Row],[BUYING PRIZE]]*InputData[[#This Row],[QUANTITY]]</f>
        <v>990</v>
      </c>
      <c r="M113" s="7">
        <f>InputData[[#This Row],[SELLING PRICE]]*InputData[[#This Row],[QUANTITY]]*(1-InputData[[#This Row],[DISCOUNT %]])</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ID]],MasterData[#All],2,FALSE)</f>
        <v>Product23</v>
      </c>
      <c r="H114" t="str">
        <f>VLOOKUP(InputData[[#This Row],[PRODUCT ID]],MasterData[#All],3,FALSE)</f>
        <v>Category03</v>
      </c>
      <c r="I114" t="str">
        <f>VLOOKUP(InputData[[#This Row],[PRODUCT ID]],MasterData[#All],4,FALSE)</f>
        <v>Ft</v>
      </c>
      <c r="J114" s="7">
        <f>VLOOKUP(InputData[[#This Row],[PRODUCT ID]],MasterData[#All],5,FALSE)</f>
        <v>141</v>
      </c>
      <c r="K114" s="7">
        <f>VLOOKUP(InputData[[#This Row],[PRODUCT ID]],MasterData[#All],6,FALSE)</f>
        <v>149.46</v>
      </c>
      <c r="L114" s="7">
        <f>InputData[[#This Row],[BUYING PRIZE]]*InputData[[#This Row],[QUANTITY]]</f>
        <v>1833</v>
      </c>
      <c r="M114" s="7">
        <f>InputData[[#This Row],[SELLING PRICE]]*InputData[[#This Row],[QUANTITY]]*(1-InputData[[#This Row],[DISCOUNT %]])</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ID]],MasterData[#All],2,FALSE)</f>
        <v>Product13</v>
      </c>
      <c r="H115" t="str">
        <f>VLOOKUP(InputData[[#This Row],[PRODUCT ID]],MasterData[#All],3,FALSE)</f>
        <v>Category02</v>
      </c>
      <c r="I115" t="str">
        <f>VLOOKUP(InputData[[#This Row],[PRODUCT ID]],MasterData[#All],4,FALSE)</f>
        <v>Kg</v>
      </c>
      <c r="J115" s="7">
        <f>VLOOKUP(InputData[[#This Row],[PRODUCT ID]],MasterData[#All],5,FALSE)</f>
        <v>112</v>
      </c>
      <c r="K115" s="7">
        <f>VLOOKUP(InputData[[#This Row],[PRODUCT ID]],MasterData[#All],6,FALSE)</f>
        <v>122.08</v>
      </c>
      <c r="L115" s="7">
        <f>InputData[[#This Row],[BUYING PRIZE]]*InputData[[#This Row],[QUANTITY]]</f>
        <v>672</v>
      </c>
      <c r="M115" s="7">
        <f>InputData[[#This Row],[SELLING PRICE]]*InputData[[#This Row],[QUANTITY]]*(1-InputData[[#This Row],[DISCOUNT %]])</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ID]],MasterData[#All],2,FALSE)</f>
        <v>Product21</v>
      </c>
      <c r="H116" t="str">
        <f>VLOOKUP(InputData[[#This Row],[PRODUCT ID]],MasterData[#All],3,FALSE)</f>
        <v>Category03</v>
      </c>
      <c r="I116" t="str">
        <f>VLOOKUP(InputData[[#This Row],[PRODUCT ID]],MasterData[#All],4,FALSE)</f>
        <v>Ft</v>
      </c>
      <c r="J116" s="7">
        <f>VLOOKUP(InputData[[#This Row],[PRODUCT ID]],MasterData[#All],5,FALSE)</f>
        <v>126</v>
      </c>
      <c r="K116" s="7">
        <f>VLOOKUP(InputData[[#This Row],[PRODUCT ID]],MasterData[#All],6,FALSE)</f>
        <v>162.54</v>
      </c>
      <c r="L116" s="7">
        <f>InputData[[#This Row],[BUYING PRIZE]]*InputData[[#This Row],[QUANTITY]]</f>
        <v>1260</v>
      </c>
      <c r="M116" s="7">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ID]],MasterData[#All],2,FALSE)</f>
        <v>Product20</v>
      </c>
      <c r="H117" t="str">
        <f>VLOOKUP(InputData[[#This Row],[PRODUCT ID]],MasterData[#All],3,FALSE)</f>
        <v>Category03</v>
      </c>
      <c r="I117" t="str">
        <f>VLOOKUP(InputData[[#This Row],[PRODUCT ID]],MasterData[#All],4,FALSE)</f>
        <v>Lt</v>
      </c>
      <c r="J117" s="7">
        <f>VLOOKUP(InputData[[#This Row],[PRODUCT ID]],MasterData[#All],5,FALSE)</f>
        <v>61</v>
      </c>
      <c r="K117" s="7">
        <f>VLOOKUP(InputData[[#This Row],[PRODUCT ID]],MasterData[#All],6,FALSE)</f>
        <v>76.25</v>
      </c>
      <c r="L117" s="7">
        <f>InputData[[#This Row],[BUYING PRIZE]]*InputData[[#This Row],[QUANTITY]]</f>
        <v>488</v>
      </c>
      <c r="M117" s="7">
        <f>InputData[[#This Row],[SELLING PRICE]]*InputData[[#This Row],[QUANTITY]]*(1-InputData[[#This Row],[DISCOUNT %]])</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ID]],MasterData[#All],2,FALSE)</f>
        <v>Product20</v>
      </c>
      <c r="H118" t="str">
        <f>VLOOKUP(InputData[[#This Row],[PRODUCT ID]],MasterData[#All],3,FALSE)</f>
        <v>Category03</v>
      </c>
      <c r="I118" t="str">
        <f>VLOOKUP(InputData[[#This Row],[PRODUCT ID]],MasterData[#All],4,FALSE)</f>
        <v>Lt</v>
      </c>
      <c r="J118" s="7">
        <f>VLOOKUP(InputData[[#This Row],[PRODUCT ID]],MasterData[#All],5,FALSE)</f>
        <v>61</v>
      </c>
      <c r="K118" s="7">
        <f>VLOOKUP(InputData[[#This Row],[PRODUCT ID]],MasterData[#All],6,FALSE)</f>
        <v>76.25</v>
      </c>
      <c r="L118" s="7">
        <f>InputData[[#This Row],[BUYING PRIZE]]*InputData[[#This Row],[QUANTITY]]</f>
        <v>732</v>
      </c>
      <c r="M118" s="7">
        <f>InputData[[#This Row],[SELLING PRICE]]*InputData[[#This Row],[QUANTITY]]*(1-InputData[[#This Row],[DISCOUNT %]])</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ID]],MasterData[#All],2,FALSE)</f>
        <v>Product22</v>
      </c>
      <c r="H119" t="str">
        <f>VLOOKUP(InputData[[#This Row],[PRODUCT ID]],MasterData[#All],3,FALSE)</f>
        <v>Category03</v>
      </c>
      <c r="I119" t="str">
        <f>VLOOKUP(InputData[[#This Row],[PRODUCT ID]],MasterData[#All],4,FALSE)</f>
        <v>Ft</v>
      </c>
      <c r="J119" s="7">
        <f>VLOOKUP(InputData[[#This Row],[PRODUCT ID]],MasterData[#All],5,FALSE)</f>
        <v>121</v>
      </c>
      <c r="K119" s="7">
        <f>VLOOKUP(InputData[[#This Row],[PRODUCT ID]],MasterData[#All],6,FALSE)</f>
        <v>141.57</v>
      </c>
      <c r="L119" s="7">
        <f>InputData[[#This Row],[BUYING PRIZE]]*InputData[[#This Row],[QUANTITY]]</f>
        <v>1815</v>
      </c>
      <c r="M119" s="7">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ID]],MasterData[#All],2,FALSE)</f>
        <v>Product35</v>
      </c>
      <c r="H120" t="str">
        <f>VLOOKUP(InputData[[#This Row],[PRODUCT ID]],MasterData[#All],3,FALSE)</f>
        <v>Category04</v>
      </c>
      <c r="I120" t="str">
        <f>VLOOKUP(InputData[[#This Row],[PRODUCT ID]],MasterData[#All],4,FALSE)</f>
        <v>No.</v>
      </c>
      <c r="J120" s="7">
        <f>VLOOKUP(InputData[[#This Row],[PRODUCT ID]],MasterData[#All],5,FALSE)</f>
        <v>5</v>
      </c>
      <c r="K120" s="7">
        <f>VLOOKUP(InputData[[#This Row],[PRODUCT ID]],MasterData[#All],6,FALSE)</f>
        <v>6.7</v>
      </c>
      <c r="L120" s="7">
        <f>InputData[[#This Row],[BUYING PRIZE]]*InputData[[#This Row],[QUANTITY]]</f>
        <v>50</v>
      </c>
      <c r="M120" s="7">
        <f>InputData[[#This Row],[SELLING PRICE]]*InputData[[#This Row],[QUANTITY]]*(1-InputData[[#This Row],[DISCOUNT %]])</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ID]],MasterData[#All],2,FALSE)</f>
        <v>Product33</v>
      </c>
      <c r="H121" t="str">
        <f>VLOOKUP(InputData[[#This Row],[PRODUCT ID]],MasterData[#All],3,FALSE)</f>
        <v>Category04</v>
      </c>
      <c r="I121" t="str">
        <f>VLOOKUP(InputData[[#This Row],[PRODUCT ID]],MasterData[#All],4,FALSE)</f>
        <v>Kg</v>
      </c>
      <c r="J121" s="7">
        <f>VLOOKUP(InputData[[#This Row],[PRODUCT ID]],MasterData[#All],5,FALSE)</f>
        <v>95</v>
      </c>
      <c r="K121" s="7">
        <f>VLOOKUP(InputData[[#This Row],[PRODUCT ID]],MasterData[#All],6,FALSE)</f>
        <v>119.7</v>
      </c>
      <c r="L121" s="7">
        <f>InputData[[#This Row],[BUYING PRIZE]]*InputData[[#This Row],[QUANTITY]]</f>
        <v>570</v>
      </c>
      <c r="M121" s="7">
        <f>InputData[[#This Row],[SELLING PRICE]]*InputData[[#This Row],[QUANTITY]]*(1-InputData[[#This Row],[DISCOUNT %]])</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ID]],MasterData[#All],2,FALSE)</f>
        <v>Product28</v>
      </c>
      <c r="H122" t="str">
        <f>VLOOKUP(InputData[[#This Row],[PRODUCT ID]],MasterData[#All],3,FALSE)</f>
        <v>Category04</v>
      </c>
      <c r="I122" t="str">
        <f>VLOOKUP(InputData[[#This Row],[PRODUCT ID]],MasterData[#All],4,FALSE)</f>
        <v>No.</v>
      </c>
      <c r="J122" s="7">
        <f>VLOOKUP(InputData[[#This Row],[PRODUCT ID]],MasterData[#All],5,FALSE)</f>
        <v>37</v>
      </c>
      <c r="K122" s="7">
        <f>VLOOKUP(InputData[[#This Row],[PRODUCT ID]],MasterData[#All],6,FALSE)</f>
        <v>41.81</v>
      </c>
      <c r="L122" s="7">
        <f>InputData[[#This Row],[BUYING PRIZE]]*InputData[[#This Row],[QUANTITY]]</f>
        <v>407</v>
      </c>
      <c r="M122" s="7">
        <f>InputData[[#This Row],[SELLING PRICE]]*InputData[[#This Row],[QUANTITY]]*(1-InputData[[#This Row],[DISCOUNT %]])</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ID]],MasterData[#All],2,FALSE)</f>
        <v>Product04</v>
      </c>
      <c r="H123" t="str">
        <f>VLOOKUP(InputData[[#This Row],[PRODUCT ID]],MasterData[#All],3,FALSE)</f>
        <v>Category01</v>
      </c>
      <c r="I123" t="str">
        <f>VLOOKUP(InputData[[#This Row],[PRODUCT ID]],MasterData[#All],4,FALSE)</f>
        <v>Lt</v>
      </c>
      <c r="J123" s="7">
        <f>VLOOKUP(InputData[[#This Row],[PRODUCT ID]],MasterData[#All],5,FALSE)</f>
        <v>44</v>
      </c>
      <c r="K123" s="7">
        <f>VLOOKUP(InputData[[#This Row],[PRODUCT ID]],MasterData[#All],6,FALSE)</f>
        <v>48.84</v>
      </c>
      <c r="L123" s="7">
        <f>InputData[[#This Row],[BUYING PRIZE]]*InputData[[#This Row],[QUANTITY]]</f>
        <v>484</v>
      </c>
      <c r="M123" s="7">
        <f>InputData[[#This Row],[SELLING PRICE]]*InputData[[#This Row],[QUANTITY]]*(1-InputData[[#This Row],[DISCOUNT %]])</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ID]],MasterData[#All],2,FALSE)</f>
        <v>Product01</v>
      </c>
      <c r="H124" t="str">
        <f>VLOOKUP(InputData[[#This Row],[PRODUCT ID]],MasterData[#All],3,FALSE)</f>
        <v>Category01</v>
      </c>
      <c r="I124" t="str">
        <f>VLOOKUP(InputData[[#This Row],[PRODUCT ID]],MasterData[#All],4,FALSE)</f>
        <v>Kg</v>
      </c>
      <c r="J124" s="7">
        <f>VLOOKUP(InputData[[#This Row],[PRODUCT ID]],MasterData[#All],5,FALSE)</f>
        <v>98</v>
      </c>
      <c r="K124" s="7">
        <f>VLOOKUP(InputData[[#This Row],[PRODUCT ID]],MasterData[#All],6,FALSE)</f>
        <v>103.88</v>
      </c>
      <c r="L124" s="7">
        <f>InputData[[#This Row],[BUYING PRIZE]]*InputData[[#This Row],[QUANTITY]]</f>
        <v>686</v>
      </c>
      <c r="M124" s="7">
        <f>InputData[[#This Row],[SELLING PRICE]]*InputData[[#This Row],[QUANTITY]]*(1-InputData[[#This Row],[DISCOUNT %]])</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ID]],MasterData[#All],2,FALSE)</f>
        <v>Product32</v>
      </c>
      <c r="H125" t="str">
        <f>VLOOKUP(InputData[[#This Row],[PRODUCT ID]],MasterData[#All],3,FALSE)</f>
        <v>Category04</v>
      </c>
      <c r="I125" t="str">
        <f>VLOOKUP(InputData[[#This Row],[PRODUCT ID]],MasterData[#All],4,FALSE)</f>
        <v>Kg</v>
      </c>
      <c r="J125" s="7">
        <f>VLOOKUP(InputData[[#This Row],[PRODUCT ID]],MasterData[#All],5,FALSE)</f>
        <v>89</v>
      </c>
      <c r="K125" s="7">
        <f>VLOOKUP(InputData[[#This Row],[PRODUCT ID]],MasterData[#All],6,FALSE)</f>
        <v>117.48</v>
      </c>
      <c r="L125" s="7">
        <f>InputData[[#This Row],[BUYING PRIZE]]*InputData[[#This Row],[QUANTITY]]</f>
        <v>1068</v>
      </c>
      <c r="M125" s="7">
        <f>InputData[[#This Row],[SELLING PRICE]]*InputData[[#This Row],[QUANTITY]]*(1-InputData[[#This Row],[DISCOUNT %]])</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ID]],MasterData[#All],2,FALSE)</f>
        <v>Product41</v>
      </c>
      <c r="H126" t="str">
        <f>VLOOKUP(InputData[[#This Row],[PRODUCT ID]],MasterData[#All],3,FALSE)</f>
        <v>Category05</v>
      </c>
      <c r="I126" t="str">
        <f>VLOOKUP(InputData[[#This Row],[PRODUCT ID]],MasterData[#All],4,FALSE)</f>
        <v>Ft</v>
      </c>
      <c r="J126" s="7">
        <f>VLOOKUP(InputData[[#This Row],[PRODUCT ID]],MasterData[#All],5,FALSE)</f>
        <v>138</v>
      </c>
      <c r="K126" s="7">
        <f>VLOOKUP(InputData[[#This Row],[PRODUCT ID]],MasterData[#All],6,FALSE)</f>
        <v>173.88</v>
      </c>
      <c r="L126" s="7">
        <f>InputData[[#This Row],[BUYING PRIZE]]*InputData[[#This Row],[QUANTITY]]</f>
        <v>828</v>
      </c>
      <c r="M126" s="7">
        <f>InputData[[#This Row],[SELLING PRICE]]*InputData[[#This Row],[QUANTITY]]*(1-InputData[[#This Row],[DISCOUNT %]])</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ID]],MasterData[#All],2,FALSE)</f>
        <v>Product25</v>
      </c>
      <c r="H127" t="str">
        <f>VLOOKUP(InputData[[#This Row],[PRODUCT ID]],MasterData[#All],3,FALSE)</f>
        <v>Category03</v>
      </c>
      <c r="I127" t="str">
        <f>VLOOKUP(InputData[[#This Row],[PRODUCT ID]],MasterData[#All],4,FALSE)</f>
        <v>No.</v>
      </c>
      <c r="J127" s="7">
        <f>VLOOKUP(InputData[[#This Row],[PRODUCT ID]],MasterData[#All],5,FALSE)</f>
        <v>7</v>
      </c>
      <c r="K127" s="7">
        <f>VLOOKUP(InputData[[#This Row],[PRODUCT ID]],MasterData[#All],6,FALSE)</f>
        <v>8.33</v>
      </c>
      <c r="L127" s="7">
        <f>InputData[[#This Row],[BUYING PRIZE]]*InputData[[#This Row],[QUANTITY]]</f>
        <v>70</v>
      </c>
      <c r="M127" s="7">
        <f>InputData[[#This Row],[SELLING PRICE]]*InputData[[#This Row],[QUANTITY]]*(1-InputData[[#This Row],[DISCOUNT %]])</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ID]],MasterData[#All],2,FALSE)</f>
        <v>Product19</v>
      </c>
      <c r="H128" t="str">
        <f>VLOOKUP(InputData[[#This Row],[PRODUCT ID]],MasterData[#All],3,FALSE)</f>
        <v>Category02</v>
      </c>
      <c r="I128" t="str">
        <f>VLOOKUP(InputData[[#This Row],[PRODUCT ID]],MasterData[#All],4,FALSE)</f>
        <v>Ft</v>
      </c>
      <c r="J128" s="7">
        <f>VLOOKUP(InputData[[#This Row],[PRODUCT ID]],MasterData[#All],5,FALSE)</f>
        <v>150</v>
      </c>
      <c r="K128" s="7">
        <f>VLOOKUP(InputData[[#This Row],[PRODUCT ID]],MasterData[#All],6,FALSE)</f>
        <v>210</v>
      </c>
      <c r="L128" s="7">
        <f>InputData[[#This Row],[BUYING PRIZE]]*InputData[[#This Row],[QUANTITY]]</f>
        <v>750</v>
      </c>
      <c r="M128" s="7">
        <f>InputData[[#This Row],[SELLING PRICE]]*InputData[[#This Row],[QUANTITY]]*(1-InputData[[#This Row],[DISCOUNT %]])</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ID]],MasterData[#All],2,FALSE)</f>
        <v>Product15</v>
      </c>
      <c r="H129" t="str">
        <f>VLOOKUP(InputData[[#This Row],[PRODUCT ID]],MasterData[#All],3,FALSE)</f>
        <v>Category02</v>
      </c>
      <c r="I129" t="str">
        <f>VLOOKUP(InputData[[#This Row],[PRODUCT ID]],MasterData[#All],4,FALSE)</f>
        <v>No.</v>
      </c>
      <c r="J129" s="7">
        <f>VLOOKUP(InputData[[#This Row],[PRODUCT ID]],MasterData[#All],5,FALSE)</f>
        <v>12</v>
      </c>
      <c r="K129" s="7">
        <f>VLOOKUP(InputData[[#This Row],[PRODUCT ID]],MasterData[#All],6,FALSE)</f>
        <v>15.719999999999999</v>
      </c>
      <c r="L129" s="7">
        <f>InputData[[#This Row],[BUYING PRIZE]]*InputData[[#This Row],[QUANTITY]]</f>
        <v>144</v>
      </c>
      <c r="M129" s="7">
        <f>InputData[[#This Row],[SELLING PRICE]]*InputData[[#This Row],[QUANTITY]]*(1-InputData[[#This Row],[DISCOUNT %]])</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ID]],MasterData[#All],2,FALSE)</f>
        <v>Product39</v>
      </c>
      <c r="H130" t="str">
        <f>VLOOKUP(InputData[[#This Row],[PRODUCT ID]],MasterData[#All],3,FALSE)</f>
        <v>Category05</v>
      </c>
      <c r="I130" t="str">
        <f>VLOOKUP(InputData[[#This Row],[PRODUCT ID]],MasterData[#All],4,FALSE)</f>
        <v>No.</v>
      </c>
      <c r="J130" s="7">
        <f>VLOOKUP(InputData[[#This Row],[PRODUCT ID]],MasterData[#All],5,FALSE)</f>
        <v>37</v>
      </c>
      <c r="K130" s="7">
        <f>VLOOKUP(InputData[[#This Row],[PRODUCT ID]],MasterData[#All],6,FALSE)</f>
        <v>42.55</v>
      </c>
      <c r="L130" s="7">
        <f>InputData[[#This Row],[BUYING PRIZE]]*InputData[[#This Row],[QUANTITY]]</f>
        <v>407</v>
      </c>
      <c r="M130" s="7">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ID]],MasterData[#All],2,FALSE)</f>
        <v>Product25</v>
      </c>
      <c r="H131" t="str">
        <f>VLOOKUP(InputData[[#This Row],[PRODUCT ID]],MasterData[#All],3,FALSE)</f>
        <v>Category03</v>
      </c>
      <c r="I131" t="str">
        <f>VLOOKUP(InputData[[#This Row],[PRODUCT ID]],MasterData[#All],4,FALSE)</f>
        <v>No.</v>
      </c>
      <c r="J131" s="7">
        <f>VLOOKUP(InputData[[#This Row],[PRODUCT ID]],MasterData[#All],5,FALSE)</f>
        <v>7</v>
      </c>
      <c r="K131" s="7">
        <f>VLOOKUP(InputData[[#This Row],[PRODUCT ID]],MasterData[#All],6,FALSE)</f>
        <v>8.33</v>
      </c>
      <c r="L131" s="7">
        <f>InputData[[#This Row],[BUYING PRIZE]]*InputData[[#This Row],[QUANTITY]]</f>
        <v>91</v>
      </c>
      <c r="M131" s="7">
        <f>InputData[[#This Row],[SELLING PRICE]]*InputData[[#This Row],[QUANTITY]]*(1-InputData[[#This Row],[DISCOUNT %]])</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ID]],MasterData[#All],2,FALSE)</f>
        <v>Product41</v>
      </c>
      <c r="H132" t="str">
        <f>VLOOKUP(InputData[[#This Row],[PRODUCT ID]],MasterData[#All],3,FALSE)</f>
        <v>Category05</v>
      </c>
      <c r="I132" t="str">
        <f>VLOOKUP(InputData[[#This Row],[PRODUCT ID]],MasterData[#All],4,FALSE)</f>
        <v>Ft</v>
      </c>
      <c r="J132" s="7">
        <f>VLOOKUP(InputData[[#This Row],[PRODUCT ID]],MasterData[#All],5,FALSE)</f>
        <v>138</v>
      </c>
      <c r="K132" s="7">
        <f>VLOOKUP(InputData[[#This Row],[PRODUCT ID]],MasterData[#All],6,FALSE)</f>
        <v>173.88</v>
      </c>
      <c r="L132" s="7">
        <f>InputData[[#This Row],[BUYING PRIZE]]*InputData[[#This Row],[QUANTITY]]</f>
        <v>690</v>
      </c>
      <c r="M132" s="7">
        <f>InputData[[#This Row],[SELLING PRICE]]*InputData[[#This Row],[QUANTITY]]*(1-InputData[[#This Row],[DISCOUNT %]])</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ID]],MasterData[#All],2,FALSE)</f>
        <v>Product16</v>
      </c>
      <c r="H133" t="str">
        <f>VLOOKUP(InputData[[#This Row],[PRODUCT ID]],MasterData[#All],3,FALSE)</f>
        <v>Category02</v>
      </c>
      <c r="I133" t="str">
        <f>VLOOKUP(InputData[[#This Row],[PRODUCT ID]],MasterData[#All],4,FALSE)</f>
        <v>No.</v>
      </c>
      <c r="J133" s="7">
        <f>VLOOKUP(InputData[[#This Row],[PRODUCT ID]],MasterData[#All],5,FALSE)</f>
        <v>13</v>
      </c>
      <c r="K133" s="7">
        <f>VLOOKUP(InputData[[#This Row],[PRODUCT ID]],MasterData[#All],6,FALSE)</f>
        <v>16.64</v>
      </c>
      <c r="L133" s="7">
        <f>InputData[[#This Row],[BUYING PRIZE]]*InputData[[#This Row],[QUANTITY]]</f>
        <v>13</v>
      </c>
      <c r="M133" s="7">
        <f>InputData[[#This Row],[SELLING PRICE]]*InputData[[#This Row],[QUANTITY]]*(1-InputData[[#This Row],[DISCOUNT %]])</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ID]],MasterData[#All],2,FALSE)</f>
        <v>Product16</v>
      </c>
      <c r="H134" t="str">
        <f>VLOOKUP(InputData[[#This Row],[PRODUCT ID]],MasterData[#All],3,FALSE)</f>
        <v>Category02</v>
      </c>
      <c r="I134" t="str">
        <f>VLOOKUP(InputData[[#This Row],[PRODUCT ID]],MasterData[#All],4,FALSE)</f>
        <v>No.</v>
      </c>
      <c r="J134" s="7">
        <f>VLOOKUP(InputData[[#This Row],[PRODUCT ID]],MasterData[#All],5,FALSE)</f>
        <v>13</v>
      </c>
      <c r="K134" s="7">
        <f>VLOOKUP(InputData[[#This Row],[PRODUCT ID]],MasterData[#All],6,FALSE)</f>
        <v>16.64</v>
      </c>
      <c r="L134" s="7">
        <f>InputData[[#This Row],[BUYING PRIZE]]*InputData[[#This Row],[QUANTITY]]</f>
        <v>52</v>
      </c>
      <c r="M134" s="7">
        <f>InputData[[#This Row],[SELLING PRICE]]*InputData[[#This Row],[QUANTITY]]*(1-InputData[[#This Row],[DISCOUNT %]])</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ID]],MasterData[#All],2,FALSE)</f>
        <v>Product11</v>
      </c>
      <c r="H135" t="str">
        <f>VLOOKUP(InputData[[#This Row],[PRODUCT ID]],MasterData[#All],3,FALSE)</f>
        <v>Category02</v>
      </c>
      <c r="I135" t="str">
        <f>VLOOKUP(InputData[[#This Row],[PRODUCT ID]],MasterData[#All],4,FALSE)</f>
        <v>Lt</v>
      </c>
      <c r="J135" s="7">
        <f>VLOOKUP(InputData[[#This Row],[PRODUCT ID]],MasterData[#All],5,FALSE)</f>
        <v>44</v>
      </c>
      <c r="K135" s="7">
        <f>VLOOKUP(InputData[[#This Row],[PRODUCT ID]],MasterData[#All],6,FALSE)</f>
        <v>48.4</v>
      </c>
      <c r="L135" s="7">
        <f>InputData[[#This Row],[BUYING PRIZE]]*InputData[[#This Row],[QUANTITY]]</f>
        <v>572</v>
      </c>
      <c r="M135" s="7">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ID]],MasterData[#All],2,FALSE)</f>
        <v>Product09</v>
      </c>
      <c r="H136" t="str">
        <f>VLOOKUP(InputData[[#This Row],[PRODUCT ID]],MasterData[#All],3,FALSE)</f>
        <v>Category01</v>
      </c>
      <c r="I136" t="str">
        <f>VLOOKUP(InputData[[#This Row],[PRODUCT ID]],MasterData[#All],4,FALSE)</f>
        <v>No.</v>
      </c>
      <c r="J136" s="7">
        <f>VLOOKUP(InputData[[#This Row],[PRODUCT ID]],MasterData[#All],5,FALSE)</f>
        <v>6</v>
      </c>
      <c r="K136" s="7">
        <f>VLOOKUP(InputData[[#This Row],[PRODUCT ID]],MasterData[#All],6,FALSE)</f>
        <v>7.8599999999999994</v>
      </c>
      <c r="L136" s="7">
        <f>InputData[[#This Row],[BUYING PRIZE]]*InputData[[#This Row],[QUANTITY]]</f>
        <v>42</v>
      </c>
      <c r="M136" s="7">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ID]],MasterData[#All],2,FALSE)</f>
        <v>Product05</v>
      </c>
      <c r="H137" t="str">
        <f>VLOOKUP(InputData[[#This Row],[PRODUCT ID]],MasterData[#All],3,FALSE)</f>
        <v>Category01</v>
      </c>
      <c r="I137" t="str">
        <f>VLOOKUP(InputData[[#This Row],[PRODUCT ID]],MasterData[#All],4,FALSE)</f>
        <v>Ft</v>
      </c>
      <c r="J137" s="7">
        <f>VLOOKUP(InputData[[#This Row],[PRODUCT ID]],MasterData[#All],5,FALSE)</f>
        <v>133</v>
      </c>
      <c r="K137" s="7">
        <f>VLOOKUP(InputData[[#This Row],[PRODUCT ID]],MasterData[#All],6,FALSE)</f>
        <v>155.61000000000001</v>
      </c>
      <c r="L137" s="7">
        <f>InputData[[#This Row],[BUYING PRIZE]]*InputData[[#This Row],[QUANTITY]]</f>
        <v>1463</v>
      </c>
      <c r="M137" s="7">
        <f>InputData[[#This Row],[SELLING PRICE]]*InputData[[#This Row],[QUANTITY]]*(1-InputData[[#This Row],[DISCOUNT %]])</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ID]],MasterData[#All],2,FALSE)</f>
        <v>Product21</v>
      </c>
      <c r="H138" t="str">
        <f>VLOOKUP(InputData[[#This Row],[PRODUCT ID]],MasterData[#All],3,FALSE)</f>
        <v>Category03</v>
      </c>
      <c r="I138" t="str">
        <f>VLOOKUP(InputData[[#This Row],[PRODUCT ID]],MasterData[#All],4,FALSE)</f>
        <v>Ft</v>
      </c>
      <c r="J138" s="7">
        <f>VLOOKUP(InputData[[#This Row],[PRODUCT ID]],MasterData[#All],5,FALSE)</f>
        <v>126</v>
      </c>
      <c r="K138" s="7">
        <f>VLOOKUP(InputData[[#This Row],[PRODUCT ID]],MasterData[#All],6,FALSE)</f>
        <v>162.54</v>
      </c>
      <c r="L138" s="7">
        <f>InputData[[#This Row],[BUYING PRIZE]]*InputData[[#This Row],[QUANTITY]]</f>
        <v>252</v>
      </c>
      <c r="M138" s="7">
        <f>InputData[[#This Row],[SELLING PRICE]]*InputData[[#This Row],[QUANTITY]]*(1-InputData[[#This Row],[DISCOUNT %]])</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ID]],MasterData[#All],2,FALSE)</f>
        <v>Product35</v>
      </c>
      <c r="H139" t="str">
        <f>VLOOKUP(InputData[[#This Row],[PRODUCT ID]],MasterData[#All],3,FALSE)</f>
        <v>Category04</v>
      </c>
      <c r="I139" t="str">
        <f>VLOOKUP(InputData[[#This Row],[PRODUCT ID]],MasterData[#All],4,FALSE)</f>
        <v>No.</v>
      </c>
      <c r="J139" s="7">
        <f>VLOOKUP(InputData[[#This Row],[PRODUCT ID]],MasterData[#All],5,FALSE)</f>
        <v>5</v>
      </c>
      <c r="K139" s="7">
        <f>VLOOKUP(InputData[[#This Row],[PRODUCT ID]],MasterData[#All],6,FALSE)</f>
        <v>6.7</v>
      </c>
      <c r="L139" s="7">
        <f>InputData[[#This Row],[BUYING PRIZE]]*InputData[[#This Row],[QUANTITY]]</f>
        <v>35</v>
      </c>
      <c r="M139" s="7">
        <f>InputData[[#This Row],[SELLING PRICE]]*InputData[[#This Row],[QUANTITY]]*(1-InputData[[#This Row],[DISCOUNT %]])</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ID]],MasterData[#All],2,FALSE)</f>
        <v>Product14</v>
      </c>
      <c r="H140" t="str">
        <f>VLOOKUP(InputData[[#This Row],[PRODUCT ID]],MasterData[#All],3,FALSE)</f>
        <v>Category02</v>
      </c>
      <c r="I140" t="str">
        <f>VLOOKUP(InputData[[#This Row],[PRODUCT ID]],MasterData[#All],4,FALSE)</f>
        <v>Kg</v>
      </c>
      <c r="J140" s="7">
        <f>VLOOKUP(InputData[[#This Row],[PRODUCT ID]],MasterData[#All],5,FALSE)</f>
        <v>112</v>
      </c>
      <c r="K140" s="7">
        <f>VLOOKUP(InputData[[#This Row],[PRODUCT ID]],MasterData[#All],6,FALSE)</f>
        <v>146.72</v>
      </c>
      <c r="L140" s="7">
        <f>InputData[[#This Row],[BUYING PRIZE]]*InputData[[#This Row],[QUANTITY]]</f>
        <v>448</v>
      </c>
      <c r="M140" s="7">
        <f>InputData[[#This Row],[SELLING PRICE]]*InputData[[#This Row],[QUANTITY]]*(1-InputData[[#This Row],[DISCOUNT %]])</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ID]],MasterData[#All],2,FALSE)</f>
        <v>Product05</v>
      </c>
      <c r="H141" t="str">
        <f>VLOOKUP(InputData[[#This Row],[PRODUCT ID]],MasterData[#All],3,FALSE)</f>
        <v>Category01</v>
      </c>
      <c r="I141" t="str">
        <f>VLOOKUP(InputData[[#This Row],[PRODUCT ID]],MasterData[#All],4,FALSE)</f>
        <v>Ft</v>
      </c>
      <c r="J141" s="7">
        <f>VLOOKUP(InputData[[#This Row],[PRODUCT ID]],MasterData[#All],5,FALSE)</f>
        <v>133</v>
      </c>
      <c r="K141" s="7">
        <f>VLOOKUP(InputData[[#This Row],[PRODUCT ID]],MasterData[#All],6,FALSE)</f>
        <v>155.61000000000001</v>
      </c>
      <c r="L141" s="7">
        <f>InputData[[#This Row],[BUYING PRIZE]]*InputData[[#This Row],[QUANTITY]]</f>
        <v>1463</v>
      </c>
      <c r="M141" s="7">
        <f>InputData[[#This Row],[SELLING PRICE]]*InputData[[#This Row],[QUANTITY]]*(1-InputData[[#This Row],[DISCOUNT %]])</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ID]],MasterData[#All],2,FALSE)</f>
        <v>Product10</v>
      </c>
      <c r="H142" t="str">
        <f>VLOOKUP(InputData[[#This Row],[PRODUCT ID]],MasterData[#All],3,FALSE)</f>
        <v>Category02</v>
      </c>
      <c r="I142" t="str">
        <f>VLOOKUP(InputData[[#This Row],[PRODUCT ID]],MasterData[#All],4,FALSE)</f>
        <v>Ft</v>
      </c>
      <c r="J142" s="7">
        <f>VLOOKUP(InputData[[#This Row],[PRODUCT ID]],MasterData[#All],5,FALSE)</f>
        <v>148</v>
      </c>
      <c r="K142" s="7">
        <f>VLOOKUP(InputData[[#This Row],[PRODUCT ID]],MasterData[#All],6,FALSE)</f>
        <v>164.28</v>
      </c>
      <c r="L142" s="7">
        <f>InputData[[#This Row],[BUYING PRIZE]]*InputData[[#This Row],[QUANTITY]]</f>
        <v>1628</v>
      </c>
      <c r="M142" s="7">
        <f>InputData[[#This Row],[SELLING PRICE]]*InputData[[#This Row],[QUANTITY]]*(1-InputData[[#This Row],[DISCOUNT %]])</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ID]],MasterData[#All],2,FALSE)</f>
        <v>Product33</v>
      </c>
      <c r="H143" t="str">
        <f>VLOOKUP(InputData[[#This Row],[PRODUCT ID]],MasterData[#All],3,FALSE)</f>
        <v>Category04</v>
      </c>
      <c r="I143" t="str">
        <f>VLOOKUP(InputData[[#This Row],[PRODUCT ID]],MasterData[#All],4,FALSE)</f>
        <v>Kg</v>
      </c>
      <c r="J143" s="7">
        <f>VLOOKUP(InputData[[#This Row],[PRODUCT ID]],MasterData[#All],5,FALSE)</f>
        <v>95</v>
      </c>
      <c r="K143" s="7">
        <f>VLOOKUP(InputData[[#This Row],[PRODUCT ID]],MasterData[#All],6,FALSE)</f>
        <v>119.7</v>
      </c>
      <c r="L143" s="7">
        <f>InputData[[#This Row],[BUYING PRIZE]]*InputData[[#This Row],[QUANTITY]]</f>
        <v>855</v>
      </c>
      <c r="M143" s="7">
        <f>InputData[[#This Row],[SELLING PRICE]]*InputData[[#This Row],[QUANTITY]]*(1-InputData[[#This Row],[DISCOUNT %]])</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ID]],MasterData[#All],2,FALSE)</f>
        <v>Product03</v>
      </c>
      <c r="H144" t="str">
        <f>VLOOKUP(InputData[[#This Row],[PRODUCT ID]],MasterData[#All],3,FALSE)</f>
        <v>Category01</v>
      </c>
      <c r="I144" t="str">
        <f>VLOOKUP(InputData[[#This Row],[PRODUCT ID]],MasterData[#All],4,FALSE)</f>
        <v>Kg</v>
      </c>
      <c r="J144" s="7">
        <f>VLOOKUP(InputData[[#This Row],[PRODUCT ID]],MasterData[#All],5,FALSE)</f>
        <v>71</v>
      </c>
      <c r="K144" s="7">
        <f>VLOOKUP(InputData[[#This Row],[PRODUCT ID]],MasterData[#All],6,FALSE)</f>
        <v>80.94</v>
      </c>
      <c r="L144" s="7">
        <f>InputData[[#This Row],[BUYING PRIZE]]*InputData[[#This Row],[QUANTITY]]</f>
        <v>568</v>
      </c>
      <c r="M144" s="7">
        <f>InputData[[#This Row],[SELLING PRICE]]*InputData[[#This Row],[QUANTITY]]*(1-InputData[[#This Row],[DISCOUNT %]])</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ID]],MasterData[#All],2,FALSE)</f>
        <v>Product02</v>
      </c>
      <c r="H145" t="str">
        <f>VLOOKUP(InputData[[#This Row],[PRODUCT ID]],MasterData[#All],3,FALSE)</f>
        <v>Category01</v>
      </c>
      <c r="I145" t="str">
        <f>VLOOKUP(InputData[[#This Row],[PRODUCT ID]],MasterData[#All],4,FALSE)</f>
        <v>Kg</v>
      </c>
      <c r="J145" s="7">
        <f>VLOOKUP(InputData[[#This Row],[PRODUCT ID]],MasterData[#All],5,FALSE)</f>
        <v>105</v>
      </c>
      <c r="K145" s="7">
        <f>VLOOKUP(InputData[[#This Row],[PRODUCT ID]],MasterData[#All],6,FALSE)</f>
        <v>142.80000000000001</v>
      </c>
      <c r="L145" s="7">
        <f>InputData[[#This Row],[BUYING PRIZE]]*InputData[[#This Row],[QUANTITY]]</f>
        <v>840</v>
      </c>
      <c r="M145" s="7">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ID]],MasterData[#All],2,FALSE)</f>
        <v>Product41</v>
      </c>
      <c r="H146" t="str">
        <f>VLOOKUP(InputData[[#This Row],[PRODUCT ID]],MasterData[#All],3,FALSE)</f>
        <v>Category05</v>
      </c>
      <c r="I146" t="str">
        <f>VLOOKUP(InputData[[#This Row],[PRODUCT ID]],MasterData[#All],4,FALSE)</f>
        <v>Ft</v>
      </c>
      <c r="J146" s="7">
        <f>VLOOKUP(InputData[[#This Row],[PRODUCT ID]],MasterData[#All],5,FALSE)</f>
        <v>138</v>
      </c>
      <c r="K146" s="7">
        <f>VLOOKUP(InputData[[#This Row],[PRODUCT ID]],MasterData[#All],6,FALSE)</f>
        <v>173.88</v>
      </c>
      <c r="L146" s="7">
        <f>InputData[[#This Row],[BUYING PRIZE]]*InputData[[#This Row],[QUANTITY]]</f>
        <v>2070</v>
      </c>
      <c r="M146" s="7">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ID]],MasterData[#All],2,FALSE)</f>
        <v>Product04</v>
      </c>
      <c r="H147" t="str">
        <f>VLOOKUP(InputData[[#This Row],[PRODUCT ID]],MasterData[#All],3,FALSE)</f>
        <v>Category01</v>
      </c>
      <c r="I147" t="str">
        <f>VLOOKUP(InputData[[#This Row],[PRODUCT ID]],MasterData[#All],4,FALSE)</f>
        <v>Lt</v>
      </c>
      <c r="J147" s="7">
        <f>VLOOKUP(InputData[[#This Row],[PRODUCT ID]],MasterData[#All],5,FALSE)</f>
        <v>44</v>
      </c>
      <c r="K147" s="7">
        <f>VLOOKUP(InputData[[#This Row],[PRODUCT ID]],MasterData[#All],6,FALSE)</f>
        <v>48.84</v>
      </c>
      <c r="L147" s="7">
        <f>InputData[[#This Row],[BUYING PRIZE]]*InputData[[#This Row],[QUANTITY]]</f>
        <v>440</v>
      </c>
      <c r="M147" s="7">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ID]],MasterData[#All],2,FALSE)</f>
        <v>Product34</v>
      </c>
      <c r="H148" t="str">
        <f>VLOOKUP(InputData[[#This Row],[PRODUCT ID]],MasterData[#All],3,FALSE)</f>
        <v>Category04</v>
      </c>
      <c r="I148" t="str">
        <f>VLOOKUP(InputData[[#This Row],[PRODUCT ID]],MasterData[#All],4,FALSE)</f>
        <v>Lt</v>
      </c>
      <c r="J148" s="7">
        <f>VLOOKUP(InputData[[#This Row],[PRODUCT ID]],MasterData[#All],5,FALSE)</f>
        <v>55</v>
      </c>
      <c r="K148" s="7">
        <f>VLOOKUP(InputData[[#This Row],[PRODUCT ID]],MasterData[#All],6,FALSE)</f>
        <v>58.3</v>
      </c>
      <c r="L148" s="7">
        <f>InputData[[#This Row],[BUYING PRIZE]]*InputData[[#This Row],[QUANTITY]]</f>
        <v>330</v>
      </c>
      <c r="M148" s="7">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ID]],MasterData[#All],2,FALSE)</f>
        <v>Product09</v>
      </c>
      <c r="H149" t="str">
        <f>VLOOKUP(InputData[[#This Row],[PRODUCT ID]],MasterData[#All],3,FALSE)</f>
        <v>Category01</v>
      </c>
      <c r="I149" t="str">
        <f>VLOOKUP(InputData[[#This Row],[PRODUCT ID]],MasterData[#All],4,FALSE)</f>
        <v>No.</v>
      </c>
      <c r="J149" s="7">
        <f>VLOOKUP(InputData[[#This Row],[PRODUCT ID]],MasterData[#All],5,FALSE)</f>
        <v>6</v>
      </c>
      <c r="K149" s="7">
        <f>VLOOKUP(InputData[[#This Row],[PRODUCT ID]],MasterData[#All],6,FALSE)</f>
        <v>7.8599999999999994</v>
      </c>
      <c r="L149" s="7">
        <f>InputData[[#This Row],[BUYING PRIZE]]*InputData[[#This Row],[QUANTITY]]</f>
        <v>24</v>
      </c>
      <c r="M149" s="7">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ID]],MasterData[#All],2,FALSE)</f>
        <v>Product19</v>
      </c>
      <c r="H150" t="str">
        <f>VLOOKUP(InputData[[#This Row],[PRODUCT ID]],MasterData[#All],3,FALSE)</f>
        <v>Category02</v>
      </c>
      <c r="I150" t="str">
        <f>VLOOKUP(InputData[[#This Row],[PRODUCT ID]],MasterData[#All],4,FALSE)</f>
        <v>Ft</v>
      </c>
      <c r="J150" s="7">
        <f>VLOOKUP(InputData[[#This Row],[PRODUCT ID]],MasterData[#All],5,FALSE)</f>
        <v>150</v>
      </c>
      <c r="K150" s="7">
        <f>VLOOKUP(InputData[[#This Row],[PRODUCT ID]],MasterData[#All],6,FALSE)</f>
        <v>210</v>
      </c>
      <c r="L150" s="7">
        <f>InputData[[#This Row],[BUYING PRIZE]]*InputData[[#This Row],[QUANTITY]]</f>
        <v>150</v>
      </c>
      <c r="M150" s="7">
        <f>InputData[[#This Row],[SELLING PRICE]]*InputData[[#This Row],[QUANTITY]]*(1-InputData[[#This Row],[DISCOUNT %]])</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ID]],MasterData[#All],2,FALSE)</f>
        <v>Product23</v>
      </c>
      <c r="H151" t="str">
        <f>VLOOKUP(InputData[[#This Row],[PRODUCT ID]],MasterData[#All],3,FALSE)</f>
        <v>Category03</v>
      </c>
      <c r="I151" t="str">
        <f>VLOOKUP(InputData[[#This Row],[PRODUCT ID]],MasterData[#All],4,FALSE)</f>
        <v>Ft</v>
      </c>
      <c r="J151" s="7">
        <f>VLOOKUP(InputData[[#This Row],[PRODUCT ID]],MasterData[#All],5,FALSE)</f>
        <v>141</v>
      </c>
      <c r="K151" s="7">
        <f>VLOOKUP(InputData[[#This Row],[PRODUCT ID]],MasterData[#All],6,FALSE)</f>
        <v>149.46</v>
      </c>
      <c r="L151" s="7">
        <f>InputData[[#This Row],[BUYING PRIZE]]*InputData[[#This Row],[QUANTITY]]</f>
        <v>1128</v>
      </c>
      <c r="M151" s="7">
        <f>InputData[[#This Row],[SELLING PRICE]]*InputData[[#This Row],[QUANTITY]]*(1-InputData[[#This Row],[DISCOUNT %]])</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ID]],MasterData[#All],2,FALSE)</f>
        <v>Product27</v>
      </c>
      <c r="H152" t="str">
        <f>VLOOKUP(InputData[[#This Row],[PRODUCT ID]],MasterData[#All],3,FALSE)</f>
        <v>Category04</v>
      </c>
      <c r="I152" t="str">
        <f>VLOOKUP(InputData[[#This Row],[PRODUCT ID]],MasterData[#All],4,FALSE)</f>
        <v>Lt</v>
      </c>
      <c r="J152" s="7">
        <f>VLOOKUP(InputData[[#This Row],[PRODUCT ID]],MasterData[#All],5,FALSE)</f>
        <v>48</v>
      </c>
      <c r="K152" s="7">
        <f>VLOOKUP(InputData[[#This Row],[PRODUCT ID]],MasterData[#All],6,FALSE)</f>
        <v>57.120000000000005</v>
      </c>
      <c r="L152" s="7">
        <f>InputData[[#This Row],[BUYING PRIZE]]*InputData[[#This Row],[QUANTITY]]</f>
        <v>672</v>
      </c>
      <c r="M152" s="7">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ID]],MasterData[#All],2,FALSE)</f>
        <v>Product38</v>
      </c>
      <c r="H153" t="str">
        <f>VLOOKUP(InputData[[#This Row],[PRODUCT ID]],MasterData[#All],3,FALSE)</f>
        <v>Category05</v>
      </c>
      <c r="I153" t="str">
        <f>VLOOKUP(InputData[[#This Row],[PRODUCT ID]],MasterData[#All],4,FALSE)</f>
        <v>Kg</v>
      </c>
      <c r="J153" s="7">
        <f>VLOOKUP(InputData[[#This Row],[PRODUCT ID]],MasterData[#All],5,FALSE)</f>
        <v>72</v>
      </c>
      <c r="K153" s="7">
        <f>VLOOKUP(InputData[[#This Row],[PRODUCT ID]],MasterData[#All],6,FALSE)</f>
        <v>79.92</v>
      </c>
      <c r="L153" s="7">
        <f>InputData[[#This Row],[BUYING PRIZE]]*InputData[[#This Row],[QUANTITY]]</f>
        <v>792</v>
      </c>
      <c r="M153" s="7">
        <f>InputData[[#This Row],[SELLING PRICE]]*InputData[[#This Row],[QUANTITY]]*(1-InputData[[#This Row],[DISCOUNT %]])</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ID]],MasterData[#All],2,FALSE)</f>
        <v>Product43</v>
      </c>
      <c r="H154" t="str">
        <f>VLOOKUP(InputData[[#This Row],[PRODUCT ID]],MasterData[#All],3,FALSE)</f>
        <v>Category05</v>
      </c>
      <c r="I154" t="str">
        <f>VLOOKUP(InputData[[#This Row],[PRODUCT ID]],MasterData[#All],4,FALSE)</f>
        <v>Kg</v>
      </c>
      <c r="J154" s="7">
        <f>VLOOKUP(InputData[[#This Row],[PRODUCT ID]],MasterData[#All],5,FALSE)</f>
        <v>67</v>
      </c>
      <c r="K154" s="7">
        <f>VLOOKUP(InputData[[#This Row],[PRODUCT ID]],MasterData[#All],6,FALSE)</f>
        <v>83.08</v>
      </c>
      <c r="L154" s="7">
        <f>InputData[[#This Row],[BUYING PRIZE]]*InputData[[#This Row],[QUANTITY]]</f>
        <v>335</v>
      </c>
      <c r="M154" s="7">
        <f>InputData[[#This Row],[SELLING PRICE]]*InputData[[#This Row],[QUANTITY]]*(1-InputData[[#This Row],[DISCOUNT %]])</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ID]],MasterData[#All],2,FALSE)</f>
        <v>Product29</v>
      </c>
      <c r="H155" t="str">
        <f>VLOOKUP(InputData[[#This Row],[PRODUCT ID]],MasterData[#All],3,FALSE)</f>
        <v>Category04</v>
      </c>
      <c r="I155" t="str">
        <f>VLOOKUP(InputData[[#This Row],[PRODUCT ID]],MasterData[#All],4,FALSE)</f>
        <v>Lt</v>
      </c>
      <c r="J155" s="7">
        <f>VLOOKUP(InputData[[#This Row],[PRODUCT ID]],MasterData[#All],5,FALSE)</f>
        <v>47</v>
      </c>
      <c r="K155" s="7">
        <f>VLOOKUP(InputData[[#This Row],[PRODUCT ID]],MasterData[#All],6,FALSE)</f>
        <v>53.11</v>
      </c>
      <c r="L155" s="7">
        <f>InputData[[#This Row],[BUYING PRIZE]]*InputData[[#This Row],[QUANTITY]]</f>
        <v>705</v>
      </c>
      <c r="M155" s="7">
        <f>InputData[[#This Row],[SELLING PRICE]]*InputData[[#This Row],[QUANTITY]]*(1-InputData[[#This Row],[DISCOUNT %]])</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ID]],MasterData[#All],2,FALSE)</f>
        <v>Product26</v>
      </c>
      <c r="H156" t="str">
        <f>VLOOKUP(InputData[[#This Row],[PRODUCT ID]],MasterData[#All],3,FALSE)</f>
        <v>Category04</v>
      </c>
      <c r="I156" t="str">
        <f>VLOOKUP(InputData[[#This Row],[PRODUCT ID]],MasterData[#All],4,FALSE)</f>
        <v>No.</v>
      </c>
      <c r="J156" s="7">
        <f>VLOOKUP(InputData[[#This Row],[PRODUCT ID]],MasterData[#All],5,FALSE)</f>
        <v>18</v>
      </c>
      <c r="K156" s="7">
        <f>VLOOKUP(InputData[[#This Row],[PRODUCT ID]],MasterData[#All],6,FALSE)</f>
        <v>24.66</v>
      </c>
      <c r="L156" s="7">
        <f>InputData[[#This Row],[BUYING PRIZE]]*InputData[[#This Row],[QUANTITY]]</f>
        <v>54</v>
      </c>
      <c r="M156" s="7">
        <f>InputData[[#This Row],[SELLING PRICE]]*InputData[[#This Row],[QUANTITY]]*(1-InputData[[#This Row],[DISCOUNT %]])</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ID]],MasterData[#All],2,FALSE)</f>
        <v>Product24</v>
      </c>
      <c r="H157" t="str">
        <f>VLOOKUP(InputData[[#This Row],[PRODUCT ID]],MasterData[#All],3,FALSE)</f>
        <v>Category03</v>
      </c>
      <c r="I157" t="str">
        <f>VLOOKUP(InputData[[#This Row],[PRODUCT ID]],MasterData[#All],4,FALSE)</f>
        <v>Ft</v>
      </c>
      <c r="J157" s="7">
        <f>VLOOKUP(InputData[[#This Row],[PRODUCT ID]],MasterData[#All],5,FALSE)</f>
        <v>144</v>
      </c>
      <c r="K157" s="7">
        <f>VLOOKUP(InputData[[#This Row],[PRODUCT ID]],MasterData[#All],6,FALSE)</f>
        <v>156.96</v>
      </c>
      <c r="L157" s="7">
        <f>InputData[[#This Row],[BUYING PRIZE]]*InputData[[#This Row],[QUANTITY]]</f>
        <v>2016</v>
      </c>
      <c r="M157" s="7">
        <f>InputData[[#This Row],[SELLING PRICE]]*InputData[[#This Row],[QUANTITY]]*(1-InputData[[#This Row],[DISCOUNT %]])</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ID]],MasterData[#All],2,FALSE)</f>
        <v>Product36</v>
      </c>
      <c r="H158" t="str">
        <f>VLOOKUP(InputData[[#This Row],[PRODUCT ID]],MasterData[#All],3,FALSE)</f>
        <v>Category04</v>
      </c>
      <c r="I158" t="str">
        <f>VLOOKUP(InputData[[#This Row],[PRODUCT ID]],MasterData[#All],4,FALSE)</f>
        <v>Kg</v>
      </c>
      <c r="J158" s="7">
        <f>VLOOKUP(InputData[[#This Row],[PRODUCT ID]],MasterData[#All],5,FALSE)</f>
        <v>90</v>
      </c>
      <c r="K158" s="7">
        <f>VLOOKUP(InputData[[#This Row],[PRODUCT ID]],MasterData[#All],6,FALSE)</f>
        <v>96.3</v>
      </c>
      <c r="L158" s="7">
        <f>InputData[[#This Row],[BUYING PRIZE]]*InputData[[#This Row],[QUANTITY]]</f>
        <v>630</v>
      </c>
      <c r="M158" s="7">
        <f>InputData[[#This Row],[SELLING PRICE]]*InputData[[#This Row],[QUANTITY]]*(1-InputData[[#This Row],[DISCOUNT %]])</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ID]],MasterData[#All],2,FALSE)</f>
        <v>Product37</v>
      </c>
      <c r="H159" t="str">
        <f>VLOOKUP(InputData[[#This Row],[PRODUCT ID]],MasterData[#All],3,FALSE)</f>
        <v>Category05</v>
      </c>
      <c r="I159" t="str">
        <f>VLOOKUP(InputData[[#This Row],[PRODUCT ID]],MasterData[#All],4,FALSE)</f>
        <v>Kg</v>
      </c>
      <c r="J159" s="7">
        <f>VLOOKUP(InputData[[#This Row],[PRODUCT ID]],MasterData[#All],5,FALSE)</f>
        <v>67</v>
      </c>
      <c r="K159" s="7">
        <f>VLOOKUP(InputData[[#This Row],[PRODUCT ID]],MasterData[#All],6,FALSE)</f>
        <v>85.76</v>
      </c>
      <c r="L159" s="7">
        <f>InputData[[#This Row],[BUYING PRIZE]]*InputData[[#This Row],[QUANTITY]]</f>
        <v>536</v>
      </c>
      <c r="M159" s="7">
        <f>InputData[[#This Row],[SELLING PRICE]]*InputData[[#This Row],[QUANTITY]]*(1-InputData[[#This Row],[DISCOUNT %]])</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ID]],MasterData[#All],2,FALSE)</f>
        <v>Product09</v>
      </c>
      <c r="H160" t="str">
        <f>VLOOKUP(InputData[[#This Row],[PRODUCT ID]],MasterData[#All],3,FALSE)</f>
        <v>Category01</v>
      </c>
      <c r="I160" t="str">
        <f>VLOOKUP(InputData[[#This Row],[PRODUCT ID]],MasterData[#All],4,FALSE)</f>
        <v>No.</v>
      </c>
      <c r="J160" s="7">
        <f>VLOOKUP(InputData[[#This Row],[PRODUCT ID]],MasterData[#All],5,FALSE)</f>
        <v>6</v>
      </c>
      <c r="K160" s="7">
        <f>VLOOKUP(InputData[[#This Row],[PRODUCT ID]],MasterData[#All],6,FALSE)</f>
        <v>7.8599999999999994</v>
      </c>
      <c r="L160" s="7">
        <f>InputData[[#This Row],[BUYING PRIZE]]*InputData[[#This Row],[QUANTITY]]</f>
        <v>24</v>
      </c>
      <c r="M160" s="7">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ID]],MasterData[#All],2,FALSE)</f>
        <v>Product44</v>
      </c>
      <c r="H161" t="str">
        <f>VLOOKUP(InputData[[#This Row],[PRODUCT ID]],MasterData[#All],3,FALSE)</f>
        <v>Category05</v>
      </c>
      <c r="I161" t="str">
        <f>VLOOKUP(InputData[[#This Row],[PRODUCT ID]],MasterData[#All],4,FALSE)</f>
        <v>Kg</v>
      </c>
      <c r="J161" s="7">
        <f>VLOOKUP(InputData[[#This Row],[PRODUCT ID]],MasterData[#All],5,FALSE)</f>
        <v>76</v>
      </c>
      <c r="K161" s="7">
        <f>VLOOKUP(InputData[[#This Row],[PRODUCT ID]],MasterData[#All],6,FALSE)</f>
        <v>82.08</v>
      </c>
      <c r="L161" s="7">
        <f>InputData[[#This Row],[BUYING PRIZE]]*InputData[[#This Row],[QUANTITY]]</f>
        <v>1140</v>
      </c>
      <c r="M161" s="7">
        <f>InputData[[#This Row],[SELLING PRICE]]*InputData[[#This Row],[QUANTITY]]*(1-InputData[[#This Row],[DISCOUNT %]])</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ID]],MasterData[#All],2,FALSE)</f>
        <v>Product01</v>
      </c>
      <c r="H162" t="str">
        <f>VLOOKUP(InputData[[#This Row],[PRODUCT ID]],MasterData[#All],3,FALSE)</f>
        <v>Category01</v>
      </c>
      <c r="I162" t="str">
        <f>VLOOKUP(InputData[[#This Row],[PRODUCT ID]],MasterData[#All],4,FALSE)</f>
        <v>Kg</v>
      </c>
      <c r="J162" s="7">
        <f>VLOOKUP(InputData[[#This Row],[PRODUCT ID]],MasterData[#All],5,FALSE)</f>
        <v>98</v>
      </c>
      <c r="K162" s="7">
        <f>VLOOKUP(InputData[[#This Row],[PRODUCT ID]],MasterData[#All],6,FALSE)</f>
        <v>103.88</v>
      </c>
      <c r="L162" s="7">
        <f>InputData[[#This Row],[BUYING PRIZE]]*InputData[[#This Row],[QUANTITY]]</f>
        <v>1078</v>
      </c>
      <c r="M162" s="7">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ID]],MasterData[#All],2,FALSE)</f>
        <v>Product23</v>
      </c>
      <c r="H163" t="str">
        <f>VLOOKUP(InputData[[#This Row],[PRODUCT ID]],MasterData[#All],3,FALSE)</f>
        <v>Category03</v>
      </c>
      <c r="I163" t="str">
        <f>VLOOKUP(InputData[[#This Row],[PRODUCT ID]],MasterData[#All],4,FALSE)</f>
        <v>Ft</v>
      </c>
      <c r="J163" s="7">
        <f>VLOOKUP(InputData[[#This Row],[PRODUCT ID]],MasterData[#All],5,FALSE)</f>
        <v>141</v>
      </c>
      <c r="K163" s="7">
        <f>VLOOKUP(InputData[[#This Row],[PRODUCT ID]],MasterData[#All],6,FALSE)</f>
        <v>149.46</v>
      </c>
      <c r="L163" s="7">
        <f>InputData[[#This Row],[BUYING PRIZE]]*InputData[[#This Row],[QUANTITY]]</f>
        <v>423</v>
      </c>
      <c r="M163" s="7">
        <f>InputData[[#This Row],[SELLING PRICE]]*InputData[[#This Row],[QUANTITY]]*(1-InputData[[#This Row],[DISCOUNT %]])</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ID]],MasterData[#All],2,FALSE)</f>
        <v>Product22</v>
      </c>
      <c r="H164" t="str">
        <f>VLOOKUP(InputData[[#This Row],[PRODUCT ID]],MasterData[#All],3,FALSE)</f>
        <v>Category03</v>
      </c>
      <c r="I164" t="str">
        <f>VLOOKUP(InputData[[#This Row],[PRODUCT ID]],MasterData[#All],4,FALSE)</f>
        <v>Ft</v>
      </c>
      <c r="J164" s="7">
        <f>VLOOKUP(InputData[[#This Row],[PRODUCT ID]],MasterData[#All],5,FALSE)</f>
        <v>121</v>
      </c>
      <c r="K164" s="7">
        <f>VLOOKUP(InputData[[#This Row],[PRODUCT ID]],MasterData[#All],6,FALSE)</f>
        <v>141.57</v>
      </c>
      <c r="L164" s="7">
        <f>InputData[[#This Row],[BUYING PRIZE]]*InputData[[#This Row],[QUANTITY]]</f>
        <v>1573</v>
      </c>
      <c r="M164" s="7">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ID]],MasterData[#All],2,FALSE)</f>
        <v>Product34</v>
      </c>
      <c r="H165" t="str">
        <f>VLOOKUP(InputData[[#This Row],[PRODUCT ID]],MasterData[#All],3,FALSE)</f>
        <v>Category04</v>
      </c>
      <c r="I165" t="str">
        <f>VLOOKUP(InputData[[#This Row],[PRODUCT ID]],MasterData[#All],4,FALSE)</f>
        <v>Lt</v>
      </c>
      <c r="J165" s="7">
        <f>VLOOKUP(InputData[[#This Row],[PRODUCT ID]],MasterData[#All],5,FALSE)</f>
        <v>55</v>
      </c>
      <c r="K165" s="7">
        <f>VLOOKUP(InputData[[#This Row],[PRODUCT ID]],MasterData[#All],6,FALSE)</f>
        <v>58.3</v>
      </c>
      <c r="L165" s="7">
        <f>InputData[[#This Row],[BUYING PRIZE]]*InputData[[#This Row],[QUANTITY]]</f>
        <v>660</v>
      </c>
      <c r="M165" s="7">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ID]],MasterData[#All],2,FALSE)</f>
        <v>Product28</v>
      </c>
      <c r="H166" t="str">
        <f>VLOOKUP(InputData[[#This Row],[PRODUCT ID]],MasterData[#All],3,FALSE)</f>
        <v>Category04</v>
      </c>
      <c r="I166" t="str">
        <f>VLOOKUP(InputData[[#This Row],[PRODUCT ID]],MasterData[#All],4,FALSE)</f>
        <v>No.</v>
      </c>
      <c r="J166" s="7">
        <f>VLOOKUP(InputData[[#This Row],[PRODUCT ID]],MasterData[#All],5,FALSE)</f>
        <v>37</v>
      </c>
      <c r="K166" s="7">
        <f>VLOOKUP(InputData[[#This Row],[PRODUCT ID]],MasterData[#All],6,FALSE)</f>
        <v>41.81</v>
      </c>
      <c r="L166" s="7">
        <f>InputData[[#This Row],[BUYING PRIZE]]*InputData[[#This Row],[QUANTITY]]</f>
        <v>518</v>
      </c>
      <c r="M166" s="7">
        <f>InputData[[#This Row],[SELLING PRICE]]*InputData[[#This Row],[QUANTITY]]*(1-InputData[[#This Row],[DISCOUNT %]])</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ID]],MasterData[#All],2,FALSE)</f>
        <v>Product37</v>
      </c>
      <c r="H167" t="str">
        <f>VLOOKUP(InputData[[#This Row],[PRODUCT ID]],MasterData[#All],3,FALSE)</f>
        <v>Category05</v>
      </c>
      <c r="I167" t="str">
        <f>VLOOKUP(InputData[[#This Row],[PRODUCT ID]],MasterData[#All],4,FALSE)</f>
        <v>Kg</v>
      </c>
      <c r="J167" s="7">
        <f>VLOOKUP(InputData[[#This Row],[PRODUCT ID]],MasterData[#All],5,FALSE)</f>
        <v>67</v>
      </c>
      <c r="K167" s="7">
        <f>VLOOKUP(InputData[[#This Row],[PRODUCT ID]],MasterData[#All],6,FALSE)</f>
        <v>85.76</v>
      </c>
      <c r="L167" s="7">
        <f>InputData[[#This Row],[BUYING PRIZE]]*InputData[[#This Row],[QUANTITY]]</f>
        <v>67</v>
      </c>
      <c r="M167" s="7">
        <f>InputData[[#This Row],[SELLING PRICE]]*InputData[[#This Row],[QUANTITY]]*(1-InputData[[#This Row],[DISCOUNT %]])</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ID]],MasterData[#All],2,FALSE)</f>
        <v>Product05</v>
      </c>
      <c r="H168" t="str">
        <f>VLOOKUP(InputData[[#This Row],[PRODUCT ID]],MasterData[#All],3,FALSE)</f>
        <v>Category01</v>
      </c>
      <c r="I168" t="str">
        <f>VLOOKUP(InputData[[#This Row],[PRODUCT ID]],MasterData[#All],4,FALSE)</f>
        <v>Ft</v>
      </c>
      <c r="J168" s="7">
        <f>VLOOKUP(InputData[[#This Row],[PRODUCT ID]],MasterData[#All],5,FALSE)</f>
        <v>133</v>
      </c>
      <c r="K168" s="7">
        <f>VLOOKUP(InputData[[#This Row],[PRODUCT ID]],MasterData[#All],6,FALSE)</f>
        <v>155.61000000000001</v>
      </c>
      <c r="L168" s="7">
        <f>InputData[[#This Row],[BUYING PRIZE]]*InputData[[#This Row],[QUANTITY]]</f>
        <v>532</v>
      </c>
      <c r="M168" s="7">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ID]],MasterData[#All],2,FALSE)</f>
        <v>Product44</v>
      </c>
      <c r="H169" t="str">
        <f>VLOOKUP(InputData[[#This Row],[PRODUCT ID]],MasterData[#All],3,FALSE)</f>
        <v>Category05</v>
      </c>
      <c r="I169" t="str">
        <f>VLOOKUP(InputData[[#This Row],[PRODUCT ID]],MasterData[#All],4,FALSE)</f>
        <v>Kg</v>
      </c>
      <c r="J169" s="7">
        <f>VLOOKUP(InputData[[#This Row],[PRODUCT ID]],MasterData[#All],5,FALSE)</f>
        <v>76</v>
      </c>
      <c r="K169" s="7">
        <f>VLOOKUP(InputData[[#This Row],[PRODUCT ID]],MasterData[#All],6,FALSE)</f>
        <v>82.08</v>
      </c>
      <c r="L169" s="7">
        <f>InputData[[#This Row],[BUYING PRIZE]]*InputData[[#This Row],[QUANTITY]]</f>
        <v>760</v>
      </c>
      <c r="M169" s="7">
        <f>InputData[[#This Row],[SELLING PRICE]]*InputData[[#This Row],[QUANTITY]]*(1-InputData[[#This Row],[DISCOUNT %]])</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ID]],MasterData[#All],2,FALSE)</f>
        <v>Product06</v>
      </c>
      <c r="H170" t="str">
        <f>VLOOKUP(InputData[[#This Row],[PRODUCT ID]],MasterData[#All],3,FALSE)</f>
        <v>Category01</v>
      </c>
      <c r="I170" t="str">
        <f>VLOOKUP(InputData[[#This Row],[PRODUCT ID]],MasterData[#All],4,FALSE)</f>
        <v>Kg</v>
      </c>
      <c r="J170" s="7">
        <f>VLOOKUP(InputData[[#This Row],[PRODUCT ID]],MasterData[#All],5,FALSE)</f>
        <v>75</v>
      </c>
      <c r="K170" s="7">
        <f>VLOOKUP(InputData[[#This Row],[PRODUCT ID]],MasterData[#All],6,FALSE)</f>
        <v>85.5</v>
      </c>
      <c r="L170" s="7">
        <f>InputData[[#This Row],[BUYING PRIZE]]*InputData[[#This Row],[QUANTITY]]</f>
        <v>450</v>
      </c>
      <c r="M170" s="7">
        <f>InputData[[#This Row],[SELLING PRICE]]*InputData[[#This Row],[QUANTITY]]*(1-InputData[[#This Row],[DISCOUNT %]])</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ID]],MasterData[#All],2,FALSE)</f>
        <v>Product23</v>
      </c>
      <c r="H171" t="str">
        <f>VLOOKUP(InputData[[#This Row],[PRODUCT ID]],MasterData[#All],3,FALSE)</f>
        <v>Category03</v>
      </c>
      <c r="I171" t="str">
        <f>VLOOKUP(InputData[[#This Row],[PRODUCT ID]],MasterData[#All],4,FALSE)</f>
        <v>Ft</v>
      </c>
      <c r="J171" s="7">
        <f>VLOOKUP(InputData[[#This Row],[PRODUCT ID]],MasterData[#All],5,FALSE)</f>
        <v>141</v>
      </c>
      <c r="K171" s="7">
        <f>VLOOKUP(InputData[[#This Row],[PRODUCT ID]],MasterData[#All],6,FALSE)</f>
        <v>149.46</v>
      </c>
      <c r="L171" s="7">
        <f>InputData[[#This Row],[BUYING PRIZE]]*InputData[[#This Row],[QUANTITY]]</f>
        <v>564</v>
      </c>
      <c r="M171" s="7">
        <f>InputData[[#This Row],[SELLING PRICE]]*InputData[[#This Row],[QUANTITY]]*(1-InputData[[#This Row],[DISCOUNT %]])</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ID]],MasterData[#All],2,FALSE)</f>
        <v>Product11</v>
      </c>
      <c r="H172" t="str">
        <f>VLOOKUP(InputData[[#This Row],[PRODUCT ID]],MasterData[#All],3,FALSE)</f>
        <v>Category02</v>
      </c>
      <c r="I172" t="str">
        <f>VLOOKUP(InputData[[#This Row],[PRODUCT ID]],MasterData[#All],4,FALSE)</f>
        <v>Lt</v>
      </c>
      <c r="J172" s="7">
        <f>VLOOKUP(InputData[[#This Row],[PRODUCT ID]],MasterData[#All],5,FALSE)</f>
        <v>44</v>
      </c>
      <c r="K172" s="7">
        <f>VLOOKUP(InputData[[#This Row],[PRODUCT ID]],MasterData[#All],6,FALSE)</f>
        <v>48.4</v>
      </c>
      <c r="L172" s="7">
        <f>InputData[[#This Row],[BUYING PRIZE]]*InputData[[#This Row],[QUANTITY]]</f>
        <v>572</v>
      </c>
      <c r="M172" s="7">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ID]],MasterData[#All],2,FALSE)</f>
        <v>Product27</v>
      </c>
      <c r="H173" t="str">
        <f>VLOOKUP(InputData[[#This Row],[PRODUCT ID]],MasterData[#All],3,FALSE)</f>
        <v>Category04</v>
      </c>
      <c r="I173" t="str">
        <f>VLOOKUP(InputData[[#This Row],[PRODUCT ID]],MasterData[#All],4,FALSE)</f>
        <v>Lt</v>
      </c>
      <c r="J173" s="7">
        <f>VLOOKUP(InputData[[#This Row],[PRODUCT ID]],MasterData[#All],5,FALSE)</f>
        <v>48</v>
      </c>
      <c r="K173" s="7">
        <f>VLOOKUP(InputData[[#This Row],[PRODUCT ID]],MasterData[#All],6,FALSE)</f>
        <v>57.120000000000005</v>
      </c>
      <c r="L173" s="7">
        <f>InputData[[#This Row],[BUYING PRIZE]]*InputData[[#This Row],[QUANTITY]]</f>
        <v>432</v>
      </c>
      <c r="M173" s="7">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ID]],MasterData[#All],2,FALSE)</f>
        <v>Product03</v>
      </c>
      <c r="H174" t="str">
        <f>VLOOKUP(InputData[[#This Row],[PRODUCT ID]],MasterData[#All],3,FALSE)</f>
        <v>Category01</v>
      </c>
      <c r="I174" t="str">
        <f>VLOOKUP(InputData[[#This Row],[PRODUCT ID]],MasterData[#All],4,FALSE)</f>
        <v>Kg</v>
      </c>
      <c r="J174" s="7">
        <f>VLOOKUP(InputData[[#This Row],[PRODUCT ID]],MasterData[#All],5,FALSE)</f>
        <v>71</v>
      </c>
      <c r="K174" s="7">
        <f>VLOOKUP(InputData[[#This Row],[PRODUCT ID]],MasterData[#All],6,FALSE)</f>
        <v>80.94</v>
      </c>
      <c r="L174" s="7">
        <f>InputData[[#This Row],[BUYING PRIZE]]*InputData[[#This Row],[QUANTITY]]</f>
        <v>213</v>
      </c>
      <c r="M174" s="7">
        <f>InputData[[#This Row],[SELLING PRICE]]*InputData[[#This Row],[QUANTITY]]*(1-InputData[[#This Row],[DISCOUNT %]])</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ID]],MasterData[#All],2,FALSE)</f>
        <v>Product25</v>
      </c>
      <c r="H175" t="str">
        <f>VLOOKUP(InputData[[#This Row],[PRODUCT ID]],MasterData[#All],3,FALSE)</f>
        <v>Category03</v>
      </c>
      <c r="I175" t="str">
        <f>VLOOKUP(InputData[[#This Row],[PRODUCT ID]],MasterData[#All],4,FALSE)</f>
        <v>No.</v>
      </c>
      <c r="J175" s="7">
        <f>VLOOKUP(InputData[[#This Row],[PRODUCT ID]],MasterData[#All],5,FALSE)</f>
        <v>7</v>
      </c>
      <c r="K175" s="7">
        <f>VLOOKUP(InputData[[#This Row],[PRODUCT ID]],MasterData[#All],6,FALSE)</f>
        <v>8.33</v>
      </c>
      <c r="L175" s="7">
        <f>InputData[[#This Row],[BUYING PRIZE]]*InputData[[#This Row],[QUANTITY]]</f>
        <v>42</v>
      </c>
      <c r="M175" s="7">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ID]],MasterData[#All],2,FALSE)</f>
        <v>Product20</v>
      </c>
      <c r="H176" t="str">
        <f>VLOOKUP(InputData[[#This Row],[PRODUCT ID]],MasterData[#All],3,FALSE)</f>
        <v>Category03</v>
      </c>
      <c r="I176" t="str">
        <f>VLOOKUP(InputData[[#This Row],[PRODUCT ID]],MasterData[#All],4,FALSE)</f>
        <v>Lt</v>
      </c>
      <c r="J176" s="7">
        <f>VLOOKUP(InputData[[#This Row],[PRODUCT ID]],MasterData[#All],5,FALSE)</f>
        <v>61</v>
      </c>
      <c r="K176" s="7">
        <f>VLOOKUP(InputData[[#This Row],[PRODUCT ID]],MasterData[#All],6,FALSE)</f>
        <v>76.25</v>
      </c>
      <c r="L176" s="7">
        <f>InputData[[#This Row],[BUYING PRIZE]]*InputData[[#This Row],[QUANTITY]]</f>
        <v>915</v>
      </c>
      <c r="M176" s="7">
        <f>InputData[[#This Row],[SELLING PRICE]]*InputData[[#This Row],[QUANTITY]]*(1-InputData[[#This Row],[DISCOUNT %]])</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ID]],MasterData[#All],2,FALSE)</f>
        <v>Product31</v>
      </c>
      <c r="H177" t="str">
        <f>VLOOKUP(InputData[[#This Row],[PRODUCT ID]],MasterData[#All],3,FALSE)</f>
        <v>Category04</v>
      </c>
      <c r="I177" t="str">
        <f>VLOOKUP(InputData[[#This Row],[PRODUCT ID]],MasterData[#All],4,FALSE)</f>
        <v>Kg</v>
      </c>
      <c r="J177" s="7">
        <f>VLOOKUP(InputData[[#This Row],[PRODUCT ID]],MasterData[#All],5,FALSE)</f>
        <v>93</v>
      </c>
      <c r="K177" s="7">
        <f>VLOOKUP(InputData[[#This Row],[PRODUCT ID]],MasterData[#All],6,FALSE)</f>
        <v>104.16</v>
      </c>
      <c r="L177" s="7">
        <f>InputData[[#This Row],[BUYING PRIZE]]*InputData[[#This Row],[QUANTITY]]</f>
        <v>837</v>
      </c>
      <c r="M177" s="7">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ID]],MasterData[#All],2,FALSE)</f>
        <v>Product28</v>
      </c>
      <c r="H178" t="str">
        <f>VLOOKUP(InputData[[#This Row],[PRODUCT ID]],MasterData[#All],3,FALSE)</f>
        <v>Category04</v>
      </c>
      <c r="I178" t="str">
        <f>VLOOKUP(InputData[[#This Row],[PRODUCT ID]],MasterData[#All],4,FALSE)</f>
        <v>No.</v>
      </c>
      <c r="J178" s="7">
        <f>VLOOKUP(InputData[[#This Row],[PRODUCT ID]],MasterData[#All],5,FALSE)</f>
        <v>37</v>
      </c>
      <c r="K178" s="7">
        <f>VLOOKUP(InputData[[#This Row],[PRODUCT ID]],MasterData[#All],6,FALSE)</f>
        <v>41.81</v>
      </c>
      <c r="L178" s="7">
        <f>InputData[[#This Row],[BUYING PRIZE]]*InputData[[#This Row],[QUANTITY]]</f>
        <v>481</v>
      </c>
      <c r="M178" s="7">
        <f>InputData[[#This Row],[SELLING PRICE]]*InputData[[#This Row],[QUANTITY]]*(1-InputData[[#This Row],[DISCOUNT %]])</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ID]],MasterData[#All],2,FALSE)</f>
        <v>Product39</v>
      </c>
      <c r="H179" t="str">
        <f>VLOOKUP(InputData[[#This Row],[PRODUCT ID]],MasterData[#All],3,FALSE)</f>
        <v>Category05</v>
      </c>
      <c r="I179" t="str">
        <f>VLOOKUP(InputData[[#This Row],[PRODUCT ID]],MasterData[#All],4,FALSE)</f>
        <v>No.</v>
      </c>
      <c r="J179" s="7">
        <f>VLOOKUP(InputData[[#This Row],[PRODUCT ID]],MasterData[#All],5,FALSE)</f>
        <v>37</v>
      </c>
      <c r="K179" s="7">
        <f>VLOOKUP(InputData[[#This Row],[PRODUCT ID]],MasterData[#All],6,FALSE)</f>
        <v>42.55</v>
      </c>
      <c r="L179" s="7">
        <f>InputData[[#This Row],[BUYING PRIZE]]*InputData[[#This Row],[QUANTITY]]</f>
        <v>148</v>
      </c>
      <c r="M179" s="7">
        <f>InputData[[#This Row],[SELLING PRICE]]*InputData[[#This Row],[QUANTITY]]*(1-InputData[[#This Row],[DISCOUNT %]])</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ID]],MasterData[#All],2,FALSE)</f>
        <v>Product34</v>
      </c>
      <c r="H180" t="str">
        <f>VLOOKUP(InputData[[#This Row],[PRODUCT ID]],MasterData[#All],3,FALSE)</f>
        <v>Category04</v>
      </c>
      <c r="I180" t="str">
        <f>VLOOKUP(InputData[[#This Row],[PRODUCT ID]],MasterData[#All],4,FALSE)</f>
        <v>Lt</v>
      </c>
      <c r="J180" s="7">
        <f>VLOOKUP(InputData[[#This Row],[PRODUCT ID]],MasterData[#All],5,FALSE)</f>
        <v>55</v>
      </c>
      <c r="K180" s="7">
        <f>VLOOKUP(InputData[[#This Row],[PRODUCT ID]],MasterData[#All],6,FALSE)</f>
        <v>58.3</v>
      </c>
      <c r="L180" s="7">
        <f>InputData[[#This Row],[BUYING PRIZE]]*InputData[[#This Row],[QUANTITY]]</f>
        <v>660</v>
      </c>
      <c r="M180" s="7">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ID]],MasterData[#All],2,FALSE)</f>
        <v>Product13</v>
      </c>
      <c r="H181" t="str">
        <f>VLOOKUP(InputData[[#This Row],[PRODUCT ID]],MasterData[#All],3,FALSE)</f>
        <v>Category02</v>
      </c>
      <c r="I181" t="str">
        <f>VLOOKUP(InputData[[#This Row],[PRODUCT ID]],MasterData[#All],4,FALSE)</f>
        <v>Kg</v>
      </c>
      <c r="J181" s="7">
        <f>VLOOKUP(InputData[[#This Row],[PRODUCT ID]],MasterData[#All],5,FALSE)</f>
        <v>112</v>
      </c>
      <c r="K181" s="7">
        <f>VLOOKUP(InputData[[#This Row],[PRODUCT ID]],MasterData[#All],6,FALSE)</f>
        <v>122.08</v>
      </c>
      <c r="L181" s="7">
        <f>InputData[[#This Row],[BUYING PRIZE]]*InputData[[#This Row],[QUANTITY]]</f>
        <v>1456</v>
      </c>
      <c r="M181" s="7">
        <f>InputData[[#This Row],[SELLING PRICE]]*InputData[[#This Row],[QUANTITY]]*(1-InputData[[#This Row],[DISCOUNT %]])</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ID]],MasterData[#All],2,FALSE)</f>
        <v>Product01</v>
      </c>
      <c r="H182" t="str">
        <f>VLOOKUP(InputData[[#This Row],[PRODUCT ID]],MasterData[#All],3,FALSE)</f>
        <v>Category01</v>
      </c>
      <c r="I182" t="str">
        <f>VLOOKUP(InputData[[#This Row],[PRODUCT ID]],MasterData[#All],4,FALSE)</f>
        <v>Kg</v>
      </c>
      <c r="J182" s="7">
        <f>VLOOKUP(InputData[[#This Row],[PRODUCT ID]],MasterData[#All],5,FALSE)</f>
        <v>98</v>
      </c>
      <c r="K182" s="7">
        <f>VLOOKUP(InputData[[#This Row],[PRODUCT ID]],MasterData[#All],6,FALSE)</f>
        <v>103.88</v>
      </c>
      <c r="L182" s="7">
        <f>InputData[[#This Row],[BUYING PRIZE]]*InputData[[#This Row],[QUANTITY]]</f>
        <v>196</v>
      </c>
      <c r="M182" s="7">
        <f>InputData[[#This Row],[SELLING PRICE]]*InputData[[#This Row],[QUANTITY]]*(1-InputData[[#This Row],[DISCOUNT %]])</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ID]],MasterData[#All],2,FALSE)</f>
        <v>Product35</v>
      </c>
      <c r="H183" t="str">
        <f>VLOOKUP(InputData[[#This Row],[PRODUCT ID]],MasterData[#All],3,FALSE)</f>
        <v>Category04</v>
      </c>
      <c r="I183" t="str">
        <f>VLOOKUP(InputData[[#This Row],[PRODUCT ID]],MasterData[#All],4,FALSE)</f>
        <v>No.</v>
      </c>
      <c r="J183" s="7">
        <f>VLOOKUP(InputData[[#This Row],[PRODUCT ID]],MasterData[#All],5,FALSE)</f>
        <v>5</v>
      </c>
      <c r="K183" s="7">
        <f>VLOOKUP(InputData[[#This Row],[PRODUCT ID]],MasterData[#All],6,FALSE)</f>
        <v>6.7</v>
      </c>
      <c r="L183" s="7">
        <f>InputData[[#This Row],[BUYING PRIZE]]*InputData[[#This Row],[QUANTITY]]</f>
        <v>55</v>
      </c>
      <c r="M183" s="7">
        <f>InputData[[#This Row],[SELLING PRICE]]*InputData[[#This Row],[QUANTITY]]*(1-InputData[[#This Row],[DISCOUNT %]])</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ID]],MasterData[#All],2,FALSE)</f>
        <v>Product24</v>
      </c>
      <c r="H184" t="str">
        <f>VLOOKUP(InputData[[#This Row],[PRODUCT ID]],MasterData[#All],3,FALSE)</f>
        <v>Category03</v>
      </c>
      <c r="I184" t="str">
        <f>VLOOKUP(InputData[[#This Row],[PRODUCT ID]],MasterData[#All],4,FALSE)</f>
        <v>Ft</v>
      </c>
      <c r="J184" s="7">
        <f>VLOOKUP(InputData[[#This Row],[PRODUCT ID]],MasterData[#All],5,FALSE)</f>
        <v>144</v>
      </c>
      <c r="K184" s="7">
        <f>VLOOKUP(InputData[[#This Row],[PRODUCT ID]],MasterData[#All],6,FALSE)</f>
        <v>156.96</v>
      </c>
      <c r="L184" s="7">
        <f>InputData[[#This Row],[BUYING PRIZE]]*InputData[[#This Row],[QUANTITY]]</f>
        <v>144</v>
      </c>
      <c r="M184" s="7">
        <f>InputData[[#This Row],[SELLING PRICE]]*InputData[[#This Row],[QUANTITY]]*(1-InputData[[#This Row],[DISCOUNT %]])</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ID]],MasterData[#All],2,FALSE)</f>
        <v>Product03</v>
      </c>
      <c r="H185" t="str">
        <f>VLOOKUP(InputData[[#This Row],[PRODUCT ID]],MasterData[#All],3,FALSE)</f>
        <v>Category01</v>
      </c>
      <c r="I185" t="str">
        <f>VLOOKUP(InputData[[#This Row],[PRODUCT ID]],MasterData[#All],4,FALSE)</f>
        <v>Kg</v>
      </c>
      <c r="J185" s="7">
        <f>VLOOKUP(InputData[[#This Row],[PRODUCT ID]],MasterData[#All],5,FALSE)</f>
        <v>71</v>
      </c>
      <c r="K185" s="7">
        <f>VLOOKUP(InputData[[#This Row],[PRODUCT ID]],MasterData[#All],6,FALSE)</f>
        <v>80.94</v>
      </c>
      <c r="L185" s="7">
        <f>InputData[[#This Row],[BUYING PRIZE]]*InputData[[#This Row],[QUANTITY]]</f>
        <v>994</v>
      </c>
      <c r="M185" s="7">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ID]],MasterData[#All],2,FALSE)</f>
        <v>Product41</v>
      </c>
      <c r="H186" t="str">
        <f>VLOOKUP(InputData[[#This Row],[PRODUCT ID]],MasterData[#All],3,FALSE)</f>
        <v>Category05</v>
      </c>
      <c r="I186" t="str">
        <f>VLOOKUP(InputData[[#This Row],[PRODUCT ID]],MasterData[#All],4,FALSE)</f>
        <v>Ft</v>
      </c>
      <c r="J186" s="7">
        <f>VLOOKUP(InputData[[#This Row],[PRODUCT ID]],MasterData[#All],5,FALSE)</f>
        <v>138</v>
      </c>
      <c r="K186" s="7">
        <f>VLOOKUP(InputData[[#This Row],[PRODUCT ID]],MasterData[#All],6,FALSE)</f>
        <v>173.88</v>
      </c>
      <c r="L186" s="7">
        <f>InputData[[#This Row],[BUYING PRIZE]]*InputData[[#This Row],[QUANTITY]]</f>
        <v>1104</v>
      </c>
      <c r="M186" s="7">
        <f>InputData[[#This Row],[SELLING PRICE]]*InputData[[#This Row],[QUANTITY]]*(1-InputData[[#This Row],[DISCOUNT %]])</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ID]],MasterData[#All],2,FALSE)</f>
        <v>Product28</v>
      </c>
      <c r="H187" t="str">
        <f>VLOOKUP(InputData[[#This Row],[PRODUCT ID]],MasterData[#All],3,FALSE)</f>
        <v>Category04</v>
      </c>
      <c r="I187" t="str">
        <f>VLOOKUP(InputData[[#This Row],[PRODUCT ID]],MasterData[#All],4,FALSE)</f>
        <v>No.</v>
      </c>
      <c r="J187" s="7">
        <f>VLOOKUP(InputData[[#This Row],[PRODUCT ID]],MasterData[#All],5,FALSE)</f>
        <v>37</v>
      </c>
      <c r="K187" s="7">
        <f>VLOOKUP(InputData[[#This Row],[PRODUCT ID]],MasterData[#All],6,FALSE)</f>
        <v>41.81</v>
      </c>
      <c r="L187" s="7">
        <f>InputData[[#This Row],[BUYING PRIZE]]*InputData[[#This Row],[QUANTITY]]</f>
        <v>259</v>
      </c>
      <c r="M187" s="7">
        <f>InputData[[#This Row],[SELLING PRICE]]*InputData[[#This Row],[QUANTITY]]*(1-InputData[[#This Row],[DISCOUNT %]])</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ID]],MasterData[#All],2,FALSE)</f>
        <v>Product23</v>
      </c>
      <c r="H188" t="str">
        <f>VLOOKUP(InputData[[#This Row],[PRODUCT ID]],MasterData[#All],3,FALSE)</f>
        <v>Category03</v>
      </c>
      <c r="I188" t="str">
        <f>VLOOKUP(InputData[[#This Row],[PRODUCT ID]],MasterData[#All],4,FALSE)</f>
        <v>Ft</v>
      </c>
      <c r="J188" s="7">
        <f>VLOOKUP(InputData[[#This Row],[PRODUCT ID]],MasterData[#All],5,FALSE)</f>
        <v>141</v>
      </c>
      <c r="K188" s="7">
        <f>VLOOKUP(InputData[[#This Row],[PRODUCT ID]],MasterData[#All],6,FALSE)</f>
        <v>149.46</v>
      </c>
      <c r="L188" s="7">
        <f>InputData[[#This Row],[BUYING PRIZE]]*InputData[[#This Row],[QUANTITY]]</f>
        <v>2115</v>
      </c>
      <c r="M188" s="7">
        <f>InputData[[#This Row],[SELLING PRICE]]*InputData[[#This Row],[QUANTITY]]*(1-InputData[[#This Row],[DISCOUNT %]])</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ID]],MasterData[#All],2,FALSE)</f>
        <v>Product32</v>
      </c>
      <c r="H189" t="str">
        <f>VLOOKUP(InputData[[#This Row],[PRODUCT ID]],MasterData[#All],3,FALSE)</f>
        <v>Category04</v>
      </c>
      <c r="I189" t="str">
        <f>VLOOKUP(InputData[[#This Row],[PRODUCT ID]],MasterData[#All],4,FALSE)</f>
        <v>Kg</v>
      </c>
      <c r="J189" s="7">
        <f>VLOOKUP(InputData[[#This Row],[PRODUCT ID]],MasterData[#All],5,FALSE)</f>
        <v>89</v>
      </c>
      <c r="K189" s="7">
        <f>VLOOKUP(InputData[[#This Row],[PRODUCT ID]],MasterData[#All],6,FALSE)</f>
        <v>117.48</v>
      </c>
      <c r="L189" s="7">
        <f>InputData[[#This Row],[BUYING PRIZE]]*InputData[[#This Row],[QUANTITY]]</f>
        <v>89</v>
      </c>
      <c r="M189" s="7">
        <f>InputData[[#This Row],[SELLING PRICE]]*InputData[[#This Row],[QUANTITY]]*(1-InputData[[#This Row],[DISCOUNT %]])</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ID]],MasterData[#All],2,FALSE)</f>
        <v>Product19</v>
      </c>
      <c r="H190" t="str">
        <f>VLOOKUP(InputData[[#This Row],[PRODUCT ID]],MasterData[#All],3,FALSE)</f>
        <v>Category02</v>
      </c>
      <c r="I190" t="str">
        <f>VLOOKUP(InputData[[#This Row],[PRODUCT ID]],MasterData[#All],4,FALSE)</f>
        <v>Ft</v>
      </c>
      <c r="J190" s="7">
        <f>VLOOKUP(InputData[[#This Row],[PRODUCT ID]],MasterData[#All],5,FALSE)</f>
        <v>150</v>
      </c>
      <c r="K190" s="7">
        <f>VLOOKUP(InputData[[#This Row],[PRODUCT ID]],MasterData[#All],6,FALSE)</f>
        <v>210</v>
      </c>
      <c r="L190" s="7">
        <f>InputData[[#This Row],[BUYING PRIZE]]*InputData[[#This Row],[QUANTITY]]</f>
        <v>750</v>
      </c>
      <c r="M190" s="7">
        <f>InputData[[#This Row],[SELLING PRICE]]*InputData[[#This Row],[QUANTITY]]*(1-InputData[[#This Row],[DISCOUNT %]])</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ID]],MasterData[#All],2,FALSE)</f>
        <v>Product44</v>
      </c>
      <c r="H191" t="str">
        <f>VLOOKUP(InputData[[#This Row],[PRODUCT ID]],MasterData[#All],3,FALSE)</f>
        <v>Category05</v>
      </c>
      <c r="I191" t="str">
        <f>VLOOKUP(InputData[[#This Row],[PRODUCT ID]],MasterData[#All],4,FALSE)</f>
        <v>Kg</v>
      </c>
      <c r="J191" s="7">
        <f>VLOOKUP(InputData[[#This Row],[PRODUCT ID]],MasterData[#All],5,FALSE)</f>
        <v>76</v>
      </c>
      <c r="K191" s="7">
        <f>VLOOKUP(InputData[[#This Row],[PRODUCT ID]],MasterData[#All],6,FALSE)</f>
        <v>82.08</v>
      </c>
      <c r="L191" s="7">
        <f>InputData[[#This Row],[BUYING PRIZE]]*InputData[[#This Row],[QUANTITY]]</f>
        <v>304</v>
      </c>
      <c r="M191" s="7">
        <f>InputData[[#This Row],[SELLING PRICE]]*InputData[[#This Row],[QUANTITY]]*(1-InputData[[#This Row],[DISCOUNT %]])</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ID]],MasterData[#All],2,FALSE)</f>
        <v>Product30</v>
      </c>
      <c r="H192" t="str">
        <f>VLOOKUP(InputData[[#This Row],[PRODUCT ID]],MasterData[#All],3,FALSE)</f>
        <v>Category04</v>
      </c>
      <c r="I192" t="str">
        <f>VLOOKUP(InputData[[#This Row],[PRODUCT ID]],MasterData[#All],4,FALSE)</f>
        <v>Ft</v>
      </c>
      <c r="J192" s="7">
        <f>VLOOKUP(InputData[[#This Row],[PRODUCT ID]],MasterData[#All],5,FALSE)</f>
        <v>148</v>
      </c>
      <c r="K192" s="7">
        <f>VLOOKUP(InputData[[#This Row],[PRODUCT ID]],MasterData[#All],6,FALSE)</f>
        <v>201.28</v>
      </c>
      <c r="L192" s="7">
        <f>InputData[[#This Row],[BUYING PRIZE]]*InputData[[#This Row],[QUANTITY]]</f>
        <v>888</v>
      </c>
      <c r="M192" s="7">
        <f>InputData[[#This Row],[SELLING PRICE]]*InputData[[#This Row],[QUANTITY]]*(1-InputData[[#This Row],[DISCOUNT %]])</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ID]],MasterData[#All],2,FALSE)</f>
        <v>Product01</v>
      </c>
      <c r="H193" t="str">
        <f>VLOOKUP(InputData[[#This Row],[PRODUCT ID]],MasterData[#All],3,FALSE)</f>
        <v>Category01</v>
      </c>
      <c r="I193" t="str">
        <f>VLOOKUP(InputData[[#This Row],[PRODUCT ID]],MasterData[#All],4,FALSE)</f>
        <v>Kg</v>
      </c>
      <c r="J193" s="7">
        <f>VLOOKUP(InputData[[#This Row],[PRODUCT ID]],MasterData[#All],5,FALSE)</f>
        <v>98</v>
      </c>
      <c r="K193" s="7">
        <f>VLOOKUP(InputData[[#This Row],[PRODUCT ID]],MasterData[#All],6,FALSE)</f>
        <v>103.88</v>
      </c>
      <c r="L193" s="7">
        <f>InputData[[#This Row],[BUYING PRIZE]]*InputData[[#This Row],[QUANTITY]]</f>
        <v>882</v>
      </c>
      <c r="M193" s="7">
        <f>InputData[[#This Row],[SELLING PRICE]]*InputData[[#This Row],[QUANTITY]]*(1-InputData[[#This Row],[DISCOUNT %]])</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ID]],MasterData[#All],2,FALSE)</f>
        <v>Product26</v>
      </c>
      <c r="H194" t="str">
        <f>VLOOKUP(InputData[[#This Row],[PRODUCT ID]],MasterData[#All],3,FALSE)</f>
        <v>Category04</v>
      </c>
      <c r="I194" t="str">
        <f>VLOOKUP(InputData[[#This Row],[PRODUCT ID]],MasterData[#All],4,FALSE)</f>
        <v>No.</v>
      </c>
      <c r="J194" s="7">
        <f>VLOOKUP(InputData[[#This Row],[PRODUCT ID]],MasterData[#All],5,FALSE)</f>
        <v>18</v>
      </c>
      <c r="K194" s="7">
        <f>VLOOKUP(InputData[[#This Row],[PRODUCT ID]],MasterData[#All],6,FALSE)</f>
        <v>24.66</v>
      </c>
      <c r="L194" s="7">
        <f>InputData[[#This Row],[BUYING PRIZE]]*InputData[[#This Row],[QUANTITY]]</f>
        <v>36</v>
      </c>
      <c r="M194" s="7">
        <f>InputData[[#This Row],[SELLING PRICE]]*InputData[[#This Row],[QUANTITY]]*(1-InputData[[#This Row],[DISCOUNT %]])</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ID]],MasterData[#All],2,FALSE)</f>
        <v>Product01</v>
      </c>
      <c r="H195" t="str">
        <f>VLOOKUP(InputData[[#This Row],[PRODUCT ID]],MasterData[#All],3,FALSE)</f>
        <v>Category01</v>
      </c>
      <c r="I195" t="str">
        <f>VLOOKUP(InputData[[#This Row],[PRODUCT ID]],MasterData[#All],4,FALSE)</f>
        <v>Kg</v>
      </c>
      <c r="J195" s="7">
        <f>VLOOKUP(InputData[[#This Row],[PRODUCT ID]],MasterData[#All],5,FALSE)</f>
        <v>98</v>
      </c>
      <c r="K195" s="7">
        <f>VLOOKUP(InputData[[#This Row],[PRODUCT ID]],MasterData[#All],6,FALSE)</f>
        <v>103.88</v>
      </c>
      <c r="L195" s="7">
        <f>InputData[[#This Row],[BUYING PRIZE]]*InputData[[#This Row],[QUANTITY]]</f>
        <v>588</v>
      </c>
      <c r="M195" s="7">
        <f>InputData[[#This Row],[SELLING PRICE]]*InputData[[#This Row],[QUANTITY]]*(1-InputData[[#This Row],[DISCOUNT %]])</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ID]],MasterData[#All],2,FALSE)</f>
        <v>Product41</v>
      </c>
      <c r="H196" t="str">
        <f>VLOOKUP(InputData[[#This Row],[PRODUCT ID]],MasterData[#All],3,FALSE)</f>
        <v>Category05</v>
      </c>
      <c r="I196" t="str">
        <f>VLOOKUP(InputData[[#This Row],[PRODUCT ID]],MasterData[#All],4,FALSE)</f>
        <v>Ft</v>
      </c>
      <c r="J196" s="7">
        <f>VLOOKUP(InputData[[#This Row],[PRODUCT ID]],MasterData[#All],5,FALSE)</f>
        <v>138</v>
      </c>
      <c r="K196" s="7">
        <f>VLOOKUP(InputData[[#This Row],[PRODUCT ID]],MasterData[#All],6,FALSE)</f>
        <v>173.88</v>
      </c>
      <c r="L196" s="7">
        <f>InputData[[#This Row],[BUYING PRIZE]]*InputData[[#This Row],[QUANTITY]]</f>
        <v>966</v>
      </c>
      <c r="M196" s="7">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ID]],MasterData[#All],2,FALSE)</f>
        <v>Product42</v>
      </c>
      <c r="H197" t="str">
        <f>VLOOKUP(InputData[[#This Row],[PRODUCT ID]],MasterData[#All],3,FALSE)</f>
        <v>Category05</v>
      </c>
      <c r="I197" t="str">
        <f>VLOOKUP(InputData[[#This Row],[PRODUCT ID]],MasterData[#All],4,FALSE)</f>
        <v>Ft</v>
      </c>
      <c r="J197" s="7">
        <f>VLOOKUP(InputData[[#This Row],[PRODUCT ID]],MasterData[#All],5,FALSE)</f>
        <v>120</v>
      </c>
      <c r="K197" s="7">
        <f>VLOOKUP(InputData[[#This Row],[PRODUCT ID]],MasterData[#All],6,FALSE)</f>
        <v>162</v>
      </c>
      <c r="L197" s="7">
        <f>InputData[[#This Row],[BUYING PRIZE]]*InputData[[#This Row],[QUANTITY]]</f>
        <v>720</v>
      </c>
      <c r="M197" s="7">
        <f>InputData[[#This Row],[SELLING PRICE]]*InputData[[#This Row],[QUANTITY]]*(1-InputData[[#This Row],[DISCOUNT %]])</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ID]],MasterData[#All],2,FALSE)</f>
        <v>Product42</v>
      </c>
      <c r="H198" t="str">
        <f>VLOOKUP(InputData[[#This Row],[PRODUCT ID]],MasterData[#All],3,FALSE)</f>
        <v>Category05</v>
      </c>
      <c r="I198" t="str">
        <f>VLOOKUP(InputData[[#This Row],[PRODUCT ID]],MasterData[#All],4,FALSE)</f>
        <v>Ft</v>
      </c>
      <c r="J198" s="7">
        <f>VLOOKUP(InputData[[#This Row],[PRODUCT ID]],MasterData[#All],5,FALSE)</f>
        <v>120</v>
      </c>
      <c r="K198" s="7">
        <f>VLOOKUP(InputData[[#This Row],[PRODUCT ID]],MasterData[#All],6,FALSE)</f>
        <v>162</v>
      </c>
      <c r="L198" s="7">
        <f>InputData[[#This Row],[BUYING PRIZE]]*InputData[[#This Row],[QUANTITY]]</f>
        <v>1680</v>
      </c>
      <c r="M198" s="7">
        <f>InputData[[#This Row],[SELLING PRICE]]*InputData[[#This Row],[QUANTITY]]*(1-InputData[[#This Row],[DISCOUNT %]])</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ID]],MasterData[#All],2,FALSE)</f>
        <v>Product20</v>
      </c>
      <c r="H199" t="str">
        <f>VLOOKUP(InputData[[#This Row],[PRODUCT ID]],MasterData[#All],3,FALSE)</f>
        <v>Category03</v>
      </c>
      <c r="I199" t="str">
        <f>VLOOKUP(InputData[[#This Row],[PRODUCT ID]],MasterData[#All],4,FALSE)</f>
        <v>Lt</v>
      </c>
      <c r="J199" s="7">
        <f>VLOOKUP(InputData[[#This Row],[PRODUCT ID]],MasterData[#All],5,FALSE)</f>
        <v>61</v>
      </c>
      <c r="K199" s="7">
        <f>VLOOKUP(InputData[[#This Row],[PRODUCT ID]],MasterData[#All],6,FALSE)</f>
        <v>76.25</v>
      </c>
      <c r="L199" s="7">
        <f>InputData[[#This Row],[BUYING PRIZE]]*InputData[[#This Row],[QUANTITY]]</f>
        <v>427</v>
      </c>
      <c r="M199" s="7">
        <f>InputData[[#This Row],[SELLING PRICE]]*InputData[[#This Row],[QUANTITY]]*(1-InputData[[#This Row],[DISCOUNT %]])</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ID]],MasterData[#All],2,FALSE)</f>
        <v>Product40</v>
      </c>
      <c r="H200" t="str">
        <f>VLOOKUP(InputData[[#This Row],[PRODUCT ID]],MasterData[#All],3,FALSE)</f>
        <v>Category05</v>
      </c>
      <c r="I200" t="str">
        <f>VLOOKUP(InputData[[#This Row],[PRODUCT ID]],MasterData[#All],4,FALSE)</f>
        <v>Kg</v>
      </c>
      <c r="J200" s="7">
        <f>VLOOKUP(InputData[[#This Row],[PRODUCT ID]],MasterData[#All],5,FALSE)</f>
        <v>90</v>
      </c>
      <c r="K200" s="7">
        <f>VLOOKUP(InputData[[#This Row],[PRODUCT ID]],MasterData[#All],6,FALSE)</f>
        <v>115.2</v>
      </c>
      <c r="L200" s="7">
        <f>InputData[[#This Row],[BUYING PRIZE]]*InputData[[#This Row],[QUANTITY]]</f>
        <v>180</v>
      </c>
      <c r="M200" s="7">
        <f>InputData[[#This Row],[SELLING PRICE]]*InputData[[#This Row],[QUANTITY]]*(1-InputData[[#This Row],[DISCOUNT %]])</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ID]],MasterData[#All],2,FALSE)</f>
        <v>Product02</v>
      </c>
      <c r="H201" t="str">
        <f>VLOOKUP(InputData[[#This Row],[PRODUCT ID]],MasterData[#All],3,FALSE)</f>
        <v>Category01</v>
      </c>
      <c r="I201" t="str">
        <f>VLOOKUP(InputData[[#This Row],[PRODUCT ID]],MasterData[#All],4,FALSE)</f>
        <v>Kg</v>
      </c>
      <c r="J201" s="7">
        <f>VLOOKUP(InputData[[#This Row],[PRODUCT ID]],MasterData[#All],5,FALSE)</f>
        <v>105</v>
      </c>
      <c r="K201" s="7">
        <f>VLOOKUP(InputData[[#This Row],[PRODUCT ID]],MasterData[#All],6,FALSE)</f>
        <v>142.80000000000001</v>
      </c>
      <c r="L201" s="7">
        <f>InputData[[#This Row],[BUYING PRIZE]]*InputData[[#This Row],[QUANTITY]]</f>
        <v>420</v>
      </c>
      <c r="M201" s="7">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ID]],MasterData[#All],2,FALSE)</f>
        <v>Product18</v>
      </c>
      <c r="H202" t="str">
        <f>VLOOKUP(InputData[[#This Row],[PRODUCT ID]],MasterData[#All],3,FALSE)</f>
        <v>Category02</v>
      </c>
      <c r="I202" t="str">
        <f>VLOOKUP(InputData[[#This Row],[PRODUCT ID]],MasterData[#All],4,FALSE)</f>
        <v>No.</v>
      </c>
      <c r="J202" s="7">
        <f>VLOOKUP(InputData[[#This Row],[PRODUCT ID]],MasterData[#All],5,FALSE)</f>
        <v>37</v>
      </c>
      <c r="K202" s="7">
        <f>VLOOKUP(InputData[[#This Row],[PRODUCT ID]],MasterData[#All],6,FALSE)</f>
        <v>49.21</v>
      </c>
      <c r="L202" s="7">
        <f>InputData[[#This Row],[BUYING PRIZE]]*InputData[[#This Row],[QUANTITY]]</f>
        <v>444</v>
      </c>
      <c r="M202" s="7">
        <f>InputData[[#This Row],[SELLING PRICE]]*InputData[[#This Row],[QUANTITY]]*(1-InputData[[#This Row],[DISCOUNT %]])</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ID]],MasterData[#All],2,FALSE)</f>
        <v>Product21</v>
      </c>
      <c r="H203" t="str">
        <f>VLOOKUP(InputData[[#This Row],[PRODUCT ID]],MasterData[#All],3,FALSE)</f>
        <v>Category03</v>
      </c>
      <c r="I203" t="str">
        <f>VLOOKUP(InputData[[#This Row],[PRODUCT ID]],MasterData[#All],4,FALSE)</f>
        <v>Ft</v>
      </c>
      <c r="J203" s="7">
        <f>VLOOKUP(InputData[[#This Row],[PRODUCT ID]],MasterData[#All],5,FALSE)</f>
        <v>126</v>
      </c>
      <c r="K203" s="7">
        <f>VLOOKUP(InputData[[#This Row],[PRODUCT ID]],MasterData[#All],6,FALSE)</f>
        <v>162.54</v>
      </c>
      <c r="L203" s="7">
        <f>InputData[[#This Row],[BUYING PRIZE]]*InputData[[#This Row],[QUANTITY]]</f>
        <v>882</v>
      </c>
      <c r="M203" s="7">
        <f>InputData[[#This Row],[SELLING PRICE]]*InputData[[#This Row],[QUANTITY]]*(1-InputData[[#This Row],[DISCOUNT %]])</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ID]],MasterData[#All],2,FALSE)</f>
        <v>Product34</v>
      </c>
      <c r="H204" t="str">
        <f>VLOOKUP(InputData[[#This Row],[PRODUCT ID]],MasterData[#All],3,FALSE)</f>
        <v>Category04</v>
      </c>
      <c r="I204" t="str">
        <f>VLOOKUP(InputData[[#This Row],[PRODUCT ID]],MasterData[#All],4,FALSE)</f>
        <v>Lt</v>
      </c>
      <c r="J204" s="7">
        <f>VLOOKUP(InputData[[#This Row],[PRODUCT ID]],MasterData[#All],5,FALSE)</f>
        <v>55</v>
      </c>
      <c r="K204" s="7">
        <f>VLOOKUP(InputData[[#This Row],[PRODUCT ID]],MasterData[#All],6,FALSE)</f>
        <v>58.3</v>
      </c>
      <c r="L204" s="7">
        <f>InputData[[#This Row],[BUYING PRIZE]]*InputData[[#This Row],[QUANTITY]]</f>
        <v>55</v>
      </c>
      <c r="M204" s="7">
        <f>InputData[[#This Row],[SELLING PRICE]]*InputData[[#This Row],[QUANTITY]]*(1-InputData[[#This Row],[DISCOUNT %]])</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ID]],MasterData[#All],2,FALSE)</f>
        <v>Product14</v>
      </c>
      <c r="H205" t="str">
        <f>VLOOKUP(InputData[[#This Row],[PRODUCT ID]],MasterData[#All],3,FALSE)</f>
        <v>Category02</v>
      </c>
      <c r="I205" t="str">
        <f>VLOOKUP(InputData[[#This Row],[PRODUCT ID]],MasterData[#All],4,FALSE)</f>
        <v>Kg</v>
      </c>
      <c r="J205" s="7">
        <f>VLOOKUP(InputData[[#This Row],[PRODUCT ID]],MasterData[#All],5,FALSE)</f>
        <v>112</v>
      </c>
      <c r="K205" s="7">
        <f>VLOOKUP(InputData[[#This Row],[PRODUCT ID]],MasterData[#All],6,FALSE)</f>
        <v>146.72</v>
      </c>
      <c r="L205" s="7">
        <f>InputData[[#This Row],[BUYING PRIZE]]*InputData[[#This Row],[QUANTITY]]</f>
        <v>1008</v>
      </c>
      <c r="M205" s="7">
        <f>InputData[[#This Row],[SELLING PRICE]]*InputData[[#This Row],[QUANTITY]]*(1-InputData[[#This Row],[DISCOUNT %]])</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ID]],MasterData[#All],2,FALSE)</f>
        <v>Product06</v>
      </c>
      <c r="H206" t="str">
        <f>VLOOKUP(InputData[[#This Row],[PRODUCT ID]],MasterData[#All],3,FALSE)</f>
        <v>Category01</v>
      </c>
      <c r="I206" t="str">
        <f>VLOOKUP(InputData[[#This Row],[PRODUCT ID]],MasterData[#All],4,FALSE)</f>
        <v>Kg</v>
      </c>
      <c r="J206" s="7">
        <f>VLOOKUP(InputData[[#This Row],[PRODUCT ID]],MasterData[#All],5,FALSE)</f>
        <v>75</v>
      </c>
      <c r="K206" s="7">
        <f>VLOOKUP(InputData[[#This Row],[PRODUCT ID]],MasterData[#All],6,FALSE)</f>
        <v>85.5</v>
      </c>
      <c r="L206" s="7">
        <f>InputData[[#This Row],[BUYING PRIZE]]*InputData[[#This Row],[QUANTITY]]</f>
        <v>375</v>
      </c>
      <c r="M206" s="7">
        <f>InputData[[#This Row],[SELLING PRICE]]*InputData[[#This Row],[QUANTITY]]*(1-InputData[[#This Row],[DISCOUNT %]])</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ID]],MasterData[#All],2,FALSE)</f>
        <v>Product30</v>
      </c>
      <c r="H207" t="str">
        <f>VLOOKUP(InputData[[#This Row],[PRODUCT ID]],MasterData[#All],3,FALSE)</f>
        <v>Category04</v>
      </c>
      <c r="I207" t="str">
        <f>VLOOKUP(InputData[[#This Row],[PRODUCT ID]],MasterData[#All],4,FALSE)</f>
        <v>Ft</v>
      </c>
      <c r="J207" s="7">
        <f>VLOOKUP(InputData[[#This Row],[PRODUCT ID]],MasterData[#All],5,FALSE)</f>
        <v>148</v>
      </c>
      <c r="K207" s="7">
        <f>VLOOKUP(InputData[[#This Row],[PRODUCT ID]],MasterData[#All],6,FALSE)</f>
        <v>201.28</v>
      </c>
      <c r="L207" s="7">
        <f>InputData[[#This Row],[BUYING PRIZE]]*InputData[[#This Row],[QUANTITY]]</f>
        <v>2072</v>
      </c>
      <c r="M207" s="7">
        <f>InputData[[#This Row],[SELLING PRICE]]*InputData[[#This Row],[QUANTITY]]*(1-InputData[[#This Row],[DISCOUNT %]])</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ID]],MasterData[#All],2,FALSE)</f>
        <v>Product14</v>
      </c>
      <c r="H208" t="str">
        <f>VLOOKUP(InputData[[#This Row],[PRODUCT ID]],MasterData[#All],3,FALSE)</f>
        <v>Category02</v>
      </c>
      <c r="I208" t="str">
        <f>VLOOKUP(InputData[[#This Row],[PRODUCT ID]],MasterData[#All],4,FALSE)</f>
        <v>Kg</v>
      </c>
      <c r="J208" s="7">
        <f>VLOOKUP(InputData[[#This Row],[PRODUCT ID]],MasterData[#All],5,FALSE)</f>
        <v>112</v>
      </c>
      <c r="K208" s="7">
        <f>VLOOKUP(InputData[[#This Row],[PRODUCT ID]],MasterData[#All],6,FALSE)</f>
        <v>146.72</v>
      </c>
      <c r="L208" s="7">
        <f>InputData[[#This Row],[BUYING PRIZE]]*InputData[[#This Row],[QUANTITY]]</f>
        <v>1680</v>
      </c>
      <c r="M208" s="7">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ID]],MasterData[#All],2,FALSE)</f>
        <v>Product19</v>
      </c>
      <c r="H209" t="str">
        <f>VLOOKUP(InputData[[#This Row],[PRODUCT ID]],MasterData[#All],3,FALSE)</f>
        <v>Category02</v>
      </c>
      <c r="I209" t="str">
        <f>VLOOKUP(InputData[[#This Row],[PRODUCT ID]],MasterData[#All],4,FALSE)</f>
        <v>Ft</v>
      </c>
      <c r="J209" s="7">
        <f>VLOOKUP(InputData[[#This Row],[PRODUCT ID]],MasterData[#All],5,FALSE)</f>
        <v>150</v>
      </c>
      <c r="K209" s="7">
        <f>VLOOKUP(InputData[[#This Row],[PRODUCT ID]],MasterData[#All],6,FALSE)</f>
        <v>210</v>
      </c>
      <c r="L209" s="7">
        <f>InputData[[#This Row],[BUYING PRIZE]]*InputData[[#This Row],[QUANTITY]]</f>
        <v>1350</v>
      </c>
      <c r="M209" s="7">
        <f>InputData[[#This Row],[SELLING PRICE]]*InputData[[#This Row],[QUANTITY]]*(1-InputData[[#This Row],[DISCOUNT %]])</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ID]],MasterData[#All],2,FALSE)</f>
        <v>Product35</v>
      </c>
      <c r="H210" t="str">
        <f>VLOOKUP(InputData[[#This Row],[PRODUCT ID]],MasterData[#All],3,FALSE)</f>
        <v>Category04</v>
      </c>
      <c r="I210" t="str">
        <f>VLOOKUP(InputData[[#This Row],[PRODUCT ID]],MasterData[#All],4,FALSE)</f>
        <v>No.</v>
      </c>
      <c r="J210" s="7">
        <f>VLOOKUP(InputData[[#This Row],[PRODUCT ID]],MasterData[#All],5,FALSE)</f>
        <v>5</v>
      </c>
      <c r="K210" s="7">
        <f>VLOOKUP(InputData[[#This Row],[PRODUCT ID]],MasterData[#All],6,FALSE)</f>
        <v>6.7</v>
      </c>
      <c r="L210" s="7">
        <f>InputData[[#This Row],[BUYING PRIZE]]*InputData[[#This Row],[QUANTITY]]</f>
        <v>5</v>
      </c>
      <c r="M210" s="7">
        <f>InputData[[#This Row],[SELLING PRICE]]*InputData[[#This Row],[QUANTITY]]*(1-InputData[[#This Row],[DISCOUNT %]])</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ID]],MasterData[#All],2,FALSE)</f>
        <v>Product36</v>
      </c>
      <c r="H211" t="str">
        <f>VLOOKUP(InputData[[#This Row],[PRODUCT ID]],MasterData[#All],3,FALSE)</f>
        <v>Category04</v>
      </c>
      <c r="I211" t="str">
        <f>VLOOKUP(InputData[[#This Row],[PRODUCT ID]],MasterData[#All],4,FALSE)</f>
        <v>Kg</v>
      </c>
      <c r="J211" s="7">
        <f>VLOOKUP(InputData[[#This Row],[PRODUCT ID]],MasterData[#All],5,FALSE)</f>
        <v>90</v>
      </c>
      <c r="K211" s="7">
        <f>VLOOKUP(InputData[[#This Row],[PRODUCT ID]],MasterData[#All],6,FALSE)</f>
        <v>96.3</v>
      </c>
      <c r="L211" s="7">
        <f>InputData[[#This Row],[BUYING PRIZE]]*InputData[[#This Row],[QUANTITY]]</f>
        <v>1080</v>
      </c>
      <c r="M211" s="7">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ID]],MasterData[#All],2,FALSE)</f>
        <v>Product26</v>
      </c>
      <c r="H212" t="str">
        <f>VLOOKUP(InputData[[#This Row],[PRODUCT ID]],MasterData[#All],3,FALSE)</f>
        <v>Category04</v>
      </c>
      <c r="I212" t="str">
        <f>VLOOKUP(InputData[[#This Row],[PRODUCT ID]],MasterData[#All],4,FALSE)</f>
        <v>No.</v>
      </c>
      <c r="J212" s="7">
        <f>VLOOKUP(InputData[[#This Row],[PRODUCT ID]],MasterData[#All],5,FALSE)</f>
        <v>18</v>
      </c>
      <c r="K212" s="7">
        <f>VLOOKUP(InputData[[#This Row],[PRODUCT ID]],MasterData[#All],6,FALSE)</f>
        <v>24.66</v>
      </c>
      <c r="L212" s="7">
        <f>InputData[[#This Row],[BUYING PRIZE]]*InputData[[#This Row],[QUANTITY]]</f>
        <v>108</v>
      </c>
      <c r="M212" s="7">
        <f>InputData[[#This Row],[SELLING PRICE]]*InputData[[#This Row],[QUANTITY]]*(1-InputData[[#This Row],[DISCOUNT %]])</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ID]],MasterData[#All],2,FALSE)</f>
        <v>Product38</v>
      </c>
      <c r="H213" t="str">
        <f>VLOOKUP(InputData[[#This Row],[PRODUCT ID]],MasterData[#All],3,FALSE)</f>
        <v>Category05</v>
      </c>
      <c r="I213" t="str">
        <f>VLOOKUP(InputData[[#This Row],[PRODUCT ID]],MasterData[#All],4,FALSE)</f>
        <v>Kg</v>
      </c>
      <c r="J213" s="7">
        <f>VLOOKUP(InputData[[#This Row],[PRODUCT ID]],MasterData[#All],5,FALSE)</f>
        <v>72</v>
      </c>
      <c r="K213" s="7">
        <f>VLOOKUP(InputData[[#This Row],[PRODUCT ID]],MasterData[#All],6,FALSE)</f>
        <v>79.92</v>
      </c>
      <c r="L213" s="7">
        <f>InputData[[#This Row],[BUYING PRIZE]]*InputData[[#This Row],[QUANTITY]]</f>
        <v>360</v>
      </c>
      <c r="M213" s="7">
        <f>InputData[[#This Row],[SELLING PRICE]]*InputData[[#This Row],[QUANTITY]]*(1-InputData[[#This Row],[DISCOUNT %]])</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ID]],MasterData[#All],2,FALSE)</f>
        <v>Product32</v>
      </c>
      <c r="H214" t="str">
        <f>VLOOKUP(InputData[[#This Row],[PRODUCT ID]],MasterData[#All],3,FALSE)</f>
        <v>Category04</v>
      </c>
      <c r="I214" t="str">
        <f>VLOOKUP(InputData[[#This Row],[PRODUCT ID]],MasterData[#All],4,FALSE)</f>
        <v>Kg</v>
      </c>
      <c r="J214" s="7">
        <f>VLOOKUP(InputData[[#This Row],[PRODUCT ID]],MasterData[#All],5,FALSE)</f>
        <v>89</v>
      </c>
      <c r="K214" s="7">
        <f>VLOOKUP(InputData[[#This Row],[PRODUCT ID]],MasterData[#All],6,FALSE)</f>
        <v>117.48</v>
      </c>
      <c r="L214" s="7">
        <f>InputData[[#This Row],[BUYING PRIZE]]*InputData[[#This Row],[QUANTITY]]</f>
        <v>979</v>
      </c>
      <c r="M214" s="7">
        <f>InputData[[#This Row],[SELLING PRICE]]*InputData[[#This Row],[QUANTITY]]*(1-InputData[[#This Row],[DISCOUNT %]])</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ID]],MasterData[#All],2,FALSE)</f>
        <v>Product35</v>
      </c>
      <c r="H215" t="str">
        <f>VLOOKUP(InputData[[#This Row],[PRODUCT ID]],MasterData[#All],3,FALSE)</f>
        <v>Category04</v>
      </c>
      <c r="I215" t="str">
        <f>VLOOKUP(InputData[[#This Row],[PRODUCT ID]],MasterData[#All],4,FALSE)</f>
        <v>No.</v>
      </c>
      <c r="J215" s="7">
        <f>VLOOKUP(InputData[[#This Row],[PRODUCT ID]],MasterData[#All],5,FALSE)</f>
        <v>5</v>
      </c>
      <c r="K215" s="7">
        <f>VLOOKUP(InputData[[#This Row],[PRODUCT ID]],MasterData[#All],6,FALSE)</f>
        <v>6.7</v>
      </c>
      <c r="L215" s="7">
        <f>InputData[[#This Row],[BUYING PRIZE]]*InputData[[#This Row],[QUANTITY]]</f>
        <v>70</v>
      </c>
      <c r="M215" s="7">
        <f>InputData[[#This Row],[SELLING PRICE]]*InputData[[#This Row],[QUANTITY]]*(1-InputData[[#This Row],[DISCOUNT %]])</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ID]],MasterData[#All],2,FALSE)</f>
        <v>Product11</v>
      </c>
      <c r="H216" t="str">
        <f>VLOOKUP(InputData[[#This Row],[PRODUCT ID]],MasterData[#All],3,FALSE)</f>
        <v>Category02</v>
      </c>
      <c r="I216" t="str">
        <f>VLOOKUP(InputData[[#This Row],[PRODUCT ID]],MasterData[#All],4,FALSE)</f>
        <v>Lt</v>
      </c>
      <c r="J216" s="7">
        <f>VLOOKUP(InputData[[#This Row],[PRODUCT ID]],MasterData[#All],5,FALSE)</f>
        <v>44</v>
      </c>
      <c r="K216" s="7">
        <f>VLOOKUP(InputData[[#This Row],[PRODUCT ID]],MasterData[#All],6,FALSE)</f>
        <v>48.4</v>
      </c>
      <c r="L216" s="7">
        <f>InputData[[#This Row],[BUYING PRIZE]]*InputData[[#This Row],[QUANTITY]]</f>
        <v>660</v>
      </c>
      <c r="M216" s="7">
        <f>InputData[[#This Row],[SELLING PRICE]]*InputData[[#This Row],[QUANTITY]]*(1-InputData[[#This Row],[DISCOUNT %]])</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ID]],MasterData[#All],2,FALSE)</f>
        <v>Product27</v>
      </c>
      <c r="H217" t="str">
        <f>VLOOKUP(InputData[[#This Row],[PRODUCT ID]],MasterData[#All],3,FALSE)</f>
        <v>Category04</v>
      </c>
      <c r="I217" t="str">
        <f>VLOOKUP(InputData[[#This Row],[PRODUCT ID]],MasterData[#All],4,FALSE)</f>
        <v>Lt</v>
      </c>
      <c r="J217" s="7">
        <f>VLOOKUP(InputData[[#This Row],[PRODUCT ID]],MasterData[#All],5,FALSE)</f>
        <v>48</v>
      </c>
      <c r="K217" s="7">
        <f>VLOOKUP(InputData[[#This Row],[PRODUCT ID]],MasterData[#All],6,FALSE)</f>
        <v>57.120000000000005</v>
      </c>
      <c r="L217" s="7">
        <f>InputData[[#This Row],[BUYING PRIZE]]*InputData[[#This Row],[QUANTITY]]</f>
        <v>384</v>
      </c>
      <c r="M217" s="7">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ID]],MasterData[#All],2,FALSE)</f>
        <v>Product01</v>
      </c>
      <c r="H218" t="str">
        <f>VLOOKUP(InputData[[#This Row],[PRODUCT ID]],MasterData[#All],3,FALSE)</f>
        <v>Category01</v>
      </c>
      <c r="I218" t="str">
        <f>VLOOKUP(InputData[[#This Row],[PRODUCT ID]],MasterData[#All],4,FALSE)</f>
        <v>Kg</v>
      </c>
      <c r="J218" s="7">
        <f>VLOOKUP(InputData[[#This Row],[PRODUCT ID]],MasterData[#All],5,FALSE)</f>
        <v>98</v>
      </c>
      <c r="K218" s="7">
        <f>VLOOKUP(InputData[[#This Row],[PRODUCT ID]],MasterData[#All],6,FALSE)</f>
        <v>103.88</v>
      </c>
      <c r="L218" s="7">
        <f>InputData[[#This Row],[BUYING PRIZE]]*InputData[[#This Row],[QUANTITY]]</f>
        <v>1274</v>
      </c>
      <c r="M218" s="7">
        <f>InputData[[#This Row],[SELLING PRICE]]*InputData[[#This Row],[QUANTITY]]*(1-InputData[[#This Row],[DISCOUNT %]])</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ID]],MasterData[#All],2,FALSE)</f>
        <v>Product25</v>
      </c>
      <c r="H219" t="str">
        <f>VLOOKUP(InputData[[#This Row],[PRODUCT ID]],MasterData[#All],3,FALSE)</f>
        <v>Category03</v>
      </c>
      <c r="I219" t="str">
        <f>VLOOKUP(InputData[[#This Row],[PRODUCT ID]],MasterData[#All],4,FALSE)</f>
        <v>No.</v>
      </c>
      <c r="J219" s="7">
        <f>VLOOKUP(InputData[[#This Row],[PRODUCT ID]],MasterData[#All],5,FALSE)</f>
        <v>7</v>
      </c>
      <c r="K219" s="7">
        <f>VLOOKUP(InputData[[#This Row],[PRODUCT ID]],MasterData[#All],6,FALSE)</f>
        <v>8.33</v>
      </c>
      <c r="L219" s="7">
        <f>InputData[[#This Row],[BUYING PRIZE]]*InputData[[#This Row],[QUANTITY]]</f>
        <v>42</v>
      </c>
      <c r="M219" s="7">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ID]],MasterData[#All],2,FALSE)</f>
        <v>Product21</v>
      </c>
      <c r="H220" t="str">
        <f>VLOOKUP(InputData[[#This Row],[PRODUCT ID]],MasterData[#All],3,FALSE)</f>
        <v>Category03</v>
      </c>
      <c r="I220" t="str">
        <f>VLOOKUP(InputData[[#This Row],[PRODUCT ID]],MasterData[#All],4,FALSE)</f>
        <v>Ft</v>
      </c>
      <c r="J220" s="7">
        <f>VLOOKUP(InputData[[#This Row],[PRODUCT ID]],MasterData[#All],5,FALSE)</f>
        <v>126</v>
      </c>
      <c r="K220" s="7">
        <f>VLOOKUP(InputData[[#This Row],[PRODUCT ID]],MasterData[#All],6,FALSE)</f>
        <v>162.54</v>
      </c>
      <c r="L220" s="7">
        <f>InputData[[#This Row],[BUYING PRIZE]]*InputData[[#This Row],[QUANTITY]]</f>
        <v>1638</v>
      </c>
      <c r="M220" s="7">
        <f>InputData[[#This Row],[SELLING PRICE]]*InputData[[#This Row],[QUANTITY]]*(1-InputData[[#This Row],[DISCOUNT %]])</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ID]],MasterData[#All],2,FALSE)</f>
        <v>Product11</v>
      </c>
      <c r="H221" t="str">
        <f>VLOOKUP(InputData[[#This Row],[PRODUCT ID]],MasterData[#All],3,FALSE)</f>
        <v>Category02</v>
      </c>
      <c r="I221" t="str">
        <f>VLOOKUP(InputData[[#This Row],[PRODUCT ID]],MasterData[#All],4,FALSE)</f>
        <v>Lt</v>
      </c>
      <c r="J221" s="7">
        <f>VLOOKUP(InputData[[#This Row],[PRODUCT ID]],MasterData[#All],5,FALSE)</f>
        <v>44</v>
      </c>
      <c r="K221" s="7">
        <f>VLOOKUP(InputData[[#This Row],[PRODUCT ID]],MasterData[#All],6,FALSE)</f>
        <v>48.4</v>
      </c>
      <c r="L221" s="7">
        <f>InputData[[#This Row],[BUYING PRIZE]]*InputData[[#This Row],[QUANTITY]]</f>
        <v>308</v>
      </c>
      <c r="M221" s="7">
        <f>InputData[[#This Row],[SELLING PRICE]]*InputData[[#This Row],[QUANTITY]]*(1-InputData[[#This Row],[DISCOUNT %]])</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ID]],MasterData[#All],2,FALSE)</f>
        <v>Product24</v>
      </c>
      <c r="H222" t="str">
        <f>VLOOKUP(InputData[[#This Row],[PRODUCT ID]],MasterData[#All],3,FALSE)</f>
        <v>Category03</v>
      </c>
      <c r="I222" t="str">
        <f>VLOOKUP(InputData[[#This Row],[PRODUCT ID]],MasterData[#All],4,FALSE)</f>
        <v>Ft</v>
      </c>
      <c r="J222" s="7">
        <f>VLOOKUP(InputData[[#This Row],[PRODUCT ID]],MasterData[#All],5,FALSE)</f>
        <v>144</v>
      </c>
      <c r="K222" s="7">
        <f>VLOOKUP(InputData[[#This Row],[PRODUCT ID]],MasterData[#All],6,FALSE)</f>
        <v>156.96</v>
      </c>
      <c r="L222" s="7">
        <f>InputData[[#This Row],[BUYING PRIZE]]*InputData[[#This Row],[QUANTITY]]</f>
        <v>1872</v>
      </c>
      <c r="M222" s="7">
        <f>InputData[[#This Row],[SELLING PRICE]]*InputData[[#This Row],[QUANTITY]]*(1-InputData[[#This Row],[DISCOUNT %]])</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ID]],MasterData[#All],2,FALSE)</f>
        <v>Product09</v>
      </c>
      <c r="H223" t="str">
        <f>VLOOKUP(InputData[[#This Row],[PRODUCT ID]],MasterData[#All],3,FALSE)</f>
        <v>Category01</v>
      </c>
      <c r="I223" t="str">
        <f>VLOOKUP(InputData[[#This Row],[PRODUCT ID]],MasterData[#All],4,FALSE)</f>
        <v>No.</v>
      </c>
      <c r="J223" s="7">
        <f>VLOOKUP(InputData[[#This Row],[PRODUCT ID]],MasterData[#All],5,FALSE)</f>
        <v>6</v>
      </c>
      <c r="K223" s="7">
        <f>VLOOKUP(InputData[[#This Row],[PRODUCT ID]],MasterData[#All],6,FALSE)</f>
        <v>7.8599999999999994</v>
      </c>
      <c r="L223" s="7">
        <f>InputData[[#This Row],[BUYING PRIZE]]*InputData[[#This Row],[QUANTITY]]</f>
        <v>6</v>
      </c>
      <c r="M223" s="7">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ID]],MasterData[#All],2,FALSE)</f>
        <v>Product11</v>
      </c>
      <c r="H224" t="str">
        <f>VLOOKUP(InputData[[#This Row],[PRODUCT ID]],MasterData[#All],3,FALSE)</f>
        <v>Category02</v>
      </c>
      <c r="I224" t="str">
        <f>VLOOKUP(InputData[[#This Row],[PRODUCT ID]],MasterData[#All],4,FALSE)</f>
        <v>Lt</v>
      </c>
      <c r="J224" s="7">
        <f>VLOOKUP(InputData[[#This Row],[PRODUCT ID]],MasterData[#All],5,FALSE)</f>
        <v>44</v>
      </c>
      <c r="K224" s="7">
        <f>VLOOKUP(InputData[[#This Row],[PRODUCT ID]],MasterData[#All],6,FALSE)</f>
        <v>48.4</v>
      </c>
      <c r="L224" s="7">
        <f>InputData[[#This Row],[BUYING PRIZE]]*InputData[[#This Row],[QUANTITY]]</f>
        <v>132</v>
      </c>
      <c r="M224" s="7">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ID]],MasterData[#All],2,FALSE)</f>
        <v>Product44</v>
      </c>
      <c r="H225" t="str">
        <f>VLOOKUP(InputData[[#This Row],[PRODUCT ID]],MasterData[#All],3,FALSE)</f>
        <v>Category05</v>
      </c>
      <c r="I225" t="str">
        <f>VLOOKUP(InputData[[#This Row],[PRODUCT ID]],MasterData[#All],4,FALSE)</f>
        <v>Kg</v>
      </c>
      <c r="J225" s="7">
        <f>VLOOKUP(InputData[[#This Row],[PRODUCT ID]],MasterData[#All],5,FALSE)</f>
        <v>76</v>
      </c>
      <c r="K225" s="7">
        <f>VLOOKUP(InputData[[#This Row],[PRODUCT ID]],MasterData[#All],6,FALSE)</f>
        <v>82.08</v>
      </c>
      <c r="L225" s="7">
        <f>InputData[[#This Row],[BUYING PRIZE]]*InputData[[#This Row],[QUANTITY]]</f>
        <v>684</v>
      </c>
      <c r="M225" s="7">
        <f>InputData[[#This Row],[SELLING PRICE]]*InputData[[#This Row],[QUANTITY]]*(1-InputData[[#This Row],[DISCOUNT %]])</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ID]],MasterData[#All],2,FALSE)</f>
        <v>Product04</v>
      </c>
      <c r="H226" t="str">
        <f>VLOOKUP(InputData[[#This Row],[PRODUCT ID]],MasterData[#All],3,FALSE)</f>
        <v>Category01</v>
      </c>
      <c r="I226" t="str">
        <f>VLOOKUP(InputData[[#This Row],[PRODUCT ID]],MasterData[#All],4,FALSE)</f>
        <v>Lt</v>
      </c>
      <c r="J226" s="7">
        <f>VLOOKUP(InputData[[#This Row],[PRODUCT ID]],MasterData[#All],5,FALSE)</f>
        <v>44</v>
      </c>
      <c r="K226" s="7">
        <f>VLOOKUP(InputData[[#This Row],[PRODUCT ID]],MasterData[#All],6,FALSE)</f>
        <v>48.84</v>
      </c>
      <c r="L226" s="7">
        <f>InputData[[#This Row],[BUYING PRIZE]]*InputData[[#This Row],[QUANTITY]]</f>
        <v>264</v>
      </c>
      <c r="M226" s="7">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ID]],MasterData[#All],2,FALSE)</f>
        <v>Product08</v>
      </c>
      <c r="H227" t="str">
        <f>VLOOKUP(InputData[[#This Row],[PRODUCT ID]],MasterData[#All],3,FALSE)</f>
        <v>Category01</v>
      </c>
      <c r="I227" t="str">
        <f>VLOOKUP(InputData[[#This Row],[PRODUCT ID]],MasterData[#All],4,FALSE)</f>
        <v>Kg</v>
      </c>
      <c r="J227" s="7">
        <f>VLOOKUP(InputData[[#This Row],[PRODUCT ID]],MasterData[#All],5,FALSE)</f>
        <v>83</v>
      </c>
      <c r="K227" s="7">
        <f>VLOOKUP(InputData[[#This Row],[PRODUCT ID]],MasterData[#All],6,FALSE)</f>
        <v>94.62</v>
      </c>
      <c r="L227" s="7">
        <f>InputData[[#This Row],[BUYING PRIZE]]*InputData[[#This Row],[QUANTITY]]</f>
        <v>83</v>
      </c>
      <c r="M227" s="7">
        <f>InputData[[#This Row],[SELLING PRICE]]*InputData[[#This Row],[QUANTITY]]*(1-InputData[[#This Row],[DISCOUNT %]])</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ID]],MasterData[#All],2,FALSE)</f>
        <v>Product38</v>
      </c>
      <c r="H228" t="str">
        <f>VLOOKUP(InputData[[#This Row],[PRODUCT ID]],MasterData[#All],3,FALSE)</f>
        <v>Category05</v>
      </c>
      <c r="I228" t="str">
        <f>VLOOKUP(InputData[[#This Row],[PRODUCT ID]],MasterData[#All],4,FALSE)</f>
        <v>Kg</v>
      </c>
      <c r="J228" s="7">
        <f>VLOOKUP(InputData[[#This Row],[PRODUCT ID]],MasterData[#All],5,FALSE)</f>
        <v>72</v>
      </c>
      <c r="K228" s="7">
        <f>VLOOKUP(InputData[[#This Row],[PRODUCT ID]],MasterData[#All],6,FALSE)</f>
        <v>79.92</v>
      </c>
      <c r="L228" s="7">
        <f>InputData[[#This Row],[BUYING PRIZE]]*InputData[[#This Row],[QUANTITY]]</f>
        <v>1008</v>
      </c>
      <c r="M228" s="7">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ID]],MasterData[#All],2,FALSE)</f>
        <v>Product21</v>
      </c>
      <c r="H229" t="str">
        <f>VLOOKUP(InputData[[#This Row],[PRODUCT ID]],MasterData[#All],3,FALSE)</f>
        <v>Category03</v>
      </c>
      <c r="I229" t="str">
        <f>VLOOKUP(InputData[[#This Row],[PRODUCT ID]],MasterData[#All],4,FALSE)</f>
        <v>Ft</v>
      </c>
      <c r="J229" s="7">
        <f>VLOOKUP(InputData[[#This Row],[PRODUCT ID]],MasterData[#All],5,FALSE)</f>
        <v>126</v>
      </c>
      <c r="K229" s="7">
        <f>VLOOKUP(InputData[[#This Row],[PRODUCT ID]],MasterData[#All],6,FALSE)</f>
        <v>162.54</v>
      </c>
      <c r="L229" s="7">
        <f>InputData[[#This Row],[BUYING PRIZE]]*InputData[[#This Row],[QUANTITY]]</f>
        <v>756</v>
      </c>
      <c r="M229" s="7">
        <f>InputData[[#This Row],[SELLING PRICE]]*InputData[[#This Row],[QUANTITY]]*(1-InputData[[#This Row],[DISCOUNT %]])</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ID]],MasterData[#All],2,FALSE)</f>
        <v>Product13</v>
      </c>
      <c r="H230" t="str">
        <f>VLOOKUP(InputData[[#This Row],[PRODUCT ID]],MasterData[#All],3,FALSE)</f>
        <v>Category02</v>
      </c>
      <c r="I230" t="str">
        <f>VLOOKUP(InputData[[#This Row],[PRODUCT ID]],MasterData[#All],4,FALSE)</f>
        <v>Kg</v>
      </c>
      <c r="J230" s="7">
        <f>VLOOKUP(InputData[[#This Row],[PRODUCT ID]],MasterData[#All],5,FALSE)</f>
        <v>112</v>
      </c>
      <c r="K230" s="7">
        <f>VLOOKUP(InputData[[#This Row],[PRODUCT ID]],MasterData[#All],6,FALSE)</f>
        <v>122.08</v>
      </c>
      <c r="L230" s="7">
        <f>InputData[[#This Row],[BUYING PRIZE]]*InputData[[#This Row],[QUANTITY]]</f>
        <v>1344</v>
      </c>
      <c r="M230" s="7">
        <f>InputData[[#This Row],[SELLING PRICE]]*InputData[[#This Row],[QUANTITY]]*(1-InputData[[#This Row],[DISCOUNT %]])</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ID]],MasterData[#All],2,FALSE)</f>
        <v>Product36</v>
      </c>
      <c r="H231" t="str">
        <f>VLOOKUP(InputData[[#This Row],[PRODUCT ID]],MasterData[#All],3,FALSE)</f>
        <v>Category04</v>
      </c>
      <c r="I231" t="str">
        <f>VLOOKUP(InputData[[#This Row],[PRODUCT ID]],MasterData[#All],4,FALSE)</f>
        <v>Kg</v>
      </c>
      <c r="J231" s="7">
        <f>VLOOKUP(InputData[[#This Row],[PRODUCT ID]],MasterData[#All],5,FALSE)</f>
        <v>90</v>
      </c>
      <c r="K231" s="7">
        <f>VLOOKUP(InputData[[#This Row],[PRODUCT ID]],MasterData[#All],6,FALSE)</f>
        <v>96.3</v>
      </c>
      <c r="L231" s="7">
        <f>InputData[[#This Row],[BUYING PRIZE]]*InputData[[#This Row],[QUANTITY]]</f>
        <v>900</v>
      </c>
      <c r="M231" s="7">
        <f>InputData[[#This Row],[SELLING PRICE]]*InputData[[#This Row],[QUANTITY]]*(1-InputData[[#This Row],[DISCOUNT %]])</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ID]],MasterData[#All],2,FALSE)</f>
        <v>Product07</v>
      </c>
      <c r="H232" t="str">
        <f>VLOOKUP(InputData[[#This Row],[PRODUCT ID]],MasterData[#All],3,FALSE)</f>
        <v>Category01</v>
      </c>
      <c r="I232" t="str">
        <f>VLOOKUP(InputData[[#This Row],[PRODUCT ID]],MasterData[#All],4,FALSE)</f>
        <v>Lt</v>
      </c>
      <c r="J232" s="7">
        <f>VLOOKUP(InputData[[#This Row],[PRODUCT ID]],MasterData[#All],5,FALSE)</f>
        <v>43</v>
      </c>
      <c r="K232" s="7">
        <f>VLOOKUP(InputData[[#This Row],[PRODUCT ID]],MasterData[#All],6,FALSE)</f>
        <v>47.730000000000004</v>
      </c>
      <c r="L232" s="7">
        <f>InputData[[#This Row],[BUYING PRIZE]]*InputData[[#This Row],[QUANTITY]]</f>
        <v>645</v>
      </c>
      <c r="M232" s="7">
        <f>InputData[[#This Row],[SELLING PRICE]]*InputData[[#This Row],[QUANTITY]]*(1-InputData[[#This Row],[DISCOUNT %]])</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ID]],MasterData[#All],2,FALSE)</f>
        <v>Product42</v>
      </c>
      <c r="H233" t="str">
        <f>VLOOKUP(InputData[[#This Row],[PRODUCT ID]],MasterData[#All],3,FALSE)</f>
        <v>Category05</v>
      </c>
      <c r="I233" t="str">
        <f>VLOOKUP(InputData[[#This Row],[PRODUCT ID]],MasterData[#All],4,FALSE)</f>
        <v>Ft</v>
      </c>
      <c r="J233" s="7">
        <f>VLOOKUP(InputData[[#This Row],[PRODUCT ID]],MasterData[#All],5,FALSE)</f>
        <v>120</v>
      </c>
      <c r="K233" s="7">
        <f>VLOOKUP(InputData[[#This Row],[PRODUCT ID]],MasterData[#All],6,FALSE)</f>
        <v>162</v>
      </c>
      <c r="L233" s="7">
        <f>InputData[[#This Row],[BUYING PRIZE]]*InputData[[#This Row],[QUANTITY]]</f>
        <v>720</v>
      </c>
      <c r="M233" s="7">
        <f>InputData[[#This Row],[SELLING PRICE]]*InputData[[#This Row],[QUANTITY]]*(1-InputData[[#This Row],[DISCOUNT %]])</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ID]],MasterData[#All],2,FALSE)</f>
        <v>Product40</v>
      </c>
      <c r="H234" t="str">
        <f>VLOOKUP(InputData[[#This Row],[PRODUCT ID]],MasterData[#All],3,FALSE)</f>
        <v>Category05</v>
      </c>
      <c r="I234" t="str">
        <f>VLOOKUP(InputData[[#This Row],[PRODUCT ID]],MasterData[#All],4,FALSE)</f>
        <v>Kg</v>
      </c>
      <c r="J234" s="7">
        <f>VLOOKUP(InputData[[#This Row],[PRODUCT ID]],MasterData[#All],5,FALSE)</f>
        <v>90</v>
      </c>
      <c r="K234" s="7">
        <f>VLOOKUP(InputData[[#This Row],[PRODUCT ID]],MasterData[#All],6,FALSE)</f>
        <v>115.2</v>
      </c>
      <c r="L234" s="7">
        <f>InputData[[#This Row],[BUYING PRIZE]]*InputData[[#This Row],[QUANTITY]]</f>
        <v>1080</v>
      </c>
      <c r="M234" s="7">
        <f>InputData[[#This Row],[SELLING PRICE]]*InputData[[#This Row],[QUANTITY]]*(1-InputData[[#This Row],[DISCOUNT %]])</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ID]],MasterData[#All],2,FALSE)</f>
        <v>Product10</v>
      </c>
      <c r="H235" t="str">
        <f>VLOOKUP(InputData[[#This Row],[PRODUCT ID]],MasterData[#All],3,FALSE)</f>
        <v>Category02</v>
      </c>
      <c r="I235" t="str">
        <f>VLOOKUP(InputData[[#This Row],[PRODUCT ID]],MasterData[#All],4,FALSE)</f>
        <v>Ft</v>
      </c>
      <c r="J235" s="7">
        <f>VLOOKUP(InputData[[#This Row],[PRODUCT ID]],MasterData[#All],5,FALSE)</f>
        <v>148</v>
      </c>
      <c r="K235" s="7">
        <f>VLOOKUP(InputData[[#This Row],[PRODUCT ID]],MasterData[#All],6,FALSE)</f>
        <v>164.28</v>
      </c>
      <c r="L235" s="7">
        <f>InputData[[#This Row],[BUYING PRIZE]]*InputData[[#This Row],[QUANTITY]]</f>
        <v>444</v>
      </c>
      <c r="M235" s="7">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ID]],MasterData[#All],2,FALSE)</f>
        <v>Product34</v>
      </c>
      <c r="H236" t="str">
        <f>VLOOKUP(InputData[[#This Row],[PRODUCT ID]],MasterData[#All],3,FALSE)</f>
        <v>Category04</v>
      </c>
      <c r="I236" t="str">
        <f>VLOOKUP(InputData[[#This Row],[PRODUCT ID]],MasterData[#All],4,FALSE)</f>
        <v>Lt</v>
      </c>
      <c r="J236" s="7">
        <f>VLOOKUP(InputData[[#This Row],[PRODUCT ID]],MasterData[#All],5,FALSE)</f>
        <v>55</v>
      </c>
      <c r="K236" s="7">
        <f>VLOOKUP(InputData[[#This Row],[PRODUCT ID]],MasterData[#All],6,FALSE)</f>
        <v>58.3</v>
      </c>
      <c r="L236" s="7">
        <f>InputData[[#This Row],[BUYING PRIZE]]*InputData[[#This Row],[QUANTITY]]</f>
        <v>770</v>
      </c>
      <c r="M236" s="7">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ID]],MasterData[#All],2,FALSE)</f>
        <v>Product08</v>
      </c>
      <c r="H237" t="str">
        <f>VLOOKUP(InputData[[#This Row],[PRODUCT ID]],MasterData[#All],3,FALSE)</f>
        <v>Category01</v>
      </c>
      <c r="I237" t="str">
        <f>VLOOKUP(InputData[[#This Row],[PRODUCT ID]],MasterData[#All],4,FALSE)</f>
        <v>Kg</v>
      </c>
      <c r="J237" s="7">
        <f>VLOOKUP(InputData[[#This Row],[PRODUCT ID]],MasterData[#All],5,FALSE)</f>
        <v>83</v>
      </c>
      <c r="K237" s="7">
        <f>VLOOKUP(InputData[[#This Row],[PRODUCT ID]],MasterData[#All],6,FALSE)</f>
        <v>94.62</v>
      </c>
      <c r="L237" s="7">
        <f>InputData[[#This Row],[BUYING PRIZE]]*InputData[[#This Row],[QUANTITY]]</f>
        <v>913</v>
      </c>
      <c r="M237" s="7">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ID]],MasterData[#All],2,FALSE)</f>
        <v>Product14</v>
      </c>
      <c r="H238" t="str">
        <f>VLOOKUP(InputData[[#This Row],[PRODUCT ID]],MasterData[#All],3,FALSE)</f>
        <v>Category02</v>
      </c>
      <c r="I238" t="str">
        <f>VLOOKUP(InputData[[#This Row],[PRODUCT ID]],MasterData[#All],4,FALSE)</f>
        <v>Kg</v>
      </c>
      <c r="J238" s="7">
        <f>VLOOKUP(InputData[[#This Row],[PRODUCT ID]],MasterData[#All],5,FALSE)</f>
        <v>112</v>
      </c>
      <c r="K238" s="7">
        <f>VLOOKUP(InputData[[#This Row],[PRODUCT ID]],MasterData[#All],6,FALSE)</f>
        <v>146.72</v>
      </c>
      <c r="L238" s="7">
        <f>InputData[[#This Row],[BUYING PRIZE]]*InputData[[#This Row],[QUANTITY]]</f>
        <v>112</v>
      </c>
      <c r="M238" s="7">
        <f>InputData[[#This Row],[SELLING PRICE]]*InputData[[#This Row],[QUANTITY]]*(1-InputData[[#This Row],[DISCOUNT %]])</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ID]],MasterData[#All],2,FALSE)</f>
        <v>Product06</v>
      </c>
      <c r="H239" t="str">
        <f>VLOOKUP(InputData[[#This Row],[PRODUCT ID]],MasterData[#All],3,FALSE)</f>
        <v>Category01</v>
      </c>
      <c r="I239" t="str">
        <f>VLOOKUP(InputData[[#This Row],[PRODUCT ID]],MasterData[#All],4,FALSE)</f>
        <v>Kg</v>
      </c>
      <c r="J239" s="7">
        <f>VLOOKUP(InputData[[#This Row],[PRODUCT ID]],MasterData[#All],5,FALSE)</f>
        <v>75</v>
      </c>
      <c r="K239" s="7">
        <f>VLOOKUP(InputData[[#This Row],[PRODUCT ID]],MasterData[#All],6,FALSE)</f>
        <v>85.5</v>
      </c>
      <c r="L239" s="7">
        <f>InputData[[#This Row],[BUYING PRIZE]]*InputData[[#This Row],[QUANTITY]]</f>
        <v>75</v>
      </c>
      <c r="M239" s="7">
        <f>InputData[[#This Row],[SELLING PRICE]]*InputData[[#This Row],[QUANTITY]]*(1-InputData[[#This Row],[DISCOUNT %]])</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ID]],MasterData[#All],2,FALSE)</f>
        <v>Product12</v>
      </c>
      <c r="H240" t="str">
        <f>VLOOKUP(InputData[[#This Row],[PRODUCT ID]],MasterData[#All],3,FALSE)</f>
        <v>Category02</v>
      </c>
      <c r="I240" t="str">
        <f>VLOOKUP(InputData[[#This Row],[PRODUCT ID]],MasterData[#All],4,FALSE)</f>
        <v>Kg</v>
      </c>
      <c r="J240" s="7">
        <f>VLOOKUP(InputData[[#This Row],[PRODUCT ID]],MasterData[#All],5,FALSE)</f>
        <v>73</v>
      </c>
      <c r="K240" s="7">
        <f>VLOOKUP(InputData[[#This Row],[PRODUCT ID]],MasterData[#All],6,FALSE)</f>
        <v>94.17</v>
      </c>
      <c r="L240" s="7">
        <f>InputData[[#This Row],[BUYING PRIZE]]*InputData[[#This Row],[QUANTITY]]</f>
        <v>584</v>
      </c>
      <c r="M240" s="7">
        <f>InputData[[#This Row],[SELLING PRICE]]*InputData[[#This Row],[QUANTITY]]*(1-InputData[[#This Row],[DISCOUNT %]])</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ID]],MasterData[#All],2,FALSE)</f>
        <v>Product40</v>
      </c>
      <c r="H241" t="str">
        <f>VLOOKUP(InputData[[#This Row],[PRODUCT ID]],MasterData[#All],3,FALSE)</f>
        <v>Category05</v>
      </c>
      <c r="I241" t="str">
        <f>VLOOKUP(InputData[[#This Row],[PRODUCT ID]],MasterData[#All],4,FALSE)</f>
        <v>Kg</v>
      </c>
      <c r="J241" s="7">
        <f>VLOOKUP(InputData[[#This Row],[PRODUCT ID]],MasterData[#All],5,FALSE)</f>
        <v>90</v>
      </c>
      <c r="K241" s="7">
        <f>VLOOKUP(InputData[[#This Row],[PRODUCT ID]],MasterData[#All],6,FALSE)</f>
        <v>115.2</v>
      </c>
      <c r="L241" s="7">
        <f>InputData[[#This Row],[BUYING PRIZE]]*InputData[[#This Row],[QUANTITY]]</f>
        <v>180</v>
      </c>
      <c r="M241" s="7">
        <f>InputData[[#This Row],[SELLING PRICE]]*InputData[[#This Row],[QUANTITY]]*(1-InputData[[#This Row],[DISCOUNT %]])</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ID]],MasterData[#All],2,FALSE)</f>
        <v>Product39</v>
      </c>
      <c r="H242" t="str">
        <f>VLOOKUP(InputData[[#This Row],[PRODUCT ID]],MasterData[#All],3,FALSE)</f>
        <v>Category05</v>
      </c>
      <c r="I242" t="str">
        <f>VLOOKUP(InputData[[#This Row],[PRODUCT ID]],MasterData[#All],4,FALSE)</f>
        <v>No.</v>
      </c>
      <c r="J242" s="7">
        <f>VLOOKUP(InputData[[#This Row],[PRODUCT ID]],MasterData[#All],5,FALSE)</f>
        <v>37</v>
      </c>
      <c r="K242" s="7">
        <f>VLOOKUP(InputData[[#This Row],[PRODUCT ID]],MasterData[#All],6,FALSE)</f>
        <v>42.55</v>
      </c>
      <c r="L242" s="7">
        <f>InputData[[#This Row],[BUYING PRIZE]]*InputData[[#This Row],[QUANTITY]]</f>
        <v>555</v>
      </c>
      <c r="M242" s="7">
        <f>InputData[[#This Row],[SELLING PRICE]]*InputData[[#This Row],[QUANTITY]]*(1-InputData[[#This Row],[DISCOUNT %]])</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ID]],MasterData[#All],2,FALSE)</f>
        <v>Product16</v>
      </c>
      <c r="H243" t="str">
        <f>VLOOKUP(InputData[[#This Row],[PRODUCT ID]],MasterData[#All],3,FALSE)</f>
        <v>Category02</v>
      </c>
      <c r="I243" t="str">
        <f>VLOOKUP(InputData[[#This Row],[PRODUCT ID]],MasterData[#All],4,FALSE)</f>
        <v>No.</v>
      </c>
      <c r="J243" s="7">
        <f>VLOOKUP(InputData[[#This Row],[PRODUCT ID]],MasterData[#All],5,FALSE)</f>
        <v>13</v>
      </c>
      <c r="K243" s="7">
        <f>VLOOKUP(InputData[[#This Row],[PRODUCT ID]],MasterData[#All],6,FALSE)</f>
        <v>16.64</v>
      </c>
      <c r="L243" s="7">
        <f>InputData[[#This Row],[BUYING PRIZE]]*InputData[[#This Row],[QUANTITY]]</f>
        <v>130</v>
      </c>
      <c r="M243" s="7">
        <f>InputData[[#This Row],[SELLING PRICE]]*InputData[[#This Row],[QUANTITY]]*(1-InputData[[#This Row],[DISCOUNT %]])</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ID]],MasterData[#All],2,FALSE)</f>
        <v>Product34</v>
      </c>
      <c r="H244" t="str">
        <f>VLOOKUP(InputData[[#This Row],[PRODUCT ID]],MasterData[#All],3,FALSE)</f>
        <v>Category04</v>
      </c>
      <c r="I244" t="str">
        <f>VLOOKUP(InputData[[#This Row],[PRODUCT ID]],MasterData[#All],4,FALSE)</f>
        <v>Lt</v>
      </c>
      <c r="J244" s="7">
        <f>VLOOKUP(InputData[[#This Row],[PRODUCT ID]],MasterData[#All],5,FALSE)</f>
        <v>55</v>
      </c>
      <c r="K244" s="7">
        <f>VLOOKUP(InputData[[#This Row],[PRODUCT ID]],MasterData[#All],6,FALSE)</f>
        <v>58.3</v>
      </c>
      <c r="L244" s="7">
        <f>InputData[[#This Row],[BUYING PRIZE]]*InputData[[#This Row],[QUANTITY]]</f>
        <v>110</v>
      </c>
      <c r="M244" s="7">
        <f>InputData[[#This Row],[SELLING PRICE]]*InputData[[#This Row],[QUANTITY]]*(1-InputData[[#This Row],[DISCOUNT %]])</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ID]],MasterData[#All],2,FALSE)</f>
        <v>Product19</v>
      </c>
      <c r="H245" t="str">
        <f>VLOOKUP(InputData[[#This Row],[PRODUCT ID]],MasterData[#All],3,FALSE)</f>
        <v>Category02</v>
      </c>
      <c r="I245" t="str">
        <f>VLOOKUP(InputData[[#This Row],[PRODUCT ID]],MasterData[#All],4,FALSE)</f>
        <v>Ft</v>
      </c>
      <c r="J245" s="7">
        <f>VLOOKUP(InputData[[#This Row],[PRODUCT ID]],MasterData[#All],5,FALSE)</f>
        <v>150</v>
      </c>
      <c r="K245" s="7">
        <f>VLOOKUP(InputData[[#This Row],[PRODUCT ID]],MasterData[#All],6,FALSE)</f>
        <v>210</v>
      </c>
      <c r="L245" s="7">
        <f>InputData[[#This Row],[BUYING PRIZE]]*InputData[[#This Row],[QUANTITY]]</f>
        <v>1200</v>
      </c>
      <c r="M245" s="7">
        <f>InputData[[#This Row],[SELLING PRICE]]*InputData[[#This Row],[QUANTITY]]*(1-InputData[[#This Row],[DISCOUNT %]])</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ID]],MasterData[#All],2,FALSE)</f>
        <v>Product04</v>
      </c>
      <c r="H246" t="str">
        <f>VLOOKUP(InputData[[#This Row],[PRODUCT ID]],MasterData[#All],3,FALSE)</f>
        <v>Category01</v>
      </c>
      <c r="I246" t="str">
        <f>VLOOKUP(InputData[[#This Row],[PRODUCT ID]],MasterData[#All],4,FALSE)</f>
        <v>Lt</v>
      </c>
      <c r="J246" s="7">
        <f>VLOOKUP(InputData[[#This Row],[PRODUCT ID]],MasterData[#All],5,FALSE)</f>
        <v>44</v>
      </c>
      <c r="K246" s="7">
        <f>VLOOKUP(InputData[[#This Row],[PRODUCT ID]],MasterData[#All],6,FALSE)</f>
        <v>48.84</v>
      </c>
      <c r="L246" s="7">
        <f>InputData[[#This Row],[BUYING PRIZE]]*InputData[[#This Row],[QUANTITY]]</f>
        <v>660</v>
      </c>
      <c r="M246" s="7">
        <f>InputData[[#This Row],[SELLING PRICE]]*InputData[[#This Row],[QUANTITY]]*(1-InputData[[#This Row],[DISCOUNT %]])</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ID]],MasterData[#All],2,FALSE)</f>
        <v>Product10</v>
      </c>
      <c r="H247" t="str">
        <f>VLOOKUP(InputData[[#This Row],[PRODUCT ID]],MasterData[#All],3,FALSE)</f>
        <v>Category02</v>
      </c>
      <c r="I247" t="str">
        <f>VLOOKUP(InputData[[#This Row],[PRODUCT ID]],MasterData[#All],4,FALSE)</f>
        <v>Ft</v>
      </c>
      <c r="J247" s="7">
        <f>VLOOKUP(InputData[[#This Row],[PRODUCT ID]],MasterData[#All],5,FALSE)</f>
        <v>148</v>
      </c>
      <c r="K247" s="7">
        <f>VLOOKUP(InputData[[#This Row],[PRODUCT ID]],MasterData[#All],6,FALSE)</f>
        <v>164.28</v>
      </c>
      <c r="L247" s="7">
        <f>InputData[[#This Row],[BUYING PRIZE]]*InputData[[#This Row],[QUANTITY]]</f>
        <v>148</v>
      </c>
      <c r="M247" s="7">
        <f>InputData[[#This Row],[SELLING PRICE]]*InputData[[#This Row],[QUANTITY]]*(1-InputData[[#This Row],[DISCOUNT %]])</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ID]],MasterData[#All],2,FALSE)</f>
        <v>Product13</v>
      </c>
      <c r="H248" t="str">
        <f>VLOOKUP(InputData[[#This Row],[PRODUCT ID]],MasterData[#All],3,FALSE)</f>
        <v>Category02</v>
      </c>
      <c r="I248" t="str">
        <f>VLOOKUP(InputData[[#This Row],[PRODUCT ID]],MasterData[#All],4,FALSE)</f>
        <v>Kg</v>
      </c>
      <c r="J248" s="7">
        <f>VLOOKUP(InputData[[#This Row],[PRODUCT ID]],MasterData[#All],5,FALSE)</f>
        <v>112</v>
      </c>
      <c r="K248" s="7">
        <f>VLOOKUP(InputData[[#This Row],[PRODUCT ID]],MasterData[#All],6,FALSE)</f>
        <v>122.08</v>
      </c>
      <c r="L248" s="7">
        <f>InputData[[#This Row],[BUYING PRIZE]]*InputData[[#This Row],[QUANTITY]]</f>
        <v>896</v>
      </c>
      <c r="M248" s="7">
        <f>InputData[[#This Row],[SELLING PRICE]]*InputData[[#This Row],[QUANTITY]]*(1-InputData[[#This Row],[DISCOUNT %]])</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ID]],MasterData[#All],2,FALSE)</f>
        <v>Product44</v>
      </c>
      <c r="H249" t="str">
        <f>VLOOKUP(InputData[[#This Row],[PRODUCT ID]],MasterData[#All],3,FALSE)</f>
        <v>Category05</v>
      </c>
      <c r="I249" t="str">
        <f>VLOOKUP(InputData[[#This Row],[PRODUCT ID]],MasterData[#All],4,FALSE)</f>
        <v>Kg</v>
      </c>
      <c r="J249" s="7">
        <f>VLOOKUP(InputData[[#This Row],[PRODUCT ID]],MasterData[#All],5,FALSE)</f>
        <v>76</v>
      </c>
      <c r="K249" s="7">
        <f>VLOOKUP(InputData[[#This Row],[PRODUCT ID]],MasterData[#All],6,FALSE)</f>
        <v>82.08</v>
      </c>
      <c r="L249" s="7">
        <f>InputData[[#This Row],[BUYING PRIZE]]*InputData[[#This Row],[QUANTITY]]</f>
        <v>1064</v>
      </c>
      <c r="M249" s="7">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ID]],MasterData[#All],2,FALSE)</f>
        <v>Product42</v>
      </c>
      <c r="H250" t="str">
        <f>VLOOKUP(InputData[[#This Row],[PRODUCT ID]],MasterData[#All],3,FALSE)</f>
        <v>Category05</v>
      </c>
      <c r="I250" t="str">
        <f>VLOOKUP(InputData[[#This Row],[PRODUCT ID]],MasterData[#All],4,FALSE)</f>
        <v>Ft</v>
      </c>
      <c r="J250" s="7">
        <f>VLOOKUP(InputData[[#This Row],[PRODUCT ID]],MasterData[#All],5,FALSE)</f>
        <v>120</v>
      </c>
      <c r="K250" s="7">
        <f>VLOOKUP(InputData[[#This Row],[PRODUCT ID]],MasterData[#All],6,FALSE)</f>
        <v>162</v>
      </c>
      <c r="L250" s="7">
        <f>InputData[[#This Row],[BUYING PRIZE]]*InputData[[#This Row],[QUANTITY]]</f>
        <v>480</v>
      </c>
      <c r="M250" s="7">
        <f>InputData[[#This Row],[SELLING PRICE]]*InputData[[#This Row],[QUANTITY]]*(1-InputData[[#This Row],[DISCOUNT %]])</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ID]],MasterData[#All],2,FALSE)</f>
        <v>Product03</v>
      </c>
      <c r="H251" t="str">
        <f>VLOOKUP(InputData[[#This Row],[PRODUCT ID]],MasterData[#All],3,FALSE)</f>
        <v>Category01</v>
      </c>
      <c r="I251" t="str">
        <f>VLOOKUP(InputData[[#This Row],[PRODUCT ID]],MasterData[#All],4,FALSE)</f>
        <v>Kg</v>
      </c>
      <c r="J251" s="7">
        <f>VLOOKUP(InputData[[#This Row],[PRODUCT ID]],MasterData[#All],5,FALSE)</f>
        <v>71</v>
      </c>
      <c r="K251" s="7">
        <f>VLOOKUP(InputData[[#This Row],[PRODUCT ID]],MasterData[#All],6,FALSE)</f>
        <v>80.94</v>
      </c>
      <c r="L251" s="7">
        <f>InputData[[#This Row],[BUYING PRIZE]]*InputData[[#This Row],[QUANTITY]]</f>
        <v>142</v>
      </c>
      <c r="M251" s="7">
        <f>InputData[[#This Row],[SELLING PRICE]]*InputData[[#This Row],[QUANTITY]]*(1-InputData[[#This Row],[DISCOUNT %]])</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ID]],MasterData[#All],2,FALSE)</f>
        <v>Product22</v>
      </c>
      <c r="H252" t="str">
        <f>VLOOKUP(InputData[[#This Row],[PRODUCT ID]],MasterData[#All],3,FALSE)</f>
        <v>Category03</v>
      </c>
      <c r="I252" t="str">
        <f>VLOOKUP(InputData[[#This Row],[PRODUCT ID]],MasterData[#All],4,FALSE)</f>
        <v>Ft</v>
      </c>
      <c r="J252" s="7">
        <f>VLOOKUP(InputData[[#This Row],[PRODUCT ID]],MasterData[#All],5,FALSE)</f>
        <v>121</v>
      </c>
      <c r="K252" s="7">
        <f>VLOOKUP(InputData[[#This Row],[PRODUCT ID]],MasterData[#All],6,FALSE)</f>
        <v>141.57</v>
      </c>
      <c r="L252" s="7">
        <f>InputData[[#This Row],[BUYING PRIZE]]*InputData[[#This Row],[QUANTITY]]</f>
        <v>968</v>
      </c>
      <c r="M252" s="7">
        <f>InputData[[#This Row],[SELLING PRICE]]*InputData[[#This Row],[QUANTITY]]*(1-InputData[[#This Row],[DISCOUNT %]])</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ID]],MasterData[#All],2,FALSE)</f>
        <v>Product23</v>
      </c>
      <c r="H253" t="str">
        <f>VLOOKUP(InputData[[#This Row],[PRODUCT ID]],MasterData[#All],3,FALSE)</f>
        <v>Category03</v>
      </c>
      <c r="I253" t="str">
        <f>VLOOKUP(InputData[[#This Row],[PRODUCT ID]],MasterData[#All],4,FALSE)</f>
        <v>Ft</v>
      </c>
      <c r="J253" s="7">
        <f>VLOOKUP(InputData[[#This Row],[PRODUCT ID]],MasterData[#All],5,FALSE)</f>
        <v>141</v>
      </c>
      <c r="K253" s="7">
        <f>VLOOKUP(InputData[[#This Row],[PRODUCT ID]],MasterData[#All],6,FALSE)</f>
        <v>149.46</v>
      </c>
      <c r="L253" s="7">
        <f>InputData[[#This Row],[BUYING PRIZE]]*InputData[[#This Row],[QUANTITY]]</f>
        <v>1692</v>
      </c>
      <c r="M253" s="7">
        <f>InputData[[#This Row],[SELLING PRICE]]*InputData[[#This Row],[QUANTITY]]*(1-InputData[[#This Row],[DISCOUNT %]])</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ID]],MasterData[#All],2,FALSE)</f>
        <v>Product29</v>
      </c>
      <c r="H254" t="str">
        <f>VLOOKUP(InputData[[#This Row],[PRODUCT ID]],MasterData[#All],3,FALSE)</f>
        <v>Category04</v>
      </c>
      <c r="I254" t="str">
        <f>VLOOKUP(InputData[[#This Row],[PRODUCT ID]],MasterData[#All],4,FALSE)</f>
        <v>Lt</v>
      </c>
      <c r="J254" s="7">
        <f>VLOOKUP(InputData[[#This Row],[PRODUCT ID]],MasterData[#All],5,FALSE)</f>
        <v>47</v>
      </c>
      <c r="K254" s="7">
        <f>VLOOKUP(InputData[[#This Row],[PRODUCT ID]],MasterData[#All],6,FALSE)</f>
        <v>53.11</v>
      </c>
      <c r="L254" s="7">
        <f>InputData[[#This Row],[BUYING PRIZE]]*InputData[[#This Row],[QUANTITY]]</f>
        <v>141</v>
      </c>
      <c r="M254" s="7">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ID]],MasterData[#All],2,FALSE)</f>
        <v>Product11</v>
      </c>
      <c r="H255" t="str">
        <f>VLOOKUP(InputData[[#This Row],[PRODUCT ID]],MasterData[#All],3,FALSE)</f>
        <v>Category02</v>
      </c>
      <c r="I255" t="str">
        <f>VLOOKUP(InputData[[#This Row],[PRODUCT ID]],MasterData[#All],4,FALSE)</f>
        <v>Lt</v>
      </c>
      <c r="J255" s="7">
        <f>VLOOKUP(InputData[[#This Row],[PRODUCT ID]],MasterData[#All],5,FALSE)</f>
        <v>44</v>
      </c>
      <c r="K255" s="7">
        <f>VLOOKUP(InputData[[#This Row],[PRODUCT ID]],MasterData[#All],6,FALSE)</f>
        <v>48.4</v>
      </c>
      <c r="L255" s="7">
        <f>InputData[[#This Row],[BUYING PRIZE]]*InputData[[#This Row],[QUANTITY]]</f>
        <v>440</v>
      </c>
      <c r="M255" s="7">
        <f>InputData[[#This Row],[SELLING PRICE]]*InputData[[#This Row],[QUANTITY]]*(1-InputData[[#This Row],[DISCOUNT %]])</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ID]],MasterData[#All],2,FALSE)</f>
        <v>Product12</v>
      </c>
      <c r="H256" t="str">
        <f>VLOOKUP(InputData[[#This Row],[PRODUCT ID]],MasterData[#All],3,FALSE)</f>
        <v>Category02</v>
      </c>
      <c r="I256" t="str">
        <f>VLOOKUP(InputData[[#This Row],[PRODUCT ID]],MasterData[#All],4,FALSE)</f>
        <v>Kg</v>
      </c>
      <c r="J256" s="7">
        <f>VLOOKUP(InputData[[#This Row],[PRODUCT ID]],MasterData[#All],5,FALSE)</f>
        <v>73</v>
      </c>
      <c r="K256" s="7">
        <f>VLOOKUP(InputData[[#This Row],[PRODUCT ID]],MasterData[#All],6,FALSE)</f>
        <v>94.17</v>
      </c>
      <c r="L256" s="7">
        <f>InputData[[#This Row],[BUYING PRIZE]]*InputData[[#This Row],[QUANTITY]]</f>
        <v>1022</v>
      </c>
      <c r="M256" s="7">
        <f>InputData[[#This Row],[SELLING PRICE]]*InputData[[#This Row],[QUANTITY]]*(1-InputData[[#This Row],[DISCOUNT %]])</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ID]],MasterData[#All],2,FALSE)</f>
        <v>Product26</v>
      </c>
      <c r="H257" t="str">
        <f>VLOOKUP(InputData[[#This Row],[PRODUCT ID]],MasterData[#All],3,FALSE)</f>
        <v>Category04</v>
      </c>
      <c r="I257" t="str">
        <f>VLOOKUP(InputData[[#This Row],[PRODUCT ID]],MasterData[#All],4,FALSE)</f>
        <v>No.</v>
      </c>
      <c r="J257" s="7">
        <f>VLOOKUP(InputData[[#This Row],[PRODUCT ID]],MasterData[#All],5,FALSE)</f>
        <v>18</v>
      </c>
      <c r="K257" s="7">
        <f>VLOOKUP(InputData[[#This Row],[PRODUCT ID]],MasterData[#All],6,FALSE)</f>
        <v>24.66</v>
      </c>
      <c r="L257" s="7">
        <f>InputData[[#This Row],[BUYING PRIZE]]*InputData[[#This Row],[QUANTITY]]</f>
        <v>180</v>
      </c>
      <c r="M257" s="7">
        <f>InputData[[#This Row],[SELLING PRICE]]*InputData[[#This Row],[QUANTITY]]*(1-InputData[[#This Row],[DISCOUNT %]])</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ID]],MasterData[#All],2,FALSE)</f>
        <v>Product42</v>
      </c>
      <c r="H258" t="str">
        <f>VLOOKUP(InputData[[#This Row],[PRODUCT ID]],MasterData[#All],3,FALSE)</f>
        <v>Category05</v>
      </c>
      <c r="I258" t="str">
        <f>VLOOKUP(InputData[[#This Row],[PRODUCT ID]],MasterData[#All],4,FALSE)</f>
        <v>Ft</v>
      </c>
      <c r="J258" s="7">
        <f>VLOOKUP(InputData[[#This Row],[PRODUCT ID]],MasterData[#All],5,FALSE)</f>
        <v>120</v>
      </c>
      <c r="K258" s="7">
        <f>VLOOKUP(InputData[[#This Row],[PRODUCT ID]],MasterData[#All],6,FALSE)</f>
        <v>162</v>
      </c>
      <c r="L258" s="7">
        <f>InputData[[#This Row],[BUYING PRIZE]]*InputData[[#This Row],[QUANTITY]]</f>
        <v>960</v>
      </c>
      <c r="M258" s="7">
        <f>InputData[[#This Row],[SELLING PRICE]]*InputData[[#This Row],[QUANTITY]]*(1-InputData[[#This Row],[DISCOUNT %]])</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ID]],MasterData[#All],2,FALSE)</f>
        <v>Product36</v>
      </c>
      <c r="H259" t="str">
        <f>VLOOKUP(InputData[[#This Row],[PRODUCT ID]],MasterData[#All],3,FALSE)</f>
        <v>Category04</v>
      </c>
      <c r="I259" t="str">
        <f>VLOOKUP(InputData[[#This Row],[PRODUCT ID]],MasterData[#All],4,FALSE)</f>
        <v>Kg</v>
      </c>
      <c r="J259" s="7">
        <f>VLOOKUP(InputData[[#This Row],[PRODUCT ID]],MasterData[#All],5,FALSE)</f>
        <v>90</v>
      </c>
      <c r="K259" s="7">
        <f>VLOOKUP(InputData[[#This Row],[PRODUCT ID]],MasterData[#All],6,FALSE)</f>
        <v>96.3</v>
      </c>
      <c r="L259" s="7">
        <f>InputData[[#This Row],[BUYING PRIZE]]*InputData[[#This Row],[QUANTITY]]</f>
        <v>720</v>
      </c>
      <c r="M259" s="7">
        <f>InputData[[#This Row],[SELLING PRICE]]*InputData[[#This Row],[QUANTITY]]*(1-InputData[[#This Row],[DISCOUNT %]])</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ID]],MasterData[#All],2,FALSE)</f>
        <v>Product41</v>
      </c>
      <c r="H260" t="str">
        <f>VLOOKUP(InputData[[#This Row],[PRODUCT ID]],MasterData[#All],3,FALSE)</f>
        <v>Category05</v>
      </c>
      <c r="I260" t="str">
        <f>VLOOKUP(InputData[[#This Row],[PRODUCT ID]],MasterData[#All],4,FALSE)</f>
        <v>Ft</v>
      </c>
      <c r="J260" s="7">
        <f>VLOOKUP(InputData[[#This Row],[PRODUCT ID]],MasterData[#All],5,FALSE)</f>
        <v>138</v>
      </c>
      <c r="K260" s="7">
        <f>VLOOKUP(InputData[[#This Row],[PRODUCT ID]],MasterData[#All],6,FALSE)</f>
        <v>173.88</v>
      </c>
      <c r="L260" s="7">
        <f>InputData[[#This Row],[BUYING PRIZE]]*InputData[[#This Row],[QUANTITY]]</f>
        <v>1932</v>
      </c>
      <c r="M260" s="7">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ID]],MasterData[#All],2,FALSE)</f>
        <v>Product29</v>
      </c>
      <c r="H261" t="str">
        <f>VLOOKUP(InputData[[#This Row],[PRODUCT ID]],MasterData[#All],3,FALSE)</f>
        <v>Category04</v>
      </c>
      <c r="I261" t="str">
        <f>VLOOKUP(InputData[[#This Row],[PRODUCT ID]],MasterData[#All],4,FALSE)</f>
        <v>Lt</v>
      </c>
      <c r="J261" s="7">
        <f>VLOOKUP(InputData[[#This Row],[PRODUCT ID]],MasterData[#All],5,FALSE)</f>
        <v>47</v>
      </c>
      <c r="K261" s="7">
        <f>VLOOKUP(InputData[[#This Row],[PRODUCT ID]],MasterData[#All],6,FALSE)</f>
        <v>53.11</v>
      </c>
      <c r="L261" s="7">
        <f>InputData[[#This Row],[BUYING PRIZE]]*InputData[[#This Row],[QUANTITY]]</f>
        <v>658</v>
      </c>
      <c r="M261" s="7">
        <f>InputData[[#This Row],[SELLING PRICE]]*InputData[[#This Row],[QUANTITY]]*(1-InputData[[#This Row],[DISCOUNT %]])</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ID]],MasterData[#All],2,FALSE)</f>
        <v>Product29</v>
      </c>
      <c r="H262" t="str">
        <f>VLOOKUP(InputData[[#This Row],[PRODUCT ID]],MasterData[#All],3,FALSE)</f>
        <v>Category04</v>
      </c>
      <c r="I262" t="str">
        <f>VLOOKUP(InputData[[#This Row],[PRODUCT ID]],MasterData[#All],4,FALSE)</f>
        <v>Lt</v>
      </c>
      <c r="J262" s="7">
        <f>VLOOKUP(InputData[[#This Row],[PRODUCT ID]],MasterData[#All],5,FALSE)</f>
        <v>47</v>
      </c>
      <c r="K262" s="7">
        <f>VLOOKUP(InputData[[#This Row],[PRODUCT ID]],MasterData[#All],6,FALSE)</f>
        <v>53.11</v>
      </c>
      <c r="L262" s="7">
        <f>InputData[[#This Row],[BUYING PRIZE]]*InputData[[#This Row],[QUANTITY]]</f>
        <v>282</v>
      </c>
      <c r="M262" s="7">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ID]],MasterData[#All],2,FALSE)</f>
        <v>Product10</v>
      </c>
      <c r="H263" t="str">
        <f>VLOOKUP(InputData[[#This Row],[PRODUCT ID]],MasterData[#All],3,FALSE)</f>
        <v>Category02</v>
      </c>
      <c r="I263" t="str">
        <f>VLOOKUP(InputData[[#This Row],[PRODUCT ID]],MasterData[#All],4,FALSE)</f>
        <v>Ft</v>
      </c>
      <c r="J263" s="7">
        <f>VLOOKUP(InputData[[#This Row],[PRODUCT ID]],MasterData[#All],5,FALSE)</f>
        <v>148</v>
      </c>
      <c r="K263" s="7">
        <f>VLOOKUP(InputData[[#This Row],[PRODUCT ID]],MasterData[#All],6,FALSE)</f>
        <v>164.28</v>
      </c>
      <c r="L263" s="7">
        <f>InputData[[#This Row],[BUYING PRIZE]]*InputData[[#This Row],[QUANTITY]]</f>
        <v>1924</v>
      </c>
      <c r="M263" s="7">
        <f>InputData[[#This Row],[SELLING PRICE]]*InputData[[#This Row],[QUANTITY]]*(1-InputData[[#This Row],[DISCOUNT %]])</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ID]],MasterData[#All],2,FALSE)</f>
        <v>Product22</v>
      </c>
      <c r="H264" t="str">
        <f>VLOOKUP(InputData[[#This Row],[PRODUCT ID]],MasterData[#All],3,FALSE)</f>
        <v>Category03</v>
      </c>
      <c r="I264" t="str">
        <f>VLOOKUP(InputData[[#This Row],[PRODUCT ID]],MasterData[#All],4,FALSE)</f>
        <v>Ft</v>
      </c>
      <c r="J264" s="7">
        <f>VLOOKUP(InputData[[#This Row],[PRODUCT ID]],MasterData[#All],5,FALSE)</f>
        <v>121</v>
      </c>
      <c r="K264" s="7">
        <f>VLOOKUP(InputData[[#This Row],[PRODUCT ID]],MasterData[#All],6,FALSE)</f>
        <v>141.57</v>
      </c>
      <c r="L264" s="7">
        <f>InputData[[#This Row],[BUYING PRIZE]]*InputData[[#This Row],[QUANTITY]]</f>
        <v>121</v>
      </c>
      <c r="M264" s="7">
        <f>InputData[[#This Row],[SELLING PRICE]]*InputData[[#This Row],[QUANTITY]]*(1-InputData[[#This Row],[DISCOUNT %]])</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ID]],MasterData[#All],2,FALSE)</f>
        <v>Product10</v>
      </c>
      <c r="H265" t="str">
        <f>VLOOKUP(InputData[[#This Row],[PRODUCT ID]],MasterData[#All],3,FALSE)</f>
        <v>Category02</v>
      </c>
      <c r="I265" t="str">
        <f>VLOOKUP(InputData[[#This Row],[PRODUCT ID]],MasterData[#All],4,FALSE)</f>
        <v>Ft</v>
      </c>
      <c r="J265" s="7">
        <f>VLOOKUP(InputData[[#This Row],[PRODUCT ID]],MasterData[#All],5,FALSE)</f>
        <v>148</v>
      </c>
      <c r="K265" s="7">
        <f>VLOOKUP(InputData[[#This Row],[PRODUCT ID]],MasterData[#All],6,FALSE)</f>
        <v>164.28</v>
      </c>
      <c r="L265" s="7">
        <f>InputData[[#This Row],[BUYING PRIZE]]*InputData[[#This Row],[QUANTITY]]</f>
        <v>1036</v>
      </c>
      <c r="M265" s="7">
        <f>InputData[[#This Row],[SELLING PRICE]]*InputData[[#This Row],[QUANTITY]]*(1-InputData[[#This Row],[DISCOUNT %]])</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ID]],MasterData[#All],2,FALSE)</f>
        <v>Product15</v>
      </c>
      <c r="H266" t="str">
        <f>VLOOKUP(InputData[[#This Row],[PRODUCT ID]],MasterData[#All],3,FALSE)</f>
        <v>Category02</v>
      </c>
      <c r="I266" t="str">
        <f>VLOOKUP(InputData[[#This Row],[PRODUCT ID]],MasterData[#All],4,FALSE)</f>
        <v>No.</v>
      </c>
      <c r="J266" s="7">
        <f>VLOOKUP(InputData[[#This Row],[PRODUCT ID]],MasterData[#All],5,FALSE)</f>
        <v>12</v>
      </c>
      <c r="K266" s="7">
        <f>VLOOKUP(InputData[[#This Row],[PRODUCT ID]],MasterData[#All],6,FALSE)</f>
        <v>15.719999999999999</v>
      </c>
      <c r="L266" s="7">
        <f>InputData[[#This Row],[BUYING PRIZE]]*InputData[[#This Row],[QUANTITY]]</f>
        <v>24</v>
      </c>
      <c r="M266" s="7">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ID]],MasterData[#All],2,FALSE)</f>
        <v>Product33</v>
      </c>
      <c r="H267" t="str">
        <f>VLOOKUP(InputData[[#This Row],[PRODUCT ID]],MasterData[#All],3,FALSE)</f>
        <v>Category04</v>
      </c>
      <c r="I267" t="str">
        <f>VLOOKUP(InputData[[#This Row],[PRODUCT ID]],MasterData[#All],4,FALSE)</f>
        <v>Kg</v>
      </c>
      <c r="J267" s="7">
        <f>VLOOKUP(InputData[[#This Row],[PRODUCT ID]],MasterData[#All],5,FALSE)</f>
        <v>95</v>
      </c>
      <c r="K267" s="7">
        <f>VLOOKUP(InputData[[#This Row],[PRODUCT ID]],MasterData[#All],6,FALSE)</f>
        <v>119.7</v>
      </c>
      <c r="L267" s="7">
        <f>InputData[[#This Row],[BUYING PRIZE]]*InputData[[#This Row],[QUANTITY]]</f>
        <v>95</v>
      </c>
      <c r="M267" s="7">
        <f>InputData[[#This Row],[SELLING PRICE]]*InputData[[#This Row],[QUANTITY]]*(1-InputData[[#This Row],[DISCOUNT %]])</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ID]],MasterData[#All],2,FALSE)</f>
        <v>Product43</v>
      </c>
      <c r="H268" t="str">
        <f>VLOOKUP(InputData[[#This Row],[PRODUCT ID]],MasterData[#All],3,FALSE)</f>
        <v>Category05</v>
      </c>
      <c r="I268" t="str">
        <f>VLOOKUP(InputData[[#This Row],[PRODUCT ID]],MasterData[#All],4,FALSE)</f>
        <v>Kg</v>
      </c>
      <c r="J268" s="7">
        <f>VLOOKUP(InputData[[#This Row],[PRODUCT ID]],MasterData[#All],5,FALSE)</f>
        <v>67</v>
      </c>
      <c r="K268" s="7">
        <f>VLOOKUP(InputData[[#This Row],[PRODUCT ID]],MasterData[#All],6,FALSE)</f>
        <v>83.08</v>
      </c>
      <c r="L268" s="7">
        <f>InputData[[#This Row],[BUYING PRIZE]]*InputData[[#This Row],[QUANTITY]]</f>
        <v>603</v>
      </c>
      <c r="M268" s="7">
        <f>InputData[[#This Row],[SELLING PRICE]]*InputData[[#This Row],[QUANTITY]]*(1-InputData[[#This Row],[DISCOUNT %]])</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ID]],MasterData[#All],2,FALSE)</f>
        <v>Product12</v>
      </c>
      <c r="H269" t="str">
        <f>VLOOKUP(InputData[[#This Row],[PRODUCT ID]],MasterData[#All],3,FALSE)</f>
        <v>Category02</v>
      </c>
      <c r="I269" t="str">
        <f>VLOOKUP(InputData[[#This Row],[PRODUCT ID]],MasterData[#All],4,FALSE)</f>
        <v>Kg</v>
      </c>
      <c r="J269" s="7">
        <f>VLOOKUP(InputData[[#This Row],[PRODUCT ID]],MasterData[#All],5,FALSE)</f>
        <v>73</v>
      </c>
      <c r="K269" s="7">
        <f>VLOOKUP(InputData[[#This Row],[PRODUCT ID]],MasterData[#All],6,FALSE)</f>
        <v>94.17</v>
      </c>
      <c r="L269" s="7">
        <f>InputData[[#This Row],[BUYING PRIZE]]*InputData[[#This Row],[QUANTITY]]</f>
        <v>584</v>
      </c>
      <c r="M269" s="7">
        <f>InputData[[#This Row],[SELLING PRICE]]*InputData[[#This Row],[QUANTITY]]*(1-InputData[[#This Row],[DISCOUNT %]])</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ID]],MasterData[#All],2,FALSE)</f>
        <v>Product29</v>
      </c>
      <c r="H270" t="str">
        <f>VLOOKUP(InputData[[#This Row],[PRODUCT ID]],MasterData[#All],3,FALSE)</f>
        <v>Category04</v>
      </c>
      <c r="I270" t="str">
        <f>VLOOKUP(InputData[[#This Row],[PRODUCT ID]],MasterData[#All],4,FALSE)</f>
        <v>Lt</v>
      </c>
      <c r="J270" s="7">
        <f>VLOOKUP(InputData[[#This Row],[PRODUCT ID]],MasterData[#All],5,FALSE)</f>
        <v>47</v>
      </c>
      <c r="K270" s="7">
        <f>VLOOKUP(InputData[[#This Row],[PRODUCT ID]],MasterData[#All],6,FALSE)</f>
        <v>53.11</v>
      </c>
      <c r="L270" s="7">
        <f>InputData[[#This Row],[BUYING PRIZE]]*InputData[[#This Row],[QUANTITY]]</f>
        <v>47</v>
      </c>
      <c r="M270" s="7">
        <f>InputData[[#This Row],[SELLING PRICE]]*InputData[[#This Row],[QUANTITY]]*(1-InputData[[#This Row],[DISCOUNT %]])</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ID]],MasterData[#All],2,FALSE)</f>
        <v>Product32</v>
      </c>
      <c r="H271" t="str">
        <f>VLOOKUP(InputData[[#This Row],[PRODUCT ID]],MasterData[#All],3,FALSE)</f>
        <v>Category04</v>
      </c>
      <c r="I271" t="str">
        <f>VLOOKUP(InputData[[#This Row],[PRODUCT ID]],MasterData[#All],4,FALSE)</f>
        <v>Kg</v>
      </c>
      <c r="J271" s="7">
        <f>VLOOKUP(InputData[[#This Row],[PRODUCT ID]],MasterData[#All],5,FALSE)</f>
        <v>89</v>
      </c>
      <c r="K271" s="7">
        <f>VLOOKUP(InputData[[#This Row],[PRODUCT ID]],MasterData[#All],6,FALSE)</f>
        <v>117.48</v>
      </c>
      <c r="L271" s="7">
        <f>InputData[[#This Row],[BUYING PRIZE]]*InputData[[#This Row],[QUANTITY]]</f>
        <v>1068</v>
      </c>
      <c r="M271" s="7">
        <f>InputData[[#This Row],[SELLING PRICE]]*InputData[[#This Row],[QUANTITY]]*(1-InputData[[#This Row],[DISCOUNT %]])</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ID]],MasterData[#All],2,FALSE)</f>
        <v>Product34</v>
      </c>
      <c r="H272" t="str">
        <f>VLOOKUP(InputData[[#This Row],[PRODUCT ID]],MasterData[#All],3,FALSE)</f>
        <v>Category04</v>
      </c>
      <c r="I272" t="str">
        <f>VLOOKUP(InputData[[#This Row],[PRODUCT ID]],MasterData[#All],4,FALSE)</f>
        <v>Lt</v>
      </c>
      <c r="J272" s="7">
        <f>VLOOKUP(InputData[[#This Row],[PRODUCT ID]],MasterData[#All],5,FALSE)</f>
        <v>55</v>
      </c>
      <c r="K272" s="7">
        <f>VLOOKUP(InputData[[#This Row],[PRODUCT ID]],MasterData[#All],6,FALSE)</f>
        <v>58.3</v>
      </c>
      <c r="L272" s="7">
        <f>InputData[[#This Row],[BUYING PRIZE]]*InputData[[#This Row],[QUANTITY]]</f>
        <v>770</v>
      </c>
      <c r="M272" s="7">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ID]],MasterData[#All],2,FALSE)</f>
        <v>Product32</v>
      </c>
      <c r="H273" t="str">
        <f>VLOOKUP(InputData[[#This Row],[PRODUCT ID]],MasterData[#All],3,FALSE)</f>
        <v>Category04</v>
      </c>
      <c r="I273" t="str">
        <f>VLOOKUP(InputData[[#This Row],[PRODUCT ID]],MasterData[#All],4,FALSE)</f>
        <v>Kg</v>
      </c>
      <c r="J273" s="7">
        <f>VLOOKUP(InputData[[#This Row],[PRODUCT ID]],MasterData[#All],5,FALSE)</f>
        <v>89</v>
      </c>
      <c r="K273" s="7">
        <f>VLOOKUP(InputData[[#This Row],[PRODUCT ID]],MasterData[#All],6,FALSE)</f>
        <v>117.48</v>
      </c>
      <c r="L273" s="7">
        <f>InputData[[#This Row],[BUYING PRIZE]]*InputData[[#This Row],[QUANTITY]]</f>
        <v>178</v>
      </c>
      <c r="M273" s="7">
        <f>InputData[[#This Row],[SELLING PRICE]]*InputData[[#This Row],[QUANTITY]]*(1-InputData[[#This Row],[DISCOUNT %]])</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ID]],MasterData[#All],2,FALSE)</f>
        <v>Product19</v>
      </c>
      <c r="H274" t="str">
        <f>VLOOKUP(InputData[[#This Row],[PRODUCT ID]],MasterData[#All],3,FALSE)</f>
        <v>Category02</v>
      </c>
      <c r="I274" t="str">
        <f>VLOOKUP(InputData[[#This Row],[PRODUCT ID]],MasterData[#All],4,FALSE)</f>
        <v>Ft</v>
      </c>
      <c r="J274" s="7">
        <f>VLOOKUP(InputData[[#This Row],[PRODUCT ID]],MasterData[#All],5,FALSE)</f>
        <v>150</v>
      </c>
      <c r="K274" s="7">
        <f>VLOOKUP(InputData[[#This Row],[PRODUCT ID]],MasterData[#All],6,FALSE)</f>
        <v>210</v>
      </c>
      <c r="L274" s="7">
        <f>InputData[[#This Row],[BUYING PRIZE]]*InputData[[#This Row],[QUANTITY]]</f>
        <v>900</v>
      </c>
      <c r="M274" s="7">
        <f>InputData[[#This Row],[SELLING PRICE]]*InputData[[#This Row],[QUANTITY]]*(1-InputData[[#This Row],[DISCOUNT %]])</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ID]],MasterData[#All],2,FALSE)</f>
        <v>Product11</v>
      </c>
      <c r="H275" t="str">
        <f>VLOOKUP(InputData[[#This Row],[PRODUCT ID]],MasterData[#All],3,FALSE)</f>
        <v>Category02</v>
      </c>
      <c r="I275" t="str">
        <f>VLOOKUP(InputData[[#This Row],[PRODUCT ID]],MasterData[#All],4,FALSE)</f>
        <v>Lt</v>
      </c>
      <c r="J275" s="7">
        <f>VLOOKUP(InputData[[#This Row],[PRODUCT ID]],MasterData[#All],5,FALSE)</f>
        <v>44</v>
      </c>
      <c r="K275" s="7">
        <f>VLOOKUP(InputData[[#This Row],[PRODUCT ID]],MasterData[#All],6,FALSE)</f>
        <v>48.4</v>
      </c>
      <c r="L275" s="7">
        <f>InputData[[#This Row],[BUYING PRIZE]]*InputData[[#This Row],[QUANTITY]]</f>
        <v>616</v>
      </c>
      <c r="M275" s="7">
        <f>InputData[[#This Row],[SELLING PRICE]]*InputData[[#This Row],[QUANTITY]]*(1-InputData[[#This Row],[DISCOUNT %]])</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ID]],MasterData[#All],2,FALSE)</f>
        <v>Product22</v>
      </c>
      <c r="H276" t="str">
        <f>VLOOKUP(InputData[[#This Row],[PRODUCT ID]],MasterData[#All],3,FALSE)</f>
        <v>Category03</v>
      </c>
      <c r="I276" t="str">
        <f>VLOOKUP(InputData[[#This Row],[PRODUCT ID]],MasterData[#All],4,FALSE)</f>
        <v>Ft</v>
      </c>
      <c r="J276" s="7">
        <f>VLOOKUP(InputData[[#This Row],[PRODUCT ID]],MasterData[#All],5,FALSE)</f>
        <v>121</v>
      </c>
      <c r="K276" s="7">
        <f>VLOOKUP(InputData[[#This Row],[PRODUCT ID]],MasterData[#All],6,FALSE)</f>
        <v>141.57</v>
      </c>
      <c r="L276" s="7">
        <f>InputData[[#This Row],[BUYING PRIZE]]*InputData[[#This Row],[QUANTITY]]</f>
        <v>1210</v>
      </c>
      <c r="M276" s="7">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ID]],MasterData[#All],2,FALSE)</f>
        <v>Product14</v>
      </c>
      <c r="H277" t="str">
        <f>VLOOKUP(InputData[[#This Row],[PRODUCT ID]],MasterData[#All],3,FALSE)</f>
        <v>Category02</v>
      </c>
      <c r="I277" t="str">
        <f>VLOOKUP(InputData[[#This Row],[PRODUCT ID]],MasterData[#All],4,FALSE)</f>
        <v>Kg</v>
      </c>
      <c r="J277" s="7">
        <f>VLOOKUP(InputData[[#This Row],[PRODUCT ID]],MasterData[#All],5,FALSE)</f>
        <v>112</v>
      </c>
      <c r="K277" s="7">
        <f>VLOOKUP(InputData[[#This Row],[PRODUCT ID]],MasterData[#All],6,FALSE)</f>
        <v>146.72</v>
      </c>
      <c r="L277" s="7">
        <f>InputData[[#This Row],[BUYING PRIZE]]*InputData[[#This Row],[QUANTITY]]</f>
        <v>1232</v>
      </c>
      <c r="M277" s="7">
        <f>InputData[[#This Row],[SELLING PRICE]]*InputData[[#This Row],[QUANTITY]]*(1-InputData[[#This Row],[DISCOUNT %]])</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ID]],MasterData[#All],2,FALSE)</f>
        <v>Product40</v>
      </c>
      <c r="H278" t="str">
        <f>VLOOKUP(InputData[[#This Row],[PRODUCT ID]],MasterData[#All],3,FALSE)</f>
        <v>Category05</v>
      </c>
      <c r="I278" t="str">
        <f>VLOOKUP(InputData[[#This Row],[PRODUCT ID]],MasterData[#All],4,FALSE)</f>
        <v>Kg</v>
      </c>
      <c r="J278" s="7">
        <f>VLOOKUP(InputData[[#This Row],[PRODUCT ID]],MasterData[#All],5,FALSE)</f>
        <v>90</v>
      </c>
      <c r="K278" s="7">
        <f>VLOOKUP(InputData[[#This Row],[PRODUCT ID]],MasterData[#All],6,FALSE)</f>
        <v>115.2</v>
      </c>
      <c r="L278" s="7">
        <f>InputData[[#This Row],[BUYING PRIZE]]*InputData[[#This Row],[QUANTITY]]</f>
        <v>360</v>
      </c>
      <c r="M278" s="7">
        <f>InputData[[#This Row],[SELLING PRICE]]*InputData[[#This Row],[QUANTITY]]*(1-InputData[[#This Row],[DISCOUNT %]])</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ID]],MasterData[#All],2,FALSE)</f>
        <v>Product08</v>
      </c>
      <c r="H279" t="str">
        <f>VLOOKUP(InputData[[#This Row],[PRODUCT ID]],MasterData[#All],3,FALSE)</f>
        <v>Category01</v>
      </c>
      <c r="I279" t="str">
        <f>VLOOKUP(InputData[[#This Row],[PRODUCT ID]],MasterData[#All],4,FALSE)</f>
        <v>Kg</v>
      </c>
      <c r="J279" s="7">
        <f>VLOOKUP(InputData[[#This Row],[PRODUCT ID]],MasterData[#All],5,FALSE)</f>
        <v>83</v>
      </c>
      <c r="K279" s="7">
        <f>VLOOKUP(InputData[[#This Row],[PRODUCT ID]],MasterData[#All],6,FALSE)</f>
        <v>94.62</v>
      </c>
      <c r="L279" s="7">
        <f>InputData[[#This Row],[BUYING PRIZE]]*InputData[[#This Row],[QUANTITY]]</f>
        <v>747</v>
      </c>
      <c r="M279" s="7">
        <f>InputData[[#This Row],[SELLING PRICE]]*InputData[[#This Row],[QUANTITY]]*(1-InputData[[#This Row],[DISCOUNT %]])</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ID]],MasterData[#All],2,FALSE)</f>
        <v>Product21</v>
      </c>
      <c r="H280" t="str">
        <f>VLOOKUP(InputData[[#This Row],[PRODUCT ID]],MasterData[#All],3,FALSE)</f>
        <v>Category03</v>
      </c>
      <c r="I280" t="str">
        <f>VLOOKUP(InputData[[#This Row],[PRODUCT ID]],MasterData[#All],4,FALSE)</f>
        <v>Ft</v>
      </c>
      <c r="J280" s="7">
        <f>VLOOKUP(InputData[[#This Row],[PRODUCT ID]],MasterData[#All],5,FALSE)</f>
        <v>126</v>
      </c>
      <c r="K280" s="7">
        <f>VLOOKUP(InputData[[#This Row],[PRODUCT ID]],MasterData[#All],6,FALSE)</f>
        <v>162.54</v>
      </c>
      <c r="L280" s="7">
        <f>InputData[[#This Row],[BUYING PRIZE]]*InputData[[#This Row],[QUANTITY]]</f>
        <v>252</v>
      </c>
      <c r="M280" s="7">
        <f>InputData[[#This Row],[SELLING PRICE]]*InputData[[#This Row],[QUANTITY]]*(1-InputData[[#This Row],[DISCOUNT %]])</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ID]],MasterData[#All],2,FALSE)</f>
        <v>Product14</v>
      </c>
      <c r="H281" t="str">
        <f>VLOOKUP(InputData[[#This Row],[PRODUCT ID]],MasterData[#All],3,FALSE)</f>
        <v>Category02</v>
      </c>
      <c r="I281" t="str">
        <f>VLOOKUP(InputData[[#This Row],[PRODUCT ID]],MasterData[#All],4,FALSE)</f>
        <v>Kg</v>
      </c>
      <c r="J281" s="7">
        <f>VLOOKUP(InputData[[#This Row],[PRODUCT ID]],MasterData[#All],5,FALSE)</f>
        <v>112</v>
      </c>
      <c r="K281" s="7">
        <f>VLOOKUP(InputData[[#This Row],[PRODUCT ID]],MasterData[#All],6,FALSE)</f>
        <v>146.72</v>
      </c>
      <c r="L281" s="7">
        <f>InputData[[#This Row],[BUYING PRIZE]]*InputData[[#This Row],[QUANTITY]]</f>
        <v>784</v>
      </c>
      <c r="M281" s="7">
        <f>InputData[[#This Row],[SELLING PRICE]]*InputData[[#This Row],[QUANTITY]]*(1-InputData[[#This Row],[DISCOUNT %]])</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ID]],MasterData[#All],2,FALSE)</f>
        <v>Product01</v>
      </c>
      <c r="H282" t="str">
        <f>VLOOKUP(InputData[[#This Row],[PRODUCT ID]],MasterData[#All],3,FALSE)</f>
        <v>Category01</v>
      </c>
      <c r="I282" t="str">
        <f>VLOOKUP(InputData[[#This Row],[PRODUCT ID]],MasterData[#All],4,FALSE)</f>
        <v>Kg</v>
      </c>
      <c r="J282" s="7">
        <f>VLOOKUP(InputData[[#This Row],[PRODUCT ID]],MasterData[#All],5,FALSE)</f>
        <v>98</v>
      </c>
      <c r="K282" s="7">
        <f>VLOOKUP(InputData[[#This Row],[PRODUCT ID]],MasterData[#All],6,FALSE)</f>
        <v>103.88</v>
      </c>
      <c r="L282" s="7">
        <f>InputData[[#This Row],[BUYING PRIZE]]*InputData[[#This Row],[QUANTITY]]</f>
        <v>588</v>
      </c>
      <c r="M282" s="7">
        <f>InputData[[#This Row],[SELLING PRICE]]*InputData[[#This Row],[QUANTITY]]*(1-InputData[[#This Row],[DISCOUNT %]])</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ID]],MasterData[#All],2,FALSE)</f>
        <v>Product02</v>
      </c>
      <c r="H283" t="str">
        <f>VLOOKUP(InputData[[#This Row],[PRODUCT ID]],MasterData[#All],3,FALSE)</f>
        <v>Category01</v>
      </c>
      <c r="I283" t="str">
        <f>VLOOKUP(InputData[[#This Row],[PRODUCT ID]],MasterData[#All],4,FALSE)</f>
        <v>Kg</v>
      </c>
      <c r="J283" s="7">
        <f>VLOOKUP(InputData[[#This Row],[PRODUCT ID]],MasterData[#All],5,FALSE)</f>
        <v>105</v>
      </c>
      <c r="K283" s="7">
        <f>VLOOKUP(InputData[[#This Row],[PRODUCT ID]],MasterData[#All],6,FALSE)</f>
        <v>142.80000000000001</v>
      </c>
      <c r="L283" s="7">
        <f>InputData[[#This Row],[BUYING PRIZE]]*InputData[[#This Row],[QUANTITY]]</f>
        <v>525</v>
      </c>
      <c r="M283" s="7">
        <f>InputData[[#This Row],[SELLING PRICE]]*InputData[[#This Row],[QUANTITY]]*(1-InputData[[#This Row],[DISCOUNT %]])</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ID]],MasterData[#All],2,FALSE)</f>
        <v>Product42</v>
      </c>
      <c r="H284" t="str">
        <f>VLOOKUP(InputData[[#This Row],[PRODUCT ID]],MasterData[#All],3,FALSE)</f>
        <v>Category05</v>
      </c>
      <c r="I284" t="str">
        <f>VLOOKUP(InputData[[#This Row],[PRODUCT ID]],MasterData[#All],4,FALSE)</f>
        <v>Ft</v>
      </c>
      <c r="J284" s="7">
        <f>VLOOKUP(InputData[[#This Row],[PRODUCT ID]],MasterData[#All],5,FALSE)</f>
        <v>120</v>
      </c>
      <c r="K284" s="7">
        <f>VLOOKUP(InputData[[#This Row],[PRODUCT ID]],MasterData[#All],6,FALSE)</f>
        <v>162</v>
      </c>
      <c r="L284" s="7">
        <f>InputData[[#This Row],[BUYING PRIZE]]*InputData[[#This Row],[QUANTITY]]</f>
        <v>960</v>
      </c>
      <c r="M284" s="7">
        <f>InputData[[#This Row],[SELLING PRICE]]*InputData[[#This Row],[QUANTITY]]*(1-InputData[[#This Row],[DISCOUNT %]])</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ID]],MasterData[#All],2,FALSE)</f>
        <v>Product30</v>
      </c>
      <c r="H285" t="str">
        <f>VLOOKUP(InputData[[#This Row],[PRODUCT ID]],MasterData[#All],3,FALSE)</f>
        <v>Category04</v>
      </c>
      <c r="I285" t="str">
        <f>VLOOKUP(InputData[[#This Row],[PRODUCT ID]],MasterData[#All],4,FALSE)</f>
        <v>Ft</v>
      </c>
      <c r="J285" s="7">
        <f>VLOOKUP(InputData[[#This Row],[PRODUCT ID]],MasterData[#All],5,FALSE)</f>
        <v>148</v>
      </c>
      <c r="K285" s="7">
        <f>VLOOKUP(InputData[[#This Row],[PRODUCT ID]],MasterData[#All],6,FALSE)</f>
        <v>201.28</v>
      </c>
      <c r="L285" s="7">
        <f>InputData[[#This Row],[BUYING PRIZE]]*InputData[[#This Row],[QUANTITY]]</f>
        <v>2220</v>
      </c>
      <c r="M285" s="7">
        <f>InputData[[#This Row],[SELLING PRICE]]*InputData[[#This Row],[QUANTITY]]*(1-InputData[[#This Row],[DISCOUNT %]])</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ID]],MasterData[#All],2,FALSE)</f>
        <v>Product17</v>
      </c>
      <c r="H286" t="str">
        <f>VLOOKUP(InputData[[#This Row],[PRODUCT ID]],MasterData[#All],3,FALSE)</f>
        <v>Category02</v>
      </c>
      <c r="I286" t="str">
        <f>VLOOKUP(InputData[[#This Row],[PRODUCT ID]],MasterData[#All],4,FALSE)</f>
        <v>Ft</v>
      </c>
      <c r="J286" s="7">
        <f>VLOOKUP(InputData[[#This Row],[PRODUCT ID]],MasterData[#All],5,FALSE)</f>
        <v>134</v>
      </c>
      <c r="K286" s="7">
        <f>VLOOKUP(InputData[[#This Row],[PRODUCT ID]],MasterData[#All],6,FALSE)</f>
        <v>156.78</v>
      </c>
      <c r="L286" s="7">
        <f>InputData[[#This Row],[BUYING PRIZE]]*InputData[[#This Row],[QUANTITY]]</f>
        <v>1876</v>
      </c>
      <c r="M286" s="7">
        <f>InputData[[#This Row],[SELLING PRICE]]*InputData[[#This Row],[QUANTITY]]*(1-InputData[[#This Row],[DISCOUNT %]])</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ID]],MasterData[#All],2,FALSE)</f>
        <v>Product16</v>
      </c>
      <c r="H287" t="str">
        <f>VLOOKUP(InputData[[#This Row],[PRODUCT ID]],MasterData[#All],3,FALSE)</f>
        <v>Category02</v>
      </c>
      <c r="I287" t="str">
        <f>VLOOKUP(InputData[[#This Row],[PRODUCT ID]],MasterData[#All],4,FALSE)</f>
        <v>No.</v>
      </c>
      <c r="J287" s="7">
        <f>VLOOKUP(InputData[[#This Row],[PRODUCT ID]],MasterData[#All],5,FALSE)</f>
        <v>13</v>
      </c>
      <c r="K287" s="7">
        <f>VLOOKUP(InputData[[#This Row],[PRODUCT ID]],MasterData[#All],6,FALSE)</f>
        <v>16.64</v>
      </c>
      <c r="L287" s="7">
        <f>InputData[[#This Row],[BUYING PRIZE]]*InputData[[#This Row],[QUANTITY]]</f>
        <v>143</v>
      </c>
      <c r="M287" s="7">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ID]],MasterData[#All],2,FALSE)</f>
        <v>Product23</v>
      </c>
      <c r="H288" t="str">
        <f>VLOOKUP(InputData[[#This Row],[PRODUCT ID]],MasterData[#All],3,FALSE)</f>
        <v>Category03</v>
      </c>
      <c r="I288" t="str">
        <f>VLOOKUP(InputData[[#This Row],[PRODUCT ID]],MasterData[#All],4,FALSE)</f>
        <v>Ft</v>
      </c>
      <c r="J288" s="7">
        <f>VLOOKUP(InputData[[#This Row],[PRODUCT ID]],MasterData[#All],5,FALSE)</f>
        <v>141</v>
      </c>
      <c r="K288" s="7">
        <f>VLOOKUP(InputData[[#This Row],[PRODUCT ID]],MasterData[#All],6,FALSE)</f>
        <v>149.46</v>
      </c>
      <c r="L288" s="7">
        <f>InputData[[#This Row],[BUYING PRIZE]]*InputData[[#This Row],[QUANTITY]]</f>
        <v>846</v>
      </c>
      <c r="M288" s="7">
        <f>InputData[[#This Row],[SELLING PRICE]]*InputData[[#This Row],[QUANTITY]]*(1-InputData[[#This Row],[DISCOUNT %]])</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ID]],MasterData[#All],2,FALSE)</f>
        <v>Product41</v>
      </c>
      <c r="H289" t="str">
        <f>VLOOKUP(InputData[[#This Row],[PRODUCT ID]],MasterData[#All],3,FALSE)</f>
        <v>Category05</v>
      </c>
      <c r="I289" t="str">
        <f>VLOOKUP(InputData[[#This Row],[PRODUCT ID]],MasterData[#All],4,FALSE)</f>
        <v>Ft</v>
      </c>
      <c r="J289" s="7">
        <f>VLOOKUP(InputData[[#This Row],[PRODUCT ID]],MasterData[#All],5,FALSE)</f>
        <v>138</v>
      </c>
      <c r="K289" s="7">
        <f>VLOOKUP(InputData[[#This Row],[PRODUCT ID]],MasterData[#All],6,FALSE)</f>
        <v>173.88</v>
      </c>
      <c r="L289" s="7">
        <f>InputData[[#This Row],[BUYING PRIZE]]*InputData[[#This Row],[QUANTITY]]</f>
        <v>1242</v>
      </c>
      <c r="M289" s="7">
        <f>InputData[[#This Row],[SELLING PRICE]]*InputData[[#This Row],[QUANTITY]]*(1-InputData[[#This Row],[DISCOUNT %]])</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ID]],MasterData[#All],2,FALSE)</f>
        <v>Product05</v>
      </c>
      <c r="H290" t="str">
        <f>VLOOKUP(InputData[[#This Row],[PRODUCT ID]],MasterData[#All],3,FALSE)</f>
        <v>Category01</v>
      </c>
      <c r="I290" t="str">
        <f>VLOOKUP(InputData[[#This Row],[PRODUCT ID]],MasterData[#All],4,FALSE)</f>
        <v>Ft</v>
      </c>
      <c r="J290" s="7">
        <f>VLOOKUP(InputData[[#This Row],[PRODUCT ID]],MasterData[#All],5,FALSE)</f>
        <v>133</v>
      </c>
      <c r="K290" s="7">
        <f>VLOOKUP(InputData[[#This Row],[PRODUCT ID]],MasterData[#All],6,FALSE)</f>
        <v>155.61000000000001</v>
      </c>
      <c r="L290" s="7">
        <f>InputData[[#This Row],[BUYING PRIZE]]*InputData[[#This Row],[QUANTITY]]</f>
        <v>1197</v>
      </c>
      <c r="M290" s="7">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ID]],MasterData[#All],2,FALSE)</f>
        <v>Product14</v>
      </c>
      <c r="H291" t="str">
        <f>VLOOKUP(InputData[[#This Row],[PRODUCT ID]],MasterData[#All],3,FALSE)</f>
        <v>Category02</v>
      </c>
      <c r="I291" t="str">
        <f>VLOOKUP(InputData[[#This Row],[PRODUCT ID]],MasterData[#All],4,FALSE)</f>
        <v>Kg</v>
      </c>
      <c r="J291" s="7">
        <f>VLOOKUP(InputData[[#This Row],[PRODUCT ID]],MasterData[#All],5,FALSE)</f>
        <v>112</v>
      </c>
      <c r="K291" s="7">
        <f>VLOOKUP(InputData[[#This Row],[PRODUCT ID]],MasterData[#All],6,FALSE)</f>
        <v>146.72</v>
      </c>
      <c r="L291" s="7">
        <f>InputData[[#This Row],[BUYING PRIZE]]*InputData[[#This Row],[QUANTITY]]</f>
        <v>896</v>
      </c>
      <c r="M291" s="7">
        <f>InputData[[#This Row],[SELLING PRICE]]*InputData[[#This Row],[QUANTITY]]*(1-InputData[[#This Row],[DISCOUNT %]])</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ID]],MasterData[#All],2,FALSE)</f>
        <v>Product18</v>
      </c>
      <c r="H292" t="str">
        <f>VLOOKUP(InputData[[#This Row],[PRODUCT ID]],MasterData[#All],3,FALSE)</f>
        <v>Category02</v>
      </c>
      <c r="I292" t="str">
        <f>VLOOKUP(InputData[[#This Row],[PRODUCT ID]],MasterData[#All],4,FALSE)</f>
        <v>No.</v>
      </c>
      <c r="J292" s="7">
        <f>VLOOKUP(InputData[[#This Row],[PRODUCT ID]],MasterData[#All],5,FALSE)</f>
        <v>37</v>
      </c>
      <c r="K292" s="7">
        <f>VLOOKUP(InputData[[#This Row],[PRODUCT ID]],MasterData[#All],6,FALSE)</f>
        <v>49.21</v>
      </c>
      <c r="L292" s="7">
        <f>InputData[[#This Row],[BUYING PRIZE]]*InputData[[#This Row],[QUANTITY]]</f>
        <v>222</v>
      </c>
      <c r="M292" s="7">
        <f>InputData[[#This Row],[SELLING PRICE]]*InputData[[#This Row],[QUANTITY]]*(1-InputData[[#This Row],[DISCOUNT %]])</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ID]],MasterData[#All],2,FALSE)</f>
        <v>Product02</v>
      </c>
      <c r="H293" t="str">
        <f>VLOOKUP(InputData[[#This Row],[PRODUCT ID]],MasterData[#All],3,FALSE)</f>
        <v>Category01</v>
      </c>
      <c r="I293" t="str">
        <f>VLOOKUP(InputData[[#This Row],[PRODUCT ID]],MasterData[#All],4,FALSE)</f>
        <v>Kg</v>
      </c>
      <c r="J293" s="7">
        <f>VLOOKUP(InputData[[#This Row],[PRODUCT ID]],MasterData[#All],5,FALSE)</f>
        <v>105</v>
      </c>
      <c r="K293" s="7">
        <f>VLOOKUP(InputData[[#This Row],[PRODUCT ID]],MasterData[#All],6,FALSE)</f>
        <v>142.80000000000001</v>
      </c>
      <c r="L293" s="7">
        <f>InputData[[#This Row],[BUYING PRIZE]]*InputData[[#This Row],[QUANTITY]]</f>
        <v>630</v>
      </c>
      <c r="M293" s="7">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ID]],MasterData[#All],2,FALSE)</f>
        <v>Product05</v>
      </c>
      <c r="H294" t="str">
        <f>VLOOKUP(InputData[[#This Row],[PRODUCT ID]],MasterData[#All],3,FALSE)</f>
        <v>Category01</v>
      </c>
      <c r="I294" t="str">
        <f>VLOOKUP(InputData[[#This Row],[PRODUCT ID]],MasterData[#All],4,FALSE)</f>
        <v>Ft</v>
      </c>
      <c r="J294" s="7">
        <f>VLOOKUP(InputData[[#This Row],[PRODUCT ID]],MasterData[#All],5,FALSE)</f>
        <v>133</v>
      </c>
      <c r="K294" s="7">
        <f>VLOOKUP(InputData[[#This Row],[PRODUCT ID]],MasterData[#All],6,FALSE)</f>
        <v>155.61000000000001</v>
      </c>
      <c r="L294" s="7">
        <f>InputData[[#This Row],[BUYING PRIZE]]*InputData[[#This Row],[QUANTITY]]</f>
        <v>1463</v>
      </c>
      <c r="M294" s="7">
        <f>InputData[[#This Row],[SELLING PRICE]]*InputData[[#This Row],[QUANTITY]]*(1-InputData[[#This Row],[DISCOUNT %]])</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ID]],MasterData[#All],2,FALSE)</f>
        <v>Product04</v>
      </c>
      <c r="H295" t="str">
        <f>VLOOKUP(InputData[[#This Row],[PRODUCT ID]],MasterData[#All],3,FALSE)</f>
        <v>Category01</v>
      </c>
      <c r="I295" t="str">
        <f>VLOOKUP(InputData[[#This Row],[PRODUCT ID]],MasterData[#All],4,FALSE)</f>
        <v>Lt</v>
      </c>
      <c r="J295" s="7">
        <f>VLOOKUP(InputData[[#This Row],[PRODUCT ID]],MasterData[#All],5,FALSE)</f>
        <v>44</v>
      </c>
      <c r="K295" s="7">
        <f>VLOOKUP(InputData[[#This Row],[PRODUCT ID]],MasterData[#All],6,FALSE)</f>
        <v>48.84</v>
      </c>
      <c r="L295" s="7">
        <f>InputData[[#This Row],[BUYING PRIZE]]*InputData[[#This Row],[QUANTITY]]</f>
        <v>132</v>
      </c>
      <c r="M295" s="7">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ID]],MasterData[#All],2,FALSE)</f>
        <v>Product32</v>
      </c>
      <c r="H296" t="str">
        <f>VLOOKUP(InputData[[#This Row],[PRODUCT ID]],MasterData[#All],3,FALSE)</f>
        <v>Category04</v>
      </c>
      <c r="I296" t="str">
        <f>VLOOKUP(InputData[[#This Row],[PRODUCT ID]],MasterData[#All],4,FALSE)</f>
        <v>Kg</v>
      </c>
      <c r="J296" s="7">
        <f>VLOOKUP(InputData[[#This Row],[PRODUCT ID]],MasterData[#All],5,FALSE)</f>
        <v>89</v>
      </c>
      <c r="K296" s="7">
        <f>VLOOKUP(InputData[[#This Row],[PRODUCT ID]],MasterData[#All],6,FALSE)</f>
        <v>117.48</v>
      </c>
      <c r="L296" s="7">
        <f>InputData[[#This Row],[BUYING PRIZE]]*InputData[[#This Row],[QUANTITY]]</f>
        <v>1246</v>
      </c>
      <c r="M296" s="7">
        <f>InputData[[#This Row],[SELLING PRICE]]*InputData[[#This Row],[QUANTITY]]*(1-InputData[[#This Row],[DISCOUNT %]])</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ID]],MasterData[#All],2,FALSE)</f>
        <v>Product10</v>
      </c>
      <c r="H297" t="str">
        <f>VLOOKUP(InputData[[#This Row],[PRODUCT ID]],MasterData[#All],3,FALSE)</f>
        <v>Category02</v>
      </c>
      <c r="I297" t="str">
        <f>VLOOKUP(InputData[[#This Row],[PRODUCT ID]],MasterData[#All],4,FALSE)</f>
        <v>Ft</v>
      </c>
      <c r="J297" s="7">
        <f>VLOOKUP(InputData[[#This Row],[PRODUCT ID]],MasterData[#All],5,FALSE)</f>
        <v>148</v>
      </c>
      <c r="K297" s="7">
        <f>VLOOKUP(InputData[[#This Row],[PRODUCT ID]],MasterData[#All],6,FALSE)</f>
        <v>164.28</v>
      </c>
      <c r="L297" s="7">
        <f>InputData[[#This Row],[BUYING PRIZE]]*InputData[[#This Row],[QUANTITY]]</f>
        <v>1924</v>
      </c>
      <c r="M297" s="7">
        <f>InputData[[#This Row],[SELLING PRICE]]*InputData[[#This Row],[QUANTITY]]*(1-InputData[[#This Row],[DISCOUNT %]])</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ID]],MasterData[#All],2,FALSE)</f>
        <v>Product26</v>
      </c>
      <c r="H298" t="str">
        <f>VLOOKUP(InputData[[#This Row],[PRODUCT ID]],MasterData[#All],3,FALSE)</f>
        <v>Category04</v>
      </c>
      <c r="I298" t="str">
        <f>VLOOKUP(InputData[[#This Row],[PRODUCT ID]],MasterData[#All],4,FALSE)</f>
        <v>No.</v>
      </c>
      <c r="J298" s="7">
        <f>VLOOKUP(InputData[[#This Row],[PRODUCT ID]],MasterData[#All],5,FALSE)</f>
        <v>18</v>
      </c>
      <c r="K298" s="7">
        <f>VLOOKUP(InputData[[#This Row],[PRODUCT ID]],MasterData[#All],6,FALSE)</f>
        <v>24.66</v>
      </c>
      <c r="L298" s="7">
        <f>InputData[[#This Row],[BUYING PRIZE]]*InputData[[#This Row],[QUANTITY]]</f>
        <v>144</v>
      </c>
      <c r="M298" s="7">
        <f>InputData[[#This Row],[SELLING PRICE]]*InputData[[#This Row],[QUANTITY]]*(1-InputData[[#This Row],[DISCOUNT %]])</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ID]],MasterData[#All],2,FALSE)</f>
        <v>Product28</v>
      </c>
      <c r="H299" t="str">
        <f>VLOOKUP(InputData[[#This Row],[PRODUCT ID]],MasterData[#All],3,FALSE)</f>
        <v>Category04</v>
      </c>
      <c r="I299" t="str">
        <f>VLOOKUP(InputData[[#This Row],[PRODUCT ID]],MasterData[#All],4,FALSE)</f>
        <v>No.</v>
      </c>
      <c r="J299" s="7">
        <f>VLOOKUP(InputData[[#This Row],[PRODUCT ID]],MasterData[#All],5,FALSE)</f>
        <v>37</v>
      </c>
      <c r="K299" s="7">
        <f>VLOOKUP(InputData[[#This Row],[PRODUCT ID]],MasterData[#All],6,FALSE)</f>
        <v>41.81</v>
      </c>
      <c r="L299" s="7">
        <f>InputData[[#This Row],[BUYING PRIZE]]*InputData[[#This Row],[QUANTITY]]</f>
        <v>111</v>
      </c>
      <c r="M299" s="7">
        <f>InputData[[#This Row],[SELLING PRICE]]*InputData[[#This Row],[QUANTITY]]*(1-InputData[[#This Row],[DISCOUNT %]])</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ID]],MasterData[#All],2,FALSE)</f>
        <v>Product32</v>
      </c>
      <c r="H300" t="str">
        <f>VLOOKUP(InputData[[#This Row],[PRODUCT ID]],MasterData[#All],3,FALSE)</f>
        <v>Category04</v>
      </c>
      <c r="I300" t="str">
        <f>VLOOKUP(InputData[[#This Row],[PRODUCT ID]],MasterData[#All],4,FALSE)</f>
        <v>Kg</v>
      </c>
      <c r="J300" s="7">
        <f>VLOOKUP(InputData[[#This Row],[PRODUCT ID]],MasterData[#All],5,FALSE)</f>
        <v>89</v>
      </c>
      <c r="K300" s="7">
        <f>VLOOKUP(InputData[[#This Row],[PRODUCT ID]],MasterData[#All],6,FALSE)</f>
        <v>117.48</v>
      </c>
      <c r="L300" s="7">
        <f>InputData[[#This Row],[BUYING PRIZE]]*InputData[[#This Row],[QUANTITY]]</f>
        <v>89</v>
      </c>
      <c r="M300" s="7">
        <f>InputData[[#This Row],[SELLING PRICE]]*InputData[[#This Row],[QUANTITY]]*(1-InputData[[#This Row],[DISCOUNT %]])</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ID]],MasterData[#All],2,FALSE)</f>
        <v>Product02</v>
      </c>
      <c r="H301" t="str">
        <f>VLOOKUP(InputData[[#This Row],[PRODUCT ID]],MasterData[#All],3,FALSE)</f>
        <v>Category01</v>
      </c>
      <c r="I301" t="str">
        <f>VLOOKUP(InputData[[#This Row],[PRODUCT ID]],MasterData[#All],4,FALSE)</f>
        <v>Kg</v>
      </c>
      <c r="J301" s="7">
        <f>VLOOKUP(InputData[[#This Row],[PRODUCT ID]],MasterData[#All],5,FALSE)</f>
        <v>105</v>
      </c>
      <c r="K301" s="7">
        <f>VLOOKUP(InputData[[#This Row],[PRODUCT ID]],MasterData[#All],6,FALSE)</f>
        <v>142.80000000000001</v>
      </c>
      <c r="L301" s="7">
        <f>InputData[[#This Row],[BUYING PRIZE]]*InputData[[#This Row],[QUANTITY]]</f>
        <v>1365</v>
      </c>
      <c r="M301" s="7">
        <f>InputData[[#This Row],[SELLING PRICE]]*InputData[[#This Row],[QUANTITY]]*(1-InputData[[#This Row],[DISCOUNT %]])</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ID]],MasterData[#All],2,FALSE)</f>
        <v>Product12</v>
      </c>
      <c r="H302" t="str">
        <f>VLOOKUP(InputData[[#This Row],[PRODUCT ID]],MasterData[#All],3,FALSE)</f>
        <v>Category02</v>
      </c>
      <c r="I302" t="str">
        <f>VLOOKUP(InputData[[#This Row],[PRODUCT ID]],MasterData[#All],4,FALSE)</f>
        <v>Kg</v>
      </c>
      <c r="J302" s="7">
        <f>VLOOKUP(InputData[[#This Row],[PRODUCT ID]],MasterData[#All],5,FALSE)</f>
        <v>73</v>
      </c>
      <c r="K302" s="7">
        <f>VLOOKUP(InputData[[#This Row],[PRODUCT ID]],MasterData[#All],6,FALSE)</f>
        <v>94.17</v>
      </c>
      <c r="L302" s="7">
        <f>InputData[[#This Row],[BUYING PRIZE]]*InputData[[#This Row],[QUANTITY]]</f>
        <v>438</v>
      </c>
      <c r="M302" s="7">
        <f>InputData[[#This Row],[SELLING PRICE]]*InputData[[#This Row],[QUANTITY]]*(1-InputData[[#This Row],[DISCOUNT %]])</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ID]],MasterData[#All],2,FALSE)</f>
        <v>Product13</v>
      </c>
      <c r="H303" t="str">
        <f>VLOOKUP(InputData[[#This Row],[PRODUCT ID]],MasterData[#All],3,FALSE)</f>
        <v>Category02</v>
      </c>
      <c r="I303" t="str">
        <f>VLOOKUP(InputData[[#This Row],[PRODUCT ID]],MasterData[#All],4,FALSE)</f>
        <v>Kg</v>
      </c>
      <c r="J303" s="7">
        <f>VLOOKUP(InputData[[#This Row],[PRODUCT ID]],MasterData[#All],5,FALSE)</f>
        <v>112</v>
      </c>
      <c r="K303" s="7">
        <f>VLOOKUP(InputData[[#This Row],[PRODUCT ID]],MasterData[#All],6,FALSE)</f>
        <v>122.08</v>
      </c>
      <c r="L303" s="7">
        <f>InputData[[#This Row],[BUYING PRIZE]]*InputData[[#This Row],[QUANTITY]]</f>
        <v>672</v>
      </c>
      <c r="M303" s="7">
        <f>InputData[[#This Row],[SELLING PRICE]]*InputData[[#This Row],[QUANTITY]]*(1-InputData[[#This Row],[DISCOUNT %]])</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ID]],MasterData[#All],2,FALSE)</f>
        <v>Product16</v>
      </c>
      <c r="H304" t="str">
        <f>VLOOKUP(InputData[[#This Row],[PRODUCT ID]],MasterData[#All],3,FALSE)</f>
        <v>Category02</v>
      </c>
      <c r="I304" t="str">
        <f>VLOOKUP(InputData[[#This Row],[PRODUCT ID]],MasterData[#All],4,FALSE)</f>
        <v>No.</v>
      </c>
      <c r="J304" s="7">
        <f>VLOOKUP(InputData[[#This Row],[PRODUCT ID]],MasterData[#All],5,FALSE)</f>
        <v>13</v>
      </c>
      <c r="K304" s="7">
        <f>VLOOKUP(InputData[[#This Row],[PRODUCT ID]],MasterData[#All],6,FALSE)</f>
        <v>16.64</v>
      </c>
      <c r="L304" s="7">
        <f>InputData[[#This Row],[BUYING PRIZE]]*InputData[[#This Row],[QUANTITY]]</f>
        <v>195</v>
      </c>
      <c r="M304" s="7">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ID]],MasterData[#All],2,FALSE)</f>
        <v>Product36</v>
      </c>
      <c r="H305" t="str">
        <f>VLOOKUP(InputData[[#This Row],[PRODUCT ID]],MasterData[#All],3,FALSE)</f>
        <v>Category04</v>
      </c>
      <c r="I305" t="str">
        <f>VLOOKUP(InputData[[#This Row],[PRODUCT ID]],MasterData[#All],4,FALSE)</f>
        <v>Kg</v>
      </c>
      <c r="J305" s="7">
        <f>VLOOKUP(InputData[[#This Row],[PRODUCT ID]],MasterData[#All],5,FALSE)</f>
        <v>90</v>
      </c>
      <c r="K305" s="7">
        <f>VLOOKUP(InputData[[#This Row],[PRODUCT ID]],MasterData[#All],6,FALSE)</f>
        <v>96.3</v>
      </c>
      <c r="L305" s="7">
        <f>InputData[[#This Row],[BUYING PRIZE]]*InputData[[#This Row],[QUANTITY]]</f>
        <v>720</v>
      </c>
      <c r="M305" s="7">
        <f>InputData[[#This Row],[SELLING PRICE]]*InputData[[#This Row],[QUANTITY]]*(1-InputData[[#This Row],[DISCOUNT %]])</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ID]],MasterData[#All],2,FALSE)</f>
        <v>Product12</v>
      </c>
      <c r="H306" t="str">
        <f>VLOOKUP(InputData[[#This Row],[PRODUCT ID]],MasterData[#All],3,FALSE)</f>
        <v>Category02</v>
      </c>
      <c r="I306" t="str">
        <f>VLOOKUP(InputData[[#This Row],[PRODUCT ID]],MasterData[#All],4,FALSE)</f>
        <v>Kg</v>
      </c>
      <c r="J306" s="7">
        <f>VLOOKUP(InputData[[#This Row],[PRODUCT ID]],MasterData[#All],5,FALSE)</f>
        <v>73</v>
      </c>
      <c r="K306" s="7">
        <f>VLOOKUP(InputData[[#This Row],[PRODUCT ID]],MasterData[#All],6,FALSE)</f>
        <v>94.17</v>
      </c>
      <c r="L306" s="7">
        <f>InputData[[#This Row],[BUYING PRIZE]]*InputData[[#This Row],[QUANTITY]]</f>
        <v>511</v>
      </c>
      <c r="M306" s="7">
        <f>InputData[[#This Row],[SELLING PRICE]]*InputData[[#This Row],[QUANTITY]]*(1-InputData[[#This Row],[DISCOUNT %]])</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ID]],MasterData[#All],2,FALSE)</f>
        <v>Product05</v>
      </c>
      <c r="H307" t="str">
        <f>VLOOKUP(InputData[[#This Row],[PRODUCT ID]],MasterData[#All],3,FALSE)</f>
        <v>Category01</v>
      </c>
      <c r="I307" t="str">
        <f>VLOOKUP(InputData[[#This Row],[PRODUCT ID]],MasterData[#All],4,FALSE)</f>
        <v>Ft</v>
      </c>
      <c r="J307" s="7">
        <f>VLOOKUP(InputData[[#This Row],[PRODUCT ID]],MasterData[#All],5,FALSE)</f>
        <v>133</v>
      </c>
      <c r="K307" s="7">
        <f>VLOOKUP(InputData[[#This Row],[PRODUCT ID]],MasterData[#All],6,FALSE)</f>
        <v>155.61000000000001</v>
      </c>
      <c r="L307" s="7">
        <f>InputData[[#This Row],[BUYING PRIZE]]*InputData[[#This Row],[QUANTITY]]</f>
        <v>1995</v>
      </c>
      <c r="M307" s="7">
        <f>InputData[[#This Row],[SELLING PRICE]]*InputData[[#This Row],[QUANTITY]]*(1-InputData[[#This Row],[DISCOUNT %]])</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ID]],MasterData[#All],2,FALSE)</f>
        <v>Product37</v>
      </c>
      <c r="H308" t="str">
        <f>VLOOKUP(InputData[[#This Row],[PRODUCT ID]],MasterData[#All],3,FALSE)</f>
        <v>Category05</v>
      </c>
      <c r="I308" t="str">
        <f>VLOOKUP(InputData[[#This Row],[PRODUCT ID]],MasterData[#All],4,FALSE)</f>
        <v>Kg</v>
      </c>
      <c r="J308" s="7">
        <f>VLOOKUP(InputData[[#This Row],[PRODUCT ID]],MasterData[#All],5,FALSE)</f>
        <v>67</v>
      </c>
      <c r="K308" s="7">
        <f>VLOOKUP(InputData[[#This Row],[PRODUCT ID]],MasterData[#All],6,FALSE)</f>
        <v>85.76</v>
      </c>
      <c r="L308" s="7">
        <f>InputData[[#This Row],[BUYING PRIZE]]*InputData[[#This Row],[QUANTITY]]</f>
        <v>1005</v>
      </c>
      <c r="M308" s="7">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ID]],MasterData[#All],2,FALSE)</f>
        <v>Product26</v>
      </c>
      <c r="H309" t="str">
        <f>VLOOKUP(InputData[[#This Row],[PRODUCT ID]],MasterData[#All],3,FALSE)</f>
        <v>Category04</v>
      </c>
      <c r="I309" t="str">
        <f>VLOOKUP(InputData[[#This Row],[PRODUCT ID]],MasterData[#All],4,FALSE)</f>
        <v>No.</v>
      </c>
      <c r="J309" s="7">
        <f>VLOOKUP(InputData[[#This Row],[PRODUCT ID]],MasterData[#All],5,FALSE)</f>
        <v>18</v>
      </c>
      <c r="K309" s="7">
        <f>VLOOKUP(InputData[[#This Row],[PRODUCT ID]],MasterData[#All],6,FALSE)</f>
        <v>24.66</v>
      </c>
      <c r="L309" s="7">
        <f>InputData[[#This Row],[BUYING PRIZE]]*InputData[[#This Row],[QUANTITY]]</f>
        <v>234</v>
      </c>
      <c r="M309" s="7">
        <f>InputData[[#This Row],[SELLING PRICE]]*InputData[[#This Row],[QUANTITY]]*(1-InputData[[#This Row],[DISCOUNT %]])</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ID]],MasterData[#All],2,FALSE)</f>
        <v>Product04</v>
      </c>
      <c r="H310" t="str">
        <f>VLOOKUP(InputData[[#This Row],[PRODUCT ID]],MasterData[#All],3,FALSE)</f>
        <v>Category01</v>
      </c>
      <c r="I310" t="str">
        <f>VLOOKUP(InputData[[#This Row],[PRODUCT ID]],MasterData[#All],4,FALSE)</f>
        <v>Lt</v>
      </c>
      <c r="J310" s="7">
        <f>VLOOKUP(InputData[[#This Row],[PRODUCT ID]],MasterData[#All],5,FALSE)</f>
        <v>44</v>
      </c>
      <c r="K310" s="7">
        <f>VLOOKUP(InputData[[#This Row],[PRODUCT ID]],MasterData[#All],6,FALSE)</f>
        <v>48.84</v>
      </c>
      <c r="L310" s="7">
        <f>InputData[[#This Row],[BUYING PRIZE]]*InputData[[#This Row],[QUANTITY]]</f>
        <v>88</v>
      </c>
      <c r="M310" s="7">
        <f>InputData[[#This Row],[SELLING PRICE]]*InputData[[#This Row],[QUANTITY]]*(1-InputData[[#This Row],[DISCOUNT %]])</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ID]],MasterData[#All],2,FALSE)</f>
        <v>Product03</v>
      </c>
      <c r="H311" t="str">
        <f>VLOOKUP(InputData[[#This Row],[PRODUCT ID]],MasterData[#All],3,FALSE)</f>
        <v>Category01</v>
      </c>
      <c r="I311" t="str">
        <f>VLOOKUP(InputData[[#This Row],[PRODUCT ID]],MasterData[#All],4,FALSE)</f>
        <v>Kg</v>
      </c>
      <c r="J311" s="7">
        <f>VLOOKUP(InputData[[#This Row],[PRODUCT ID]],MasterData[#All],5,FALSE)</f>
        <v>71</v>
      </c>
      <c r="K311" s="7">
        <f>VLOOKUP(InputData[[#This Row],[PRODUCT ID]],MasterData[#All],6,FALSE)</f>
        <v>80.94</v>
      </c>
      <c r="L311" s="7">
        <f>InputData[[#This Row],[BUYING PRIZE]]*InputData[[#This Row],[QUANTITY]]</f>
        <v>71</v>
      </c>
      <c r="M311" s="7">
        <f>InputData[[#This Row],[SELLING PRICE]]*InputData[[#This Row],[QUANTITY]]*(1-InputData[[#This Row],[DISCOUNT %]])</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ID]],MasterData[#All],2,FALSE)</f>
        <v>Product44</v>
      </c>
      <c r="H312" t="str">
        <f>VLOOKUP(InputData[[#This Row],[PRODUCT ID]],MasterData[#All],3,FALSE)</f>
        <v>Category05</v>
      </c>
      <c r="I312" t="str">
        <f>VLOOKUP(InputData[[#This Row],[PRODUCT ID]],MasterData[#All],4,FALSE)</f>
        <v>Kg</v>
      </c>
      <c r="J312" s="7">
        <f>VLOOKUP(InputData[[#This Row],[PRODUCT ID]],MasterData[#All],5,FALSE)</f>
        <v>76</v>
      </c>
      <c r="K312" s="7">
        <f>VLOOKUP(InputData[[#This Row],[PRODUCT ID]],MasterData[#All],6,FALSE)</f>
        <v>82.08</v>
      </c>
      <c r="L312" s="7">
        <f>InputData[[#This Row],[BUYING PRIZE]]*InputData[[#This Row],[QUANTITY]]</f>
        <v>456</v>
      </c>
      <c r="M312" s="7">
        <f>InputData[[#This Row],[SELLING PRICE]]*InputData[[#This Row],[QUANTITY]]*(1-InputData[[#This Row],[DISCOUNT %]])</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ID]],MasterData[#All],2,FALSE)</f>
        <v>Product30</v>
      </c>
      <c r="H313" t="str">
        <f>VLOOKUP(InputData[[#This Row],[PRODUCT ID]],MasterData[#All],3,FALSE)</f>
        <v>Category04</v>
      </c>
      <c r="I313" t="str">
        <f>VLOOKUP(InputData[[#This Row],[PRODUCT ID]],MasterData[#All],4,FALSE)</f>
        <v>Ft</v>
      </c>
      <c r="J313" s="7">
        <f>VLOOKUP(InputData[[#This Row],[PRODUCT ID]],MasterData[#All],5,FALSE)</f>
        <v>148</v>
      </c>
      <c r="K313" s="7">
        <f>VLOOKUP(InputData[[#This Row],[PRODUCT ID]],MasterData[#All],6,FALSE)</f>
        <v>201.28</v>
      </c>
      <c r="L313" s="7">
        <f>InputData[[#This Row],[BUYING PRIZE]]*InputData[[#This Row],[QUANTITY]]</f>
        <v>444</v>
      </c>
      <c r="M313" s="7">
        <f>InputData[[#This Row],[SELLING PRICE]]*InputData[[#This Row],[QUANTITY]]*(1-InputData[[#This Row],[DISCOUNT %]])</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ID]],MasterData[#All],2,FALSE)</f>
        <v>Product04</v>
      </c>
      <c r="H314" t="str">
        <f>VLOOKUP(InputData[[#This Row],[PRODUCT ID]],MasterData[#All],3,FALSE)</f>
        <v>Category01</v>
      </c>
      <c r="I314" t="str">
        <f>VLOOKUP(InputData[[#This Row],[PRODUCT ID]],MasterData[#All],4,FALSE)</f>
        <v>Lt</v>
      </c>
      <c r="J314" s="7">
        <f>VLOOKUP(InputData[[#This Row],[PRODUCT ID]],MasterData[#All],5,FALSE)</f>
        <v>44</v>
      </c>
      <c r="K314" s="7">
        <f>VLOOKUP(InputData[[#This Row],[PRODUCT ID]],MasterData[#All],6,FALSE)</f>
        <v>48.84</v>
      </c>
      <c r="L314" s="7">
        <f>InputData[[#This Row],[BUYING PRIZE]]*InputData[[#This Row],[QUANTITY]]</f>
        <v>484</v>
      </c>
      <c r="M314" s="7">
        <f>InputData[[#This Row],[SELLING PRICE]]*InputData[[#This Row],[QUANTITY]]*(1-InputData[[#This Row],[DISCOUNT %]])</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ID]],MasterData[#All],2,FALSE)</f>
        <v>Product33</v>
      </c>
      <c r="H315" t="str">
        <f>VLOOKUP(InputData[[#This Row],[PRODUCT ID]],MasterData[#All],3,FALSE)</f>
        <v>Category04</v>
      </c>
      <c r="I315" t="str">
        <f>VLOOKUP(InputData[[#This Row],[PRODUCT ID]],MasterData[#All],4,FALSE)</f>
        <v>Kg</v>
      </c>
      <c r="J315" s="7">
        <f>VLOOKUP(InputData[[#This Row],[PRODUCT ID]],MasterData[#All],5,FALSE)</f>
        <v>95</v>
      </c>
      <c r="K315" s="7">
        <f>VLOOKUP(InputData[[#This Row],[PRODUCT ID]],MasterData[#All],6,FALSE)</f>
        <v>119.7</v>
      </c>
      <c r="L315" s="7">
        <f>InputData[[#This Row],[BUYING PRIZE]]*InputData[[#This Row],[QUANTITY]]</f>
        <v>1140</v>
      </c>
      <c r="M315" s="7">
        <f>InputData[[#This Row],[SELLING PRICE]]*InputData[[#This Row],[QUANTITY]]*(1-InputData[[#This Row],[DISCOUNT %]])</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ID]],MasterData[#All],2,FALSE)</f>
        <v>Product16</v>
      </c>
      <c r="H316" t="str">
        <f>VLOOKUP(InputData[[#This Row],[PRODUCT ID]],MasterData[#All],3,FALSE)</f>
        <v>Category02</v>
      </c>
      <c r="I316" t="str">
        <f>VLOOKUP(InputData[[#This Row],[PRODUCT ID]],MasterData[#All],4,FALSE)</f>
        <v>No.</v>
      </c>
      <c r="J316" s="7">
        <f>VLOOKUP(InputData[[#This Row],[PRODUCT ID]],MasterData[#All],5,FALSE)</f>
        <v>13</v>
      </c>
      <c r="K316" s="7">
        <f>VLOOKUP(InputData[[#This Row],[PRODUCT ID]],MasterData[#All],6,FALSE)</f>
        <v>16.64</v>
      </c>
      <c r="L316" s="7">
        <f>InputData[[#This Row],[BUYING PRIZE]]*InputData[[#This Row],[QUANTITY]]</f>
        <v>26</v>
      </c>
      <c r="M316" s="7">
        <f>InputData[[#This Row],[SELLING PRICE]]*InputData[[#This Row],[QUANTITY]]*(1-InputData[[#This Row],[DISCOUNT %]])</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ID]],MasterData[#All],2,FALSE)</f>
        <v>Product26</v>
      </c>
      <c r="H317" t="str">
        <f>VLOOKUP(InputData[[#This Row],[PRODUCT ID]],MasterData[#All],3,FALSE)</f>
        <v>Category04</v>
      </c>
      <c r="I317" t="str">
        <f>VLOOKUP(InputData[[#This Row],[PRODUCT ID]],MasterData[#All],4,FALSE)</f>
        <v>No.</v>
      </c>
      <c r="J317" s="7">
        <f>VLOOKUP(InputData[[#This Row],[PRODUCT ID]],MasterData[#All],5,FALSE)</f>
        <v>18</v>
      </c>
      <c r="K317" s="7">
        <f>VLOOKUP(InputData[[#This Row],[PRODUCT ID]],MasterData[#All],6,FALSE)</f>
        <v>24.66</v>
      </c>
      <c r="L317" s="7">
        <f>InputData[[#This Row],[BUYING PRIZE]]*InputData[[#This Row],[QUANTITY]]</f>
        <v>234</v>
      </c>
      <c r="M317" s="7">
        <f>InputData[[#This Row],[SELLING PRICE]]*InputData[[#This Row],[QUANTITY]]*(1-InputData[[#This Row],[DISCOUNT %]])</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ID]],MasterData[#All],2,FALSE)</f>
        <v>Product19</v>
      </c>
      <c r="H318" t="str">
        <f>VLOOKUP(InputData[[#This Row],[PRODUCT ID]],MasterData[#All],3,FALSE)</f>
        <v>Category02</v>
      </c>
      <c r="I318" t="str">
        <f>VLOOKUP(InputData[[#This Row],[PRODUCT ID]],MasterData[#All],4,FALSE)</f>
        <v>Ft</v>
      </c>
      <c r="J318" s="7">
        <f>VLOOKUP(InputData[[#This Row],[PRODUCT ID]],MasterData[#All],5,FALSE)</f>
        <v>150</v>
      </c>
      <c r="K318" s="7">
        <f>VLOOKUP(InputData[[#This Row],[PRODUCT ID]],MasterData[#All],6,FALSE)</f>
        <v>210</v>
      </c>
      <c r="L318" s="7">
        <f>InputData[[#This Row],[BUYING PRIZE]]*InputData[[#This Row],[QUANTITY]]</f>
        <v>300</v>
      </c>
      <c r="M318" s="7">
        <f>InputData[[#This Row],[SELLING PRICE]]*InputData[[#This Row],[QUANTITY]]*(1-InputData[[#This Row],[DISCOUNT %]])</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ID]],MasterData[#All],2,FALSE)</f>
        <v>Product27</v>
      </c>
      <c r="H319" t="str">
        <f>VLOOKUP(InputData[[#This Row],[PRODUCT ID]],MasterData[#All],3,FALSE)</f>
        <v>Category04</v>
      </c>
      <c r="I319" t="str">
        <f>VLOOKUP(InputData[[#This Row],[PRODUCT ID]],MasterData[#All],4,FALSE)</f>
        <v>Lt</v>
      </c>
      <c r="J319" s="7">
        <f>VLOOKUP(InputData[[#This Row],[PRODUCT ID]],MasterData[#All],5,FALSE)</f>
        <v>48</v>
      </c>
      <c r="K319" s="7">
        <f>VLOOKUP(InputData[[#This Row],[PRODUCT ID]],MasterData[#All],6,FALSE)</f>
        <v>57.120000000000005</v>
      </c>
      <c r="L319" s="7">
        <f>InputData[[#This Row],[BUYING PRIZE]]*InputData[[#This Row],[QUANTITY]]</f>
        <v>480</v>
      </c>
      <c r="M319" s="7">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ID]],MasterData[#All],2,FALSE)</f>
        <v>Product41</v>
      </c>
      <c r="H320" t="str">
        <f>VLOOKUP(InputData[[#This Row],[PRODUCT ID]],MasterData[#All],3,FALSE)</f>
        <v>Category05</v>
      </c>
      <c r="I320" t="str">
        <f>VLOOKUP(InputData[[#This Row],[PRODUCT ID]],MasterData[#All],4,FALSE)</f>
        <v>Ft</v>
      </c>
      <c r="J320" s="7">
        <f>VLOOKUP(InputData[[#This Row],[PRODUCT ID]],MasterData[#All],5,FALSE)</f>
        <v>138</v>
      </c>
      <c r="K320" s="7">
        <f>VLOOKUP(InputData[[#This Row],[PRODUCT ID]],MasterData[#All],6,FALSE)</f>
        <v>173.88</v>
      </c>
      <c r="L320" s="7">
        <f>InputData[[#This Row],[BUYING PRIZE]]*InputData[[#This Row],[QUANTITY]]</f>
        <v>828</v>
      </c>
      <c r="M320" s="7">
        <f>InputData[[#This Row],[SELLING PRICE]]*InputData[[#This Row],[QUANTITY]]*(1-InputData[[#This Row],[DISCOUNT %]])</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ID]],MasterData[#All],2,FALSE)</f>
        <v>Product32</v>
      </c>
      <c r="H321" t="str">
        <f>VLOOKUP(InputData[[#This Row],[PRODUCT ID]],MasterData[#All],3,FALSE)</f>
        <v>Category04</v>
      </c>
      <c r="I321" t="str">
        <f>VLOOKUP(InputData[[#This Row],[PRODUCT ID]],MasterData[#All],4,FALSE)</f>
        <v>Kg</v>
      </c>
      <c r="J321" s="7">
        <f>VLOOKUP(InputData[[#This Row],[PRODUCT ID]],MasterData[#All],5,FALSE)</f>
        <v>89</v>
      </c>
      <c r="K321" s="7">
        <f>VLOOKUP(InputData[[#This Row],[PRODUCT ID]],MasterData[#All],6,FALSE)</f>
        <v>117.48</v>
      </c>
      <c r="L321" s="7">
        <f>InputData[[#This Row],[BUYING PRIZE]]*InputData[[#This Row],[QUANTITY]]</f>
        <v>801</v>
      </c>
      <c r="M321" s="7">
        <f>InputData[[#This Row],[SELLING PRICE]]*InputData[[#This Row],[QUANTITY]]*(1-InputData[[#This Row],[DISCOUNT %]])</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ID]],MasterData[#All],2,FALSE)</f>
        <v>Product01</v>
      </c>
      <c r="H322" t="str">
        <f>VLOOKUP(InputData[[#This Row],[PRODUCT ID]],MasterData[#All],3,FALSE)</f>
        <v>Category01</v>
      </c>
      <c r="I322" t="str">
        <f>VLOOKUP(InputData[[#This Row],[PRODUCT ID]],MasterData[#All],4,FALSE)</f>
        <v>Kg</v>
      </c>
      <c r="J322" s="7">
        <f>VLOOKUP(InputData[[#This Row],[PRODUCT ID]],MasterData[#All],5,FALSE)</f>
        <v>98</v>
      </c>
      <c r="K322" s="7">
        <f>VLOOKUP(InputData[[#This Row],[PRODUCT ID]],MasterData[#All],6,FALSE)</f>
        <v>103.88</v>
      </c>
      <c r="L322" s="7">
        <f>InputData[[#This Row],[BUYING PRIZE]]*InputData[[#This Row],[QUANTITY]]</f>
        <v>196</v>
      </c>
      <c r="M322" s="7">
        <f>InputData[[#This Row],[SELLING PRICE]]*InputData[[#This Row],[QUANTITY]]*(1-InputData[[#This Row],[DISCOUNT %]])</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ID]],MasterData[#All],2,FALSE)</f>
        <v>Product30</v>
      </c>
      <c r="H323" t="str">
        <f>VLOOKUP(InputData[[#This Row],[PRODUCT ID]],MasterData[#All],3,FALSE)</f>
        <v>Category04</v>
      </c>
      <c r="I323" t="str">
        <f>VLOOKUP(InputData[[#This Row],[PRODUCT ID]],MasterData[#All],4,FALSE)</f>
        <v>Ft</v>
      </c>
      <c r="J323" s="7">
        <f>VLOOKUP(InputData[[#This Row],[PRODUCT ID]],MasterData[#All],5,FALSE)</f>
        <v>148</v>
      </c>
      <c r="K323" s="7">
        <f>VLOOKUP(InputData[[#This Row],[PRODUCT ID]],MasterData[#All],6,FALSE)</f>
        <v>201.28</v>
      </c>
      <c r="L323" s="7">
        <f>InputData[[#This Row],[BUYING PRIZE]]*InputData[[#This Row],[QUANTITY]]</f>
        <v>1628</v>
      </c>
      <c r="M323" s="7">
        <f>InputData[[#This Row],[SELLING PRICE]]*InputData[[#This Row],[QUANTITY]]*(1-InputData[[#This Row],[DISCOUNT %]])</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ID]],MasterData[#All],2,FALSE)</f>
        <v>Product32</v>
      </c>
      <c r="H324" t="str">
        <f>VLOOKUP(InputData[[#This Row],[PRODUCT ID]],MasterData[#All],3,FALSE)</f>
        <v>Category04</v>
      </c>
      <c r="I324" t="str">
        <f>VLOOKUP(InputData[[#This Row],[PRODUCT ID]],MasterData[#All],4,FALSE)</f>
        <v>Kg</v>
      </c>
      <c r="J324" s="7">
        <f>VLOOKUP(InputData[[#This Row],[PRODUCT ID]],MasterData[#All],5,FALSE)</f>
        <v>89</v>
      </c>
      <c r="K324" s="7">
        <f>VLOOKUP(InputData[[#This Row],[PRODUCT ID]],MasterData[#All],6,FALSE)</f>
        <v>117.48</v>
      </c>
      <c r="L324" s="7">
        <f>InputData[[#This Row],[BUYING PRIZE]]*InputData[[#This Row],[QUANTITY]]</f>
        <v>1068</v>
      </c>
      <c r="M324" s="7">
        <f>InputData[[#This Row],[SELLING PRICE]]*InputData[[#This Row],[QUANTITY]]*(1-InputData[[#This Row],[DISCOUNT %]])</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ID]],MasterData[#All],2,FALSE)</f>
        <v>Product01</v>
      </c>
      <c r="H325" t="str">
        <f>VLOOKUP(InputData[[#This Row],[PRODUCT ID]],MasterData[#All],3,FALSE)</f>
        <v>Category01</v>
      </c>
      <c r="I325" t="str">
        <f>VLOOKUP(InputData[[#This Row],[PRODUCT ID]],MasterData[#All],4,FALSE)</f>
        <v>Kg</v>
      </c>
      <c r="J325" s="7">
        <f>VLOOKUP(InputData[[#This Row],[PRODUCT ID]],MasterData[#All],5,FALSE)</f>
        <v>98</v>
      </c>
      <c r="K325" s="7">
        <f>VLOOKUP(InputData[[#This Row],[PRODUCT ID]],MasterData[#All],6,FALSE)</f>
        <v>103.88</v>
      </c>
      <c r="L325" s="7">
        <f>InputData[[#This Row],[BUYING PRIZE]]*InputData[[#This Row],[QUANTITY]]</f>
        <v>1274</v>
      </c>
      <c r="M325" s="7">
        <f>InputData[[#This Row],[SELLING PRICE]]*InputData[[#This Row],[QUANTITY]]*(1-InputData[[#This Row],[DISCOUNT %]])</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ID]],MasterData[#All],2,FALSE)</f>
        <v>Product02</v>
      </c>
      <c r="H326" t="str">
        <f>VLOOKUP(InputData[[#This Row],[PRODUCT ID]],MasterData[#All],3,FALSE)</f>
        <v>Category01</v>
      </c>
      <c r="I326" t="str">
        <f>VLOOKUP(InputData[[#This Row],[PRODUCT ID]],MasterData[#All],4,FALSE)</f>
        <v>Kg</v>
      </c>
      <c r="J326" s="7">
        <f>VLOOKUP(InputData[[#This Row],[PRODUCT ID]],MasterData[#All],5,FALSE)</f>
        <v>105</v>
      </c>
      <c r="K326" s="7">
        <f>VLOOKUP(InputData[[#This Row],[PRODUCT ID]],MasterData[#All],6,FALSE)</f>
        <v>142.80000000000001</v>
      </c>
      <c r="L326" s="7">
        <f>InputData[[#This Row],[BUYING PRIZE]]*InputData[[#This Row],[QUANTITY]]</f>
        <v>210</v>
      </c>
      <c r="M326" s="7">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ID]],MasterData[#All],2,FALSE)</f>
        <v>Product02</v>
      </c>
      <c r="H327" t="str">
        <f>VLOOKUP(InputData[[#This Row],[PRODUCT ID]],MasterData[#All],3,FALSE)</f>
        <v>Category01</v>
      </c>
      <c r="I327" t="str">
        <f>VLOOKUP(InputData[[#This Row],[PRODUCT ID]],MasterData[#All],4,FALSE)</f>
        <v>Kg</v>
      </c>
      <c r="J327" s="7">
        <f>VLOOKUP(InputData[[#This Row],[PRODUCT ID]],MasterData[#All],5,FALSE)</f>
        <v>105</v>
      </c>
      <c r="K327" s="7">
        <f>VLOOKUP(InputData[[#This Row],[PRODUCT ID]],MasterData[#All],6,FALSE)</f>
        <v>142.80000000000001</v>
      </c>
      <c r="L327" s="7">
        <f>InputData[[#This Row],[BUYING PRIZE]]*InputData[[#This Row],[QUANTITY]]</f>
        <v>315</v>
      </c>
      <c r="M327" s="7">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ID]],MasterData[#All],2,FALSE)</f>
        <v>Product40</v>
      </c>
      <c r="H328" t="str">
        <f>VLOOKUP(InputData[[#This Row],[PRODUCT ID]],MasterData[#All],3,FALSE)</f>
        <v>Category05</v>
      </c>
      <c r="I328" t="str">
        <f>VLOOKUP(InputData[[#This Row],[PRODUCT ID]],MasterData[#All],4,FALSE)</f>
        <v>Kg</v>
      </c>
      <c r="J328" s="7">
        <f>VLOOKUP(InputData[[#This Row],[PRODUCT ID]],MasterData[#All],5,FALSE)</f>
        <v>90</v>
      </c>
      <c r="K328" s="7">
        <f>VLOOKUP(InputData[[#This Row],[PRODUCT ID]],MasterData[#All],6,FALSE)</f>
        <v>115.2</v>
      </c>
      <c r="L328" s="7">
        <f>InputData[[#This Row],[BUYING PRIZE]]*InputData[[#This Row],[QUANTITY]]</f>
        <v>180</v>
      </c>
      <c r="M328" s="7">
        <f>InputData[[#This Row],[SELLING PRICE]]*InputData[[#This Row],[QUANTITY]]*(1-InputData[[#This Row],[DISCOUNT %]])</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ID]],MasterData[#All],2,FALSE)</f>
        <v>Product26</v>
      </c>
      <c r="H329" t="str">
        <f>VLOOKUP(InputData[[#This Row],[PRODUCT ID]],MasterData[#All],3,FALSE)</f>
        <v>Category04</v>
      </c>
      <c r="I329" t="str">
        <f>VLOOKUP(InputData[[#This Row],[PRODUCT ID]],MasterData[#All],4,FALSE)</f>
        <v>No.</v>
      </c>
      <c r="J329" s="7">
        <f>VLOOKUP(InputData[[#This Row],[PRODUCT ID]],MasterData[#All],5,FALSE)</f>
        <v>18</v>
      </c>
      <c r="K329" s="7">
        <f>VLOOKUP(InputData[[#This Row],[PRODUCT ID]],MasterData[#All],6,FALSE)</f>
        <v>24.66</v>
      </c>
      <c r="L329" s="7">
        <f>InputData[[#This Row],[BUYING PRIZE]]*InputData[[#This Row],[QUANTITY]]</f>
        <v>126</v>
      </c>
      <c r="M329" s="7">
        <f>InputData[[#This Row],[SELLING PRICE]]*InputData[[#This Row],[QUANTITY]]*(1-InputData[[#This Row],[DISCOUNT %]])</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ID]],MasterData[#All],2,FALSE)</f>
        <v>Product39</v>
      </c>
      <c r="H330" t="str">
        <f>VLOOKUP(InputData[[#This Row],[PRODUCT ID]],MasterData[#All],3,FALSE)</f>
        <v>Category05</v>
      </c>
      <c r="I330" t="str">
        <f>VLOOKUP(InputData[[#This Row],[PRODUCT ID]],MasterData[#All],4,FALSE)</f>
        <v>No.</v>
      </c>
      <c r="J330" s="7">
        <f>VLOOKUP(InputData[[#This Row],[PRODUCT ID]],MasterData[#All],5,FALSE)</f>
        <v>37</v>
      </c>
      <c r="K330" s="7">
        <f>VLOOKUP(InputData[[#This Row],[PRODUCT ID]],MasterData[#All],6,FALSE)</f>
        <v>42.55</v>
      </c>
      <c r="L330" s="7">
        <f>InputData[[#This Row],[BUYING PRIZE]]*InputData[[#This Row],[QUANTITY]]</f>
        <v>444</v>
      </c>
      <c r="M330" s="7">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ID]],MasterData[#All],2,FALSE)</f>
        <v>Product02</v>
      </c>
      <c r="H331" t="str">
        <f>VLOOKUP(InputData[[#This Row],[PRODUCT ID]],MasterData[#All],3,FALSE)</f>
        <v>Category01</v>
      </c>
      <c r="I331" t="str">
        <f>VLOOKUP(InputData[[#This Row],[PRODUCT ID]],MasterData[#All],4,FALSE)</f>
        <v>Kg</v>
      </c>
      <c r="J331" s="7">
        <f>VLOOKUP(InputData[[#This Row],[PRODUCT ID]],MasterData[#All],5,FALSE)</f>
        <v>105</v>
      </c>
      <c r="K331" s="7">
        <f>VLOOKUP(InputData[[#This Row],[PRODUCT ID]],MasterData[#All],6,FALSE)</f>
        <v>142.80000000000001</v>
      </c>
      <c r="L331" s="7">
        <f>InputData[[#This Row],[BUYING PRIZE]]*InputData[[#This Row],[QUANTITY]]</f>
        <v>945</v>
      </c>
      <c r="M331" s="7">
        <f>InputData[[#This Row],[SELLING PRICE]]*InputData[[#This Row],[QUANTITY]]*(1-InputData[[#This Row],[DISCOUNT %]])</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ID]],MasterData[#All],2,FALSE)</f>
        <v>Product16</v>
      </c>
      <c r="H332" t="str">
        <f>VLOOKUP(InputData[[#This Row],[PRODUCT ID]],MasterData[#All],3,FALSE)</f>
        <v>Category02</v>
      </c>
      <c r="I332" t="str">
        <f>VLOOKUP(InputData[[#This Row],[PRODUCT ID]],MasterData[#All],4,FALSE)</f>
        <v>No.</v>
      </c>
      <c r="J332" s="7">
        <f>VLOOKUP(InputData[[#This Row],[PRODUCT ID]],MasterData[#All],5,FALSE)</f>
        <v>13</v>
      </c>
      <c r="K332" s="7">
        <f>VLOOKUP(InputData[[#This Row],[PRODUCT ID]],MasterData[#All],6,FALSE)</f>
        <v>16.64</v>
      </c>
      <c r="L332" s="7">
        <f>InputData[[#This Row],[BUYING PRIZE]]*InputData[[#This Row],[QUANTITY]]</f>
        <v>182</v>
      </c>
      <c r="M332" s="7">
        <f>InputData[[#This Row],[SELLING PRICE]]*InputData[[#This Row],[QUANTITY]]*(1-InputData[[#This Row],[DISCOUNT %]])</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ID]],MasterData[#All],2,FALSE)</f>
        <v>Product41</v>
      </c>
      <c r="H333" t="str">
        <f>VLOOKUP(InputData[[#This Row],[PRODUCT ID]],MasterData[#All],3,FALSE)</f>
        <v>Category05</v>
      </c>
      <c r="I333" t="str">
        <f>VLOOKUP(InputData[[#This Row],[PRODUCT ID]],MasterData[#All],4,FALSE)</f>
        <v>Ft</v>
      </c>
      <c r="J333" s="7">
        <f>VLOOKUP(InputData[[#This Row],[PRODUCT ID]],MasterData[#All],5,FALSE)</f>
        <v>138</v>
      </c>
      <c r="K333" s="7">
        <f>VLOOKUP(InputData[[#This Row],[PRODUCT ID]],MasterData[#All],6,FALSE)</f>
        <v>173.88</v>
      </c>
      <c r="L333" s="7">
        <f>InputData[[#This Row],[BUYING PRIZE]]*InputData[[#This Row],[QUANTITY]]</f>
        <v>1242</v>
      </c>
      <c r="M333" s="7">
        <f>InputData[[#This Row],[SELLING PRICE]]*InputData[[#This Row],[QUANTITY]]*(1-InputData[[#This Row],[DISCOUNT %]])</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ID]],MasterData[#All],2,FALSE)</f>
        <v>Product18</v>
      </c>
      <c r="H334" t="str">
        <f>VLOOKUP(InputData[[#This Row],[PRODUCT ID]],MasterData[#All],3,FALSE)</f>
        <v>Category02</v>
      </c>
      <c r="I334" t="str">
        <f>VLOOKUP(InputData[[#This Row],[PRODUCT ID]],MasterData[#All],4,FALSE)</f>
        <v>No.</v>
      </c>
      <c r="J334" s="7">
        <f>VLOOKUP(InputData[[#This Row],[PRODUCT ID]],MasterData[#All],5,FALSE)</f>
        <v>37</v>
      </c>
      <c r="K334" s="7">
        <f>VLOOKUP(InputData[[#This Row],[PRODUCT ID]],MasterData[#All],6,FALSE)</f>
        <v>49.21</v>
      </c>
      <c r="L334" s="7">
        <f>InputData[[#This Row],[BUYING PRIZE]]*InputData[[#This Row],[QUANTITY]]</f>
        <v>74</v>
      </c>
      <c r="M334" s="7">
        <f>InputData[[#This Row],[SELLING PRICE]]*InputData[[#This Row],[QUANTITY]]*(1-InputData[[#This Row],[DISCOUNT %]])</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ID]],MasterData[#All],2,FALSE)</f>
        <v>Product12</v>
      </c>
      <c r="H335" t="str">
        <f>VLOOKUP(InputData[[#This Row],[PRODUCT ID]],MasterData[#All],3,FALSE)</f>
        <v>Category02</v>
      </c>
      <c r="I335" t="str">
        <f>VLOOKUP(InputData[[#This Row],[PRODUCT ID]],MasterData[#All],4,FALSE)</f>
        <v>Kg</v>
      </c>
      <c r="J335" s="7">
        <f>VLOOKUP(InputData[[#This Row],[PRODUCT ID]],MasterData[#All],5,FALSE)</f>
        <v>73</v>
      </c>
      <c r="K335" s="7">
        <f>VLOOKUP(InputData[[#This Row],[PRODUCT ID]],MasterData[#All],6,FALSE)</f>
        <v>94.17</v>
      </c>
      <c r="L335" s="7">
        <f>InputData[[#This Row],[BUYING PRIZE]]*InputData[[#This Row],[QUANTITY]]</f>
        <v>292</v>
      </c>
      <c r="M335" s="7">
        <f>InputData[[#This Row],[SELLING PRICE]]*InputData[[#This Row],[QUANTITY]]*(1-InputData[[#This Row],[DISCOUNT %]])</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ID]],MasterData[#All],2,FALSE)</f>
        <v>Product30</v>
      </c>
      <c r="H336" t="str">
        <f>VLOOKUP(InputData[[#This Row],[PRODUCT ID]],MasterData[#All],3,FALSE)</f>
        <v>Category04</v>
      </c>
      <c r="I336" t="str">
        <f>VLOOKUP(InputData[[#This Row],[PRODUCT ID]],MasterData[#All],4,FALSE)</f>
        <v>Ft</v>
      </c>
      <c r="J336" s="7">
        <f>VLOOKUP(InputData[[#This Row],[PRODUCT ID]],MasterData[#All],5,FALSE)</f>
        <v>148</v>
      </c>
      <c r="K336" s="7">
        <f>VLOOKUP(InputData[[#This Row],[PRODUCT ID]],MasterData[#All],6,FALSE)</f>
        <v>201.28</v>
      </c>
      <c r="L336" s="7">
        <f>InputData[[#This Row],[BUYING PRIZE]]*InputData[[#This Row],[QUANTITY]]</f>
        <v>296</v>
      </c>
      <c r="M336" s="7">
        <f>InputData[[#This Row],[SELLING PRICE]]*InputData[[#This Row],[QUANTITY]]*(1-InputData[[#This Row],[DISCOUNT %]])</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ID]],MasterData[#All],2,FALSE)</f>
        <v>Product26</v>
      </c>
      <c r="H337" t="str">
        <f>VLOOKUP(InputData[[#This Row],[PRODUCT ID]],MasterData[#All],3,FALSE)</f>
        <v>Category04</v>
      </c>
      <c r="I337" t="str">
        <f>VLOOKUP(InputData[[#This Row],[PRODUCT ID]],MasterData[#All],4,FALSE)</f>
        <v>No.</v>
      </c>
      <c r="J337" s="7">
        <f>VLOOKUP(InputData[[#This Row],[PRODUCT ID]],MasterData[#All],5,FALSE)</f>
        <v>18</v>
      </c>
      <c r="K337" s="7">
        <f>VLOOKUP(InputData[[#This Row],[PRODUCT ID]],MasterData[#All],6,FALSE)</f>
        <v>24.66</v>
      </c>
      <c r="L337" s="7">
        <f>InputData[[#This Row],[BUYING PRIZE]]*InputData[[#This Row],[QUANTITY]]</f>
        <v>252</v>
      </c>
      <c r="M337" s="7">
        <f>InputData[[#This Row],[SELLING PRICE]]*InputData[[#This Row],[QUANTITY]]*(1-InputData[[#This Row],[DISCOUNT %]])</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ID]],MasterData[#All],2,FALSE)</f>
        <v>Product44</v>
      </c>
      <c r="H338" t="str">
        <f>VLOOKUP(InputData[[#This Row],[PRODUCT ID]],MasterData[#All],3,FALSE)</f>
        <v>Category05</v>
      </c>
      <c r="I338" t="str">
        <f>VLOOKUP(InputData[[#This Row],[PRODUCT ID]],MasterData[#All],4,FALSE)</f>
        <v>Kg</v>
      </c>
      <c r="J338" s="7">
        <f>VLOOKUP(InputData[[#This Row],[PRODUCT ID]],MasterData[#All],5,FALSE)</f>
        <v>76</v>
      </c>
      <c r="K338" s="7">
        <f>VLOOKUP(InputData[[#This Row],[PRODUCT ID]],MasterData[#All],6,FALSE)</f>
        <v>82.08</v>
      </c>
      <c r="L338" s="7">
        <f>InputData[[#This Row],[BUYING PRIZE]]*InputData[[#This Row],[QUANTITY]]</f>
        <v>1140</v>
      </c>
      <c r="M338" s="7">
        <f>InputData[[#This Row],[SELLING PRICE]]*InputData[[#This Row],[QUANTITY]]*(1-InputData[[#This Row],[DISCOUNT %]])</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ID]],MasterData[#All],2,FALSE)</f>
        <v>Product34</v>
      </c>
      <c r="H339" t="str">
        <f>VLOOKUP(InputData[[#This Row],[PRODUCT ID]],MasterData[#All],3,FALSE)</f>
        <v>Category04</v>
      </c>
      <c r="I339" t="str">
        <f>VLOOKUP(InputData[[#This Row],[PRODUCT ID]],MasterData[#All],4,FALSE)</f>
        <v>Lt</v>
      </c>
      <c r="J339" s="7">
        <f>VLOOKUP(InputData[[#This Row],[PRODUCT ID]],MasterData[#All],5,FALSE)</f>
        <v>55</v>
      </c>
      <c r="K339" s="7">
        <f>VLOOKUP(InputData[[#This Row],[PRODUCT ID]],MasterData[#All],6,FALSE)</f>
        <v>58.3</v>
      </c>
      <c r="L339" s="7">
        <f>InputData[[#This Row],[BUYING PRIZE]]*InputData[[#This Row],[QUANTITY]]</f>
        <v>220</v>
      </c>
      <c r="M339" s="7">
        <f>InputData[[#This Row],[SELLING PRICE]]*InputData[[#This Row],[QUANTITY]]*(1-InputData[[#This Row],[DISCOUNT %]])</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ID]],MasterData[#All],2,FALSE)</f>
        <v>Product04</v>
      </c>
      <c r="H340" t="str">
        <f>VLOOKUP(InputData[[#This Row],[PRODUCT ID]],MasterData[#All],3,FALSE)</f>
        <v>Category01</v>
      </c>
      <c r="I340" t="str">
        <f>VLOOKUP(InputData[[#This Row],[PRODUCT ID]],MasterData[#All],4,FALSE)</f>
        <v>Lt</v>
      </c>
      <c r="J340" s="7">
        <f>VLOOKUP(InputData[[#This Row],[PRODUCT ID]],MasterData[#All],5,FALSE)</f>
        <v>44</v>
      </c>
      <c r="K340" s="7">
        <f>VLOOKUP(InputData[[#This Row],[PRODUCT ID]],MasterData[#All],6,FALSE)</f>
        <v>48.84</v>
      </c>
      <c r="L340" s="7">
        <f>InputData[[#This Row],[BUYING PRIZE]]*InputData[[#This Row],[QUANTITY]]</f>
        <v>396</v>
      </c>
      <c r="M340" s="7">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ID]],MasterData[#All],2,FALSE)</f>
        <v>Product03</v>
      </c>
      <c r="H341" t="str">
        <f>VLOOKUP(InputData[[#This Row],[PRODUCT ID]],MasterData[#All],3,FALSE)</f>
        <v>Category01</v>
      </c>
      <c r="I341" t="str">
        <f>VLOOKUP(InputData[[#This Row],[PRODUCT ID]],MasterData[#All],4,FALSE)</f>
        <v>Kg</v>
      </c>
      <c r="J341" s="7">
        <f>VLOOKUP(InputData[[#This Row],[PRODUCT ID]],MasterData[#All],5,FALSE)</f>
        <v>71</v>
      </c>
      <c r="K341" s="7">
        <f>VLOOKUP(InputData[[#This Row],[PRODUCT ID]],MasterData[#All],6,FALSE)</f>
        <v>80.94</v>
      </c>
      <c r="L341" s="7">
        <f>InputData[[#This Row],[BUYING PRIZE]]*InputData[[#This Row],[QUANTITY]]</f>
        <v>568</v>
      </c>
      <c r="M341" s="7">
        <f>InputData[[#This Row],[SELLING PRICE]]*InputData[[#This Row],[QUANTITY]]*(1-InputData[[#This Row],[DISCOUNT %]])</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ID]],MasterData[#All],2,FALSE)</f>
        <v>Product27</v>
      </c>
      <c r="H342" t="str">
        <f>VLOOKUP(InputData[[#This Row],[PRODUCT ID]],MasterData[#All],3,FALSE)</f>
        <v>Category04</v>
      </c>
      <c r="I342" t="str">
        <f>VLOOKUP(InputData[[#This Row],[PRODUCT ID]],MasterData[#All],4,FALSE)</f>
        <v>Lt</v>
      </c>
      <c r="J342" s="7">
        <f>VLOOKUP(InputData[[#This Row],[PRODUCT ID]],MasterData[#All],5,FALSE)</f>
        <v>48</v>
      </c>
      <c r="K342" s="7">
        <f>VLOOKUP(InputData[[#This Row],[PRODUCT ID]],MasterData[#All],6,FALSE)</f>
        <v>57.120000000000005</v>
      </c>
      <c r="L342" s="7">
        <f>InputData[[#This Row],[BUYING PRIZE]]*InputData[[#This Row],[QUANTITY]]</f>
        <v>96</v>
      </c>
      <c r="M342" s="7">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ID]],MasterData[#All],2,FALSE)</f>
        <v>Product14</v>
      </c>
      <c r="H343" t="str">
        <f>VLOOKUP(InputData[[#This Row],[PRODUCT ID]],MasterData[#All],3,FALSE)</f>
        <v>Category02</v>
      </c>
      <c r="I343" t="str">
        <f>VLOOKUP(InputData[[#This Row],[PRODUCT ID]],MasterData[#All],4,FALSE)</f>
        <v>Kg</v>
      </c>
      <c r="J343" s="7">
        <f>VLOOKUP(InputData[[#This Row],[PRODUCT ID]],MasterData[#All],5,FALSE)</f>
        <v>112</v>
      </c>
      <c r="K343" s="7">
        <f>VLOOKUP(InputData[[#This Row],[PRODUCT ID]],MasterData[#All],6,FALSE)</f>
        <v>146.72</v>
      </c>
      <c r="L343" s="7">
        <f>InputData[[#This Row],[BUYING PRIZE]]*InputData[[#This Row],[QUANTITY]]</f>
        <v>1568</v>
      </c>
      <c r="M343" s="7">
        <f>InputData[[#This Row],[SELLING PRICE]]*InputData[[#This Row],[QUANTITY]]*(1-InputData[[#This Row],[DISCOUNT %]])</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ID]],MasterData[#All],2,FALSE)</f>
        <v>Product16</v>
      </c>
      <c r="H344" t="str">
        <f>VLOOKUP(InputData[[#This Row],[PRODUCT ID]],MasterData[#All],3,FALSE)</f>
        <v>Category02</v>
      </c>
      <c r="I344" t="str">
        <f>VLOOKUP(InputData[[#This Row],[PRODUCT ID]],MasterData[#All],4,FALSE)</f>
        <v>No.</v>
      </c>
      <c r="J344" s="7">
        <f>VLOOKUP(InputData[[#This Row],[PRODUCT ID]],MasterData[#All],5,FALSE)</f>
        <v>13</v>
      </c>
      <c r="K344" s="7">
        <f>VLOOKUP(InputData[[#This Row],[PRODUCT ID]],MasterData[#All],6,FALSE)</f>
        <v>16.64</v>
      </c>
      <c r="L344" s="7">
        <f>InputData[[#This Row],[BUYING PRIZE]]*InputData[[#This Row],[QUANTITY]]</f>
        <v>169</v>
      </c>
      <c r="M344" s="7">
        <f>InputData[[#This Row],[SELLING PRICE]]*InputData[[#This Row],[QUANTITY]]*(1-InputData[[#This Row],[DISCOUNT %]])</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ID]],MasterData[#All],2,FALSE)</f>
        <v>Product27</v>
      </c>
      <c r="H345" t="str">
        <f>VLOOKUP(InputData[[#This Row],[PRODUCT ID]],MasterData[#All],3,FALSE)</f>
        <v>Category04</v>
      </c>
      <c r="I345" t="str">
        <f>VLOOKUP(InputData[[#This Row],[PRODUCT ID]],MasterData[#All],4,FALSE)</f>
        <v>Lt</v>
      </c>
      <c r="J345" s="7">
        <f>VLOOKUP(InputData[[#This Row],[PRODUCT ID]],MasterData[#All],5,FALSE)</f>
        <v>48</v>
      </c>
      <c r="K345" s="7">
        <f>VLOOKUP(InputData[[#This Row],[PRODUCT ID]],MasterData[#All],6,FALSE)</f>
        <v>57.120000000000005</v>
      </c>
      <c r="L345" s="7">
        <f>InputData[[#This Row],[BUYING PRIZE]]*InputData[[#This Row],[QUANTITY]]</f>
        <v>384</v>
      </c>
      <c r="M345" s="7">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ID]],MasterData[#All],2,FALSE)</f>
        <v>Product34</v>
      </c>
      <c r="H346" t="str">
        <f>VLOOKUP(InputData[[#This Row],[PRODUCT ID]],MasterData[#All],3,FALSE)</f>
        <v>Category04</v>
      </c>
      <c r="I346" t="str">
        <f>VLOOKUP(InputData[[#This Row],[PRODUCT ID]],MasterData[#All],4,FALSE)</f>
        <v>Lt</v>
      </c>
      <c r="J346" s="7">
        <f>VLOOKUP(InputData[[#This Row],[PRODUCT ID]],MasterData[#All],5,FALSE)</f>
        <v>55</v>
      </c>
      <c r="K346" s="7">
        <f>VLOOKUP(InputData[[#This Row],[PRODUCT ID]],MasterData[#All],6,FALSE)</f>
        <v>58.3</v>
      </c>
      <c r="L346" s="7">
        <f>InputData[[#This Row],[BUYING PRIZE]]*InputData[[#This Row],[QUANTITY]]</f>
        <v>495</v>
      </c>
      <c r="M346" s="7">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ID]],MasterData[#All],2,FALSE)</f>
        <v>Product33</v>
      </c>
      <c r="H347" t="str">
        <f>VLOOKUP(InputData[[#This Row],[PRODUCT ID]],MasterData[#All],3,FALSE)</f>
        <v>Category04</v>
      </c>
      <c r="I347" t="str">
        <f>VLOOKUP(InputData[[#This Row],[PRODUCT ID]],MasterData[#All],4,FALSE)</f>
        <v>Kg</v>
      </c>
      <c r="J347" s="7">
        <f>VLOOKUP(InputData[[#This Row],[PRODUCT ID]],MasterData[#All],5,FALSE)</f>
        <v>95</v>
      </c>
      <c r="K347" s="7">
        <f>VLOOKUP(InputData[[#This Row],[PRODUCT ID]],MasterData[#All],6,FALSE)</f>
        <v>119.7</v>
      </c>
      <c r="L347" s="7">
        <f>InputData[[#This Row],[BUYING PRIZE]]*InputData[[#This Row],[QUANTITY]]</f>
        <v>570</v>
      </c>
      <c r="M347" s="7">
        <f>InputData[[#This Row],[SELLING PRICE]]*InputData[[#This Row],[QUANTITY]]*(1-InputData[[#This Row],[DISCOUNT %]])</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ID]],MasterData[#All],2,FALSE)</f>
        <v>Product13</v>
      </c>
      <c r="H348" t="str">
        <f>VLOOKUP(InputData[[#This Row],[PRODUCT ID]],MasterData[#All],3,FALSE)</f>
        <v>Category02</v>
      </c>
      <c r="I348" t="str">
        <f>VLOOKUP(InputData[[#This Row],[PRODUCT ID]],MasterData[#All],4,FALSE)</f>
        <v>Kg</v>
      </c>
      <c r="J348" s="7">
        <f>VLOOKUP(InputData[[#This Row],[PRODUCT ID]],MasterData[#All],5,FALSE)</f>
        <v>112</v>
      </c>
      <c r="K348" s="7">
        <f>VLOOKUP(InputData[[#This Row],[PRODUCT ID]],MasterData[#All],6,FALSE)</f>
        <v>122.08</v>
      </c>
      <c r="L348" s="7">
        <f>InputData[[#This Row],[BUYING PRIZE]]*InputData[[#This Row],[QUANTITY]]</f>
        <v>448</v>
      </c>
      <c r="M348" s="7">
        <f>InputData[[#This Row],[SELLING PRICE]]*InputData[[#This Row],[QUANTITY]]*(1-InputData[[#This Row],[DISCOUNT %]])</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ID]],MasterData[#All],2,FALSE)</f>
        <v>Product20</v>
      </c>
      <c r="H349" t="str">
        <f>VLOOKUP(InputData[[#This Row],[PRODUCT ID]],MasterData[#All],3,FALSE)</f>
        <v>Category03</v>
      </c>
      <c r="I349" t="str">
        <f>VLOOKUP(InputData[[#This Row],[PRODUCT ID]],MasterData[#All],4,FALSE)</f>
        <v>Lt</v>
      </c>
      <c r="J349" s="7">
        <f>VLOOKUP(InputData[[#This Row],[PRODUCT ID]],MasterData[#All],5,FALSE)</f>
        <v>61</v>
      </c>
      <c r="K349" s="7">
        <f>VLOOKUP(InputData[[#This Row],[PRODUCT ID]],MasterData[#All],6,FALSE)</f>
        <v>76.25</v>
      </c>
      <c r="L349" s="7">
        <f>InputData[[#This Row],[BUYING PRIZE]]*InputData[[#This Row],[QUANTITY]]</f>
        <v>610</v>
      </c>
      <c r="M349" s="7">
        <f>InputData[[#This Row],[SELLING PRICE]]*InputData[[#This Row],[QUANTITY]]*(1-InputData[[#This Row],[DISCOUNT %]])</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ID]],MasterData[#All],2,FALSE)</f>
        <v>Product34</v>
      </c>
      <c r="H350" t="str">
        <f>VLOOKUP(InputData[[#This Row],[PRODUCT ID]],MasterData[#All],3,FALSE)</f>
        <v>Category04</v>
      </c>
      <c r="I350" t="str">
        <f>VLOOKUP(InputData[[#This Row],[PRODUCT ID]],MasterData[#All],4,FALSE)</f>
        <v>Lt</v>
      </c>
      <c r="J350" s="7">
        <f>VLOOKUP(InputData[[#This Row],[PRODUCT ID]],MasterData[#All],5,FALSE)</f>
        <v>55</v>
      </c>
      <c r="K350" s="7">
        <f>VLOOKUP(InputData[[#This Row],[PRODUCT ID]],MasterData[#All],6,FALSE)</f>
        <v>58.3</v>
      </c>
      <c r="L350" s="7">
        <f>InputData[[#This Row],[BUYING PRIZE]]*InputData[[#This Row],[QUANTITY]]</f>
        <v>385</v>
      </c>
      <c r="M350" s="7">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ID]],MasterData[#All],2,FALSE)</f>
        <v>Product15</v>
      </c>
      <c r="H351" t="str">
        <f>VLOOKUP(InputData[[#This Row],[PRODUCT ID]],MasterData[#All],3,FALSE)</f>
        <v>Category02</v>
      </c>
      <c r="I351" t="str">
        <f>VLOOKUP(InputData[[#This Row],[PRODUCT ID]],MasterData[#All],4,FALSE)</f>
        <v>No.</v>
      </c>
      <c r="J351" s="7">
        <f>VLOOKUP(InputData[[#This Row],[PRODUCT ID]],MasterData[#All],5,FALSE)</f>
        <v>12</v>
      </c>
      <c r="K351" s="7">
        <f>VLOOKUP(InputData[[#This Row],[PRODUCT ID]],MasterData[#All],6,FALSE)</f>
        <v>15.719999999999999</v>
      </c>
      <c r="L351" s="7">
        <f>InputData[[#This Row],[BUYING PRIZE]]*InputData[[#This Row],[QUANTITY]]</f>
        <v>48</v>
      </c>
      <c r="M351" s="7">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ID]],MasterData[#All],2,FALSE)</f>
        <v>Product27</v>
      </c>
      <c r="H352" t="str">
        <f>VLOOKUP(InputData[[#This Row],[PRODUCT ID]],MasterData[#All],3,FALSE)</f>
        <v>Category04</v>
      </c>
      <c r="I352" t="str">
        <f>VLOOKUP(InputData[[#This Row],[PRODUCT ID]],MasterData[#All],4,FALSE)</f>
        <v>Lt</v>
      </c>
      <c r="J352" s="7">
        <f>VLOOKUP(InputData[[#This Row],[PRODUCT ID]],MasterData[#All],5,FALSE)</f>
        <v>48</v>
      </c>
      <c r="K352" s="7">
        <f>VLOOKUP(InputData[[#This Row],[PRODUCT ID]],MasterData[#All],6,FALSE)</f>
        <v>57.120000000000005</v>
      </c>
      <c r="L352" s="7">
        <f>InputData[[#This Row],[BUYING PRIZE]]*InputData[[#This Row],[QUANTITY]]</f>
        <v>48</v>
      </c>
      <c r="M352" s="7">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ID]],MasterData[#All],2,FALSE)</f>
        <v>Product22</v>
      </c>
      <c r="H353" t="str">
        <f>VLOOKUP(InputData[[#This Row],[PRODUCT ID]],MasterData[#All],3,FALSE)</f>
        <v>Category03</v>
      </c>
      <c r="I353" t="str">
        <f>VLOOKUP(InputData[[#This Row],[PRODUCT ID]],MasterData[#All],4,FALSE)</f>
        <v>Ft</v>
      </c>
      <c r="J353" s="7">
        <f>VLOOKUP(InputData[[#This Row],[PRODUCT ID]],MasterData[#All],5,FALSE)</f>
        <v>121</v>
      </c>
      <c r="K353" s="7">
        <f>VLOOKUP(InputData[[#This Row],[PRODUCT ID]],MasterData[#All],6,FALSE)</f>
        <v>141.57</v>
      </c>
      <c r="L353" s="7">
        <f>InputData[[#This Row],[BUYING PRIZE]]*InputData[[#This Row],[QUANTITY]]</f>
        <v>847</v>
      </c>
      <c r="M353" s="7">
        <f>InputData[[#This Row],[SELLING PRICE]]*InputData[[#This Row],[QUANTITY]]*(1-InputData[[#This Row],[DISCOUNT %]])</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ID]],MasterData[#All],2,FALSE)</f>
        <v>Product17</v>
      </c>
      <c r="H354" t="str">
        <f>VLOOKUP(InputData[[#This Row],[PRODUCT ID]],MasterData[#All],3,FALSE)</f>
        <v>Category02</v>
      </c>
      <c r="I354" t="str">
        <f>VLOOKUP(InputData[[#This Row],[PRODUCT ID]],MasterData[#All],4,FALSE)</f>
        <v>Ft</v>
      </c>
      <c r="J354" s="7">
        <f>VLOOKUP(InputData[[#This Row],[PRODUCT ID]],MasterData[#All],5,FALSE)</f>
        <v>134</v>
      </c>
      <c r="K354" s="7">
        <f>VLOOKUP(InputData[[#This Row],[PRODUCT ID]],MasterData[#All],6,FALSE)</f>
        <v>156.78</v>
      </c>
      <c r="L354" s="7">
        <f>InputData[[#This Row],[BUYING PRIZE]]*InputData[[#This Row],[QUANTITY]]</f>
        <v>1608</v>
      </c>
      <c r="M354" s="7">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ID]],MasterData[#All],2,FALSE)</f>
        <v>Product09</v>
      </c>
      <c r="H355" t="str">
        <f>VLOOKUP(InputData[[#This Row],[PRODUCT ID]],MasterData[#All],3,FALSE)</f>
        <v>Category01</v>
      </c>
      <c r="I355" t="str">
        <f>VLOOKUP(InputData[[#This Row],[PRODUCT ID]],MasterData[#All],4,FALSE)</f>
        <v>No.</v>
      </c>
      <c r="J355" s="7">
        <f>VLOOKUP(InputData[[#This Row],[PRODUCT ID]],MasterData[#All],5,FALSE)</f>
        <v>6</v>
      </c>
      <c r="K355" s="7">
        <f>VLOOKUP(InputData[[#This Row],[PRODUCT ID]],MasterData[#All],6,FALSE)</f>
        <v>7.8599999999999994</v>
      </c>
      <c r="L355" s="7">
        <f>InputData[[#This Row],[BUYING PRIZE]]*InputData[[#This Row],[QUANTITY]]</f>
        <v>36</v>
      </c>
      <c r="M355" s="7">
        <f>InputData[[#This Row],[SELLING PRICE]]*InputData[[#This Row],[QUANTITY]]*(1-InputData[[#This Row],[DISCOUNT %]])</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ID]],MasterData[#All],2,FALSE)</f>
        <v>Product11</v>
      </c>
      <c r="H356" t="str">
        <f>VLOOKUP(InputData[[#This Row],[PRODUCT ID]],MasterData[#All],3,FALSE)</f>
        <v>Category02</v>
      </c>
      <c r="I356" t="str">
        <f>VLOOKUP(InputData[[#This Row],[PRODUCT ID]],MasterData[#All],4,FALSE)</f>
        <v>Lt</v>
      </c>
      <c r="J356" s="7">
        <f>VLOOKUP(InputData[[#This Row],[PRODUCT ID]],MasterData[#All],5,FALSE)</f>
        <v>44</v>
      </c>
      <c r="K356" s="7">
        <f>VLOOKUP(InputData[[#This Row],[PRODUCT ID]],MasterData[#All],6,FALSE)</f>
        <v>48.4</v>
      </c>
      <c r="L356" s="7">
        <f>InputData[[#This Row],[BUYING PRIZE]]*InputData[[#This Row],[QUANTITY]]</f>
        <v>308</v>
      </c>
      <c r="M356" s="7">
        <f>InputData[[#This Row],[SELLING PRICE]]*InputData[[#This Row],[QUANTITY]]*(1-InputData[[#This Row],[DISCOUNT %]])</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ID]],MasterData[#All],2,FALSE)</f>
        <v>Product12</v>
      </c>
      <c r="H357" t="str">
        <f>VLOOKUP(InputData[[#This Row],[PRODUCT ID]],MasterData[#All],3,FALSE)</f>
        <v>Category02</v>
      </c>
      <c r="I357" t="str">
        <f>VLOOKUP(InputData[[#This Row],[PRODUCT ID]],MasterData[#All],4,FALSE)</f>
        <v>Kg</v>
      </c>
      <c r="J357" s="7">
        <f>VLOOKUP(InputData[[#This Row],[PRODUCT ID]],MasterData[#All],5,FALSE)</f>
        <v>73</v>
      </c>
      <c r="K357" s="7">
        <f>VLOOKUP(InputData[[#This Row],[PRODUCT ID]],MasterData[#All],6,FALSE)</f>
        <v>94.17</v>
      </c>
      <c r="L357" s="7">
        <f>InputData[[#This Row],[BUYING PRIZE]]*InputData[[#This Row],[QUANTITY]]</f>
        <v>365</v>
      </c>
      <c r="M357" s="7">
        <f>InputData[[#This Row],[SELLING PRICE]]*InputData[[#This Row],[QUANTITY]]*(1-InputData[[#This Row],[DISCOUNT %]])</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ID]],MasterData[#All],2,FALSE)</f>
        <v>Product08</v>
      </c>
      <c r="H358" t="str">
        <f>VLOOKUP(InputData[[#This Row],[PRODUCT ID]],MasterData[#All],3,FALSE)</f>
        <v>Category01</v>
      </c>
      <c r="I358" t="str">
        <f>VLOOKUP(InputData[[#This Row],[PRODUCT ID]],MasterData[#All],4,FALSE)</f>
        <v>Kg</v>
      </c>
      <c r="J358" s="7">
        <f>VLOOKUP(InputData[[#This Row],[PRODUCT ID]],MasterData[#All],5,FALSE)</f>
        <v>83</v>
      </c>
      <c r="K358" s="7">
        <f>VLOOKUP(InputData[[#This Row],[PRODUCT ID]],MasterData[#All],6,FALSE)</f>
        <v>94.62</v>
      </c>
      <c r="L358" s="7">
        <f>InputData[[#This Row],[BUYING PRIZE]]*InputData[[#This Row],[QUANTITY]]</f>
        <v>1162</v>
      </c>
      <c r="M358" s="7">
        <f>InputData[[#This Row],[SELLING PRICE]]*InputData[[#This Row],[QUANTITY]]*(1-InputData[[#This Row],[DISCOUNT %]])</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ID]],MasterData[#All],2,FALSE)</f>
        <v>Product20</v>
      </c>
      <c r="H359" t="str">
        <f>VLOOKUP(InputData[[#This Row],[PRODUCT ID]],MasterData[#All],3,FALSE)</f>
        <v>Category03</v>
      </c>
      <c r="I359" t="str">
        <f>VLOOKUP(InputData[[#This Row],[PRODUCT ID]],MasterData[#All],4,FALSE)</f>
        <v>Lt</v>
      </c>
      <c r="J359" s="7">
        <f>VLOOKUP(InputData[[#This Row],[PRODUCT ID]],MasterData[#All],5,FALSE)</f>
        <v>61</v>
      </c>
      <c r="K359" s="7">
        <f>VLOOKUP(InputData[[#This Row],[PRODUCT ID]],MasterData[#All],6,FALSE)</f>
        <v>76.25</v>
      </c>
      <c r="L359" s="7">
        <f>InputData[[#This Row],[BUYING PRIZE]]*InputData[[#This Row],[QUANTITY]]</f>
        <v>305</v>
      </c>
      <c r="M359" s="7">
        <f>InputData[[#This Row],[SELLING PRICE]]*InputData[[#This Row],[QUANTITY]]*(1-InputData[[#This Row],[DISCOUNT %]])</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ID]],MasterData[#All],2,FALSE)</f>
        <v>Product10</v>
      </c>
      <c r="H360" t="str">
        <f>VLOOKUP(InputData[[#This Row],[PRODUCT ID]],MasterData[#All],3,FALSE)</f>
        <v>Category02</v>
      </c>
      <c r="I360" t="str">
        <f>VLOOKUP(InputData[[#This Row],[PRODUCT ID]],MasterData[#All],4,FALSE)</f>
        <v>Ft</v>
      </c>
      <c r="J360" s="7">
        <f>VLOOKUP(InputData[[#This Row],[PRODUCT ID]],MasterData[#All],5,FALSE)</f>
        <v>148</v>
      </c>
      <c r="K360" s="7">
        <f>VLOOKUP(InputData[[#This Row],[PRODUCT ID]],MasterData[#All],6,FALSE)</f>
        <v>164.28</v>
      </c>
      <c r="L360" s="7">
        <f>InputData[[#This Row],[BUYING PRIZE]]*InputData[[#This Row],[QUANTITY]]</f>
        <v>1924</v>
      </c>
      <c r="M360" s="7">
        <f>InputData[[#This Row],[SELLING PRICE]]*InputData[[#This Row],[QUANTITY]]*(1-InputData[[#This Row],[DISCOUNT %]])</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ID]],MasterData[#All],2,FALSE)</f>
        <v>Product31</v>
      </c>
      <c r="H361" t="str">
        <f>VLOOKUP(InputData[[#This Row],[PRODUCT ID]],MasterData[#All],3,FALSE)</f>
        <v>Category04</v>
      </c>
      <c r="I361" t="str">
        <f>VLOOKUP(InputData[[#This Row],[PRODUCT ID]],MasterData[#All],4,FALSE)</f>
        <v>Kg</v>
      </c>
      <c r="J361" s="7">
        <f>VLOOKUP(InputData[[#This Row],[PRODUCT ID]],MasterData[#All],5,FALSE)</f>
        <v>93</v>
      </c>
      <c r="K361" s="7">
        <f>VLOOKUP(InputData[[#This Row],[PRODUCT ID]],MasterData[#All],6,FALSE)</f>
        <v>104.16</v>
      </c>
      <c r="L361" s="7">
        <f>InputData[[#This Row],[BUYING PRIZE]]*InputData[[#This Row],[QUANTITY]]</f>
        <v>1209</v>
      </c>
      <c r="M361" s="7">
        <f>InputData[[#This Row],[SELLING PRICE]]*InputData[[#This Row],[QUANTITY]]*(1-InputData[[#This Row],[DISCOUNT %]])</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ID]],MasterData[#All],2,FALSE)</f>
        <v>Product27</v>
      </c>
      <c r="H362" t="str">
        <f>VLOOKUP(InputData[[#This Row],[PRODUCT ID]],MasterData[#All],3,FALSE)</f>
        <v>Category04</v>
      </c>
      <c r="I362" t="str">
        <f>VLOOKUP(InputData[[#This Row],[PRODUCT ID]],MasterData[#All],4,FALSE)</f>
        <v>Lt</v>
      </c>
      <c r="J362" s="7">
        <f>VLOOKUP(InputData[[#This Row],[PRODUCT ID]],MasterData[#All],5,FALSE)</f>
        <v>48</v>
      </c>
      <c r="K362" s="7">
        <f>VLOOKUP(InputData[[#This Row],[PRODUCT ID]],MasterData[#All],6,FALSE)</f>
        <v>57.120000000000005</v>
      </c>
      <c r="L362" s="7">
        <f>InputData[[#This Row],[BUYING PRIZE]]*InputData[[#This Row],[QUANTITY]]</f>
        <v>384</v>
      </c>
      <c r="M362" s="7">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ID]],MasterData[#All],2,FALSE)</f>
        <v>Product27</v>
      </c>
      <c r="H363" t="str">
        <f>VLOOKUP(InputData[[#This Row],[PRODUCT ID]],MasterData[#All],3,FALSE)</f>
        <v>Category04</v>
      </c>
      <c r="I363" t="str">
        <f>VLOOKUP(InputData[[#This Row],[PRODUCT ID]],MasterData[#All],4,FALSE)</f>
        <v>Lt</v>
      </c>
      <c r="J363" s="7">
        <f>VLOOKUP(InputData[[#This Row],[PRODUCT ID]],MasterData[#All],5,FALSE)</f>
        <v>48</v>
      </c>
      <c r="K363" s="7">
        <f>VLOOKUP(InputData[[#This Row],[PRODUCT ID]],MasterData[#All],6,FALSE)</f>
        <v>57.120000000000005</v>
      </c>
      <c r="L363" s="7">
        <f>InputData[[#This Row],[BUYING PRIZE]]*InputData[[#This Row],[QUANTITY]]</f>
        <v>192</v>
      </c>
      <c r="M363" s="7">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ID]],MasterData[#All],2,FALSE)</f>
        <v>Product38</v>
      </c>
      <c r="H364" t="str">
        <f>VLOOKUP(InputData[[#This Row],[PRODUCT ID]],MasterData[#All],3,FALSE)</f>
        <v>Category05</v>
      </c>
      <c r="I364" t="str">
        <f>VLOOKUP(InputData[[#This Row],[PRODUCT ID]],MasterData[#All],4,FALSE)</f>
        <v>Kg</v>
      </c>
      <c r="J364" s="7">
        <f>VLOOKUP(InputData[[#This Row],[PRODUCT ID]],MasterData[#All],5,FALSE)</f>
        <v>72</v>
      </c>
      <c r="K364" s="7">
        <f>VLOOKUP(InputData[[#This Row],[PRODUCT ID]],MasterData[#All],6,FALSE)</f>
        <v>79.92</v>
      </c>
      <c r="L364" s="7">
        <f>InputData[[#This Row],[BUYING PRIZE]]*InputData[[#This Row],[QUANTITY]]</f>
        <v>576</v>
      </c>
      <c r="M364" s="7">
        <f>InputData[[#This Row],[SELLING PRICE]]*InputData[[#This Row],[QUANTITY]]*(1-InputData[[#This Row],[DISCOUNT %]])</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ID]],MasterData[#All],2,FALSE)</f>
        <v>Product44</v>
      </c>
      <c r="H365" t="str">
        <f>VLOOKUP(InputData[[#This Row],[PRODUCT ID]],MasterData[#All],3,FALSE)</f>
        <v>Category05</v>
      </c>
      <c r="I365" t="str">
        <f>VLOOKUP(InputData[[#This Row],[PRODUCT ID]],MasterData[#All],4,FALSE)</f>
        <v>Kg</v>
      </c>
      <c r="J365" s="7">
        <f>VLOOKUP(InputData[[#This Row],[PRODUCT ID]],MasterData[#All],5,FALSE)</f>
        <v>76</v>
      </c>
      <c r="K365" s="7">
        <f>VLOOKUP(InputData[[#This Row],[PRODUCT ID]],MasterData[#All],6,FALSE)</f>
        <v>82.08</v>
      </c>
      <c r="L365" s="7">
        <f>InputData[[#This Row],[BUYING PRIZE]]*InputData[[#This Row],[QUANTITY]]</f>
        <v>1140</v>
      </c>
      <c r="M365" s="7">
        <f>InputData[[#This Row],[SELLING PRICE]]*InputData[[#This Row],[QUANTITY]]*(1-InputData[[#This Row],[DISCOUNT %]])</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ID]],MasterData[#All],2,FALSE)</f>
        <v>Product15</v>
      </c>
      <c r="H366" t="str">
        <f>VLOOKUP(InputData[[#This Row],[PRODUCT ID]],MasterData[#All],3,FALSE)</f>
        <v>Category02</v>
      </c>
      <c r="I366" t="str">
        <f>VLOOKUP(InputData[[#This Row],[PRODUCT ID]],MasterData[#All],4,FALSE)</f>
        <v>No.</v>
      </c>
      <c r="J366" s="7">
        <f>VLOOKUP(InputData[[#This Row],[PRODUCT ID]],MasterData[#All],5,FALSE)</f>
        <v>12</v>
      </c>
      <c r="K366" s="7">
        <f>VLOOKUP(InputData[[#This Row],[PRODUCT ID]],MasterData[#All],6,FALSE)</f>
        <v>15.719999999999999</v>
      </c>
      <c r="L366" s="7">
        <f>InputData[[#This Row],[BUYING PRIZE]]*InputData[[#This Row],[QUANTITY]]</f>
        <v>144</v>
      </c>
      <c r="M366" s="7">
        <f>InputData[[#This Row],[SELLING PRICE]]*InputData[[#This Row],[QUANTITY]]*(1-InputData[[#This Row],[DISCOUNT %]])</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ID]],MasterData[#All],2,FALSE)</f>
        <v>Product02</v>
      </c>
      <c r="H367" t="str">
        <f>VLOOKUP(InputData[[#This Row],[PRODUCT ID]],MasterData[#All],3,FALSE)</f>
        <v>Category01</v>
      </c>
      <c r="I367" t="str">
        <f>VLOOKUP(InputData[[#This Row],[PRODUCT ID]],MasterData[#All],4,FALSE)</f>
        <v>Kg</v>
      </c>
      <c r="J367" s="7">
        <f>VLOOKUP(InputData[[#This Row],[PRODUCT ID]],MasterData[#All],5,FALSE)</f>
        <v>105</v>
      </c>
      <c r="K367" s="7">
        <f>VLOOKUP(InputData[[#This Row],[PRODUCT ID]],MasterData[#All],6,FALSE)</f>
        <v>142.80000000000001</v>
      </c>
      <c r="L367" s="7">
        <f>InputData[[#This Row],[BUYING PRIZE]]*InputData[[#This Row],[QUANTITY]]</f>
        <v>735</v>
      </c>
      <c r="M367" s="7">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ID]],MasterData[#All],2,FALSE)</f>
        <v>Product28</v>
      </c>
      <c r="H368" t="str">
        <f>VLOOKUP(InputData[[#This Row],[PRODUCT ID]],MasterData[#All],3,FALSE)</f>
        <v>Category04</v>
      </c>
      <c r="I368" t="str">
        <f>VLOOKUP(InputData[[#This Row],[PRODUCT ID]],MasterData[#All],4,FALSE)</f>
        <v>No.</v>
      </c>
      <c r="J368" s="7">
        <f>VLOOKUP(InputData[[#This Row],[PRODUCT ID]],MasterData[#All],5,FALSE)</f>
        <v>37</v>
      </c>
      <c r="K368" s="7">
        <f>VLOOKUP(InputData[[#This Row],[PRODUCT ID]],MasterData[#All],6,FALSE)</f>
        <v>41.81</v>
      </c>
      <c r="L368" s="7">
        <f>InputData[[#This Row],[BUYING PRIZE]]*InputData[[#This Row],[QUANTITY]]</f>
        <v>74</v>
      </c>
      <c r="M368" s="7">
        <f>InputData[[#This Row],[SELLING PRICE]]*InputData[[#This Row],[QUANTITY]]*(1-InputData[[#This Row],[DISCOUNT %]])</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ID]],MasterData[#All],2,FALSE)</f>
        <v>Product27</v>
      </c>
      <c r="H369" t="str">
        <f>VLOOKUP(InputData[[#This Row],[PRODUCT ID]],MasterData[#All],3,FALSE)</f>
        <v>Category04</v>
      </c>
      <c r="I369" t="str">
        <f>VLOOKUP(InputData[[#This Row],[PRODUCT ID]],MasterData[#All],4,FALSE)</f>
        <v>Lt</v>
      </c>
      <c r="J369" s="7">
        <f>VLOOKUP(InputData[[#This Row],[PRODUCT ID]],MasterData[#All],5,FALSE)</f>
        <v>48</v>
      </c>
      <c r="K369" s="7">
        <f>VLOOKUP(InputData[[#This Row],[PRODUCT ID]],MasterData[#All],6,FALSE)</f>
        <v>57.120000000000005</v>
      </c>
      <c r="L369" s="7">
        <f>InputData[[#This Row],[BUYING PRIZE]]*InputData[[#This Row],[QUANTITY]]</f>
        <v>96</v>
      </c>
      <c r="M369" s="7">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ID]],MasterData[#All],2,FALSE)</f>
        <v>Product41</v>
      </c>
      <c r="H370" t="str">
        <f>VLOOKUP(InputData[[#This Row],[PRODUCT ID]],MasterData[#All],3,FALSE)</f>
        <v>Category05</v>
      </c>
      <c r="I370" t="str">
        <f>VLOOKUP(InputData[[#This Row],[PRODUCT ID]],MasterData[#All],4,FALSE)</f>
        <v>Ft</v>
      </c>
      <c r="J370" s="7">
        <f>VLOOKUP(InputData[[#This Row],[PRODUCT ID]],MasterData[#All],5,FALSE)</f>
        <v>138</v>
      </c>
      <c r="K370" s="7">
        <f>VLOOKUP(InputData[[#This Row],[PRODUCT ID]],MasterData[#All],6,FALSE)</f>
        <v>173.88</v>
      </c>
      <c r="L370" s="7">
        <f>InputData[[#This Row],[BUYING PRIZE]]*InputData[[#This Row],[QUANTITY]]</f>
        <v>1380</v>
      </c>
      <c r="M370" s="7">
        <f>InputData[[#This Row],[SELLING PRICE]]*InputData[[#This Row],[QUANTITY]]*(1-InputData[[#This Row],[DISCOUNT %]])</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ID]],MasterData[#All],2,FALSE)</f>
        <v>Product08</v>
      </c>
      <c r="H371" t="str">
        <f>VLOOKUP(InputData[[#This Row],[PRODUCT ID]],MasterData[#All],3,FALSE)</f>
        <v>Category01</v>
      </c>
      <c r="I371" t="str">
        <f>VLOOKUP(InputData[[#This Row],[PRODUCT ID]],MasterData[#All],4,FALSE)</f>
        <v>Kg</v>
      </c>
      <c r="J371" s="7">
        <f>VLOOKUP(InputData[[#This Row],[PRODUCT ID]],MasterData[#All],5,FALSE)</f>
        <v>83</v>
      </c>
      <c r="K371" s="7">
        <f>VLOOKUP(InputData[[#This Row],[PRODUCT ID]],MasterData[#All],6,FALSE)</f>
        <v>94.62</v>
      </c>
      <c r="L371" s="7">
        <f>InputData[[#This Row],[BUYING PRIZE]]*InputData[[#This Row],[QUANTITY]]</f>
        <v>415</v>
      </c>
      <c r="M371" s="7">
        <f>InputData[[#This Row],[SELLING PRICE]]*InputData[[#This Row],[QUANTITY]]*(1-InputData[[#This Row],[DISCOUNT %]])</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ID]],MasterData[#All],2,FALSE)</f>
        <v>Product10</v>
      </c>
      <c r="H372" t="str">
        <f>VLOOKUP(InputData[[#This Row],[PRODUCT ID]],MasterData[#All],3,FALSE)</f>
        <v>Category02</v>
      </c>
      <c r="I372" t="str">
        <f>VLOOKUP(InputData[[#This Row],[PRODUCT ID]],MasterData[#All],4,FALSE)</f>
        <v>Ft</v>
      </c>
      <c r="J372" s="7">
        <f>VLOOKUP(InputData[[#This Row],[PRODUCT ID]],MasterData[#All],5,FALSE)</f>
        <v>148</v>
      </c>
      <c r="K372" s="7">
        <f>VLOOKUP(InputData[[#This Row],[PRODUCT ID]],MasterData[#All],6,FALSE)</f>
        <v>164.28</v>
      </c>
      <c r="L372" s="7">
        <f>InputData[[#This Row],[BUYING PRIZE]]*InputData[[#This Row],[QUANTITY]]</f>
        <v>1332</v>
      </c>
      <c r="M372" s="7">
        <f>InputData[[#This Row],[SELLING PRICE]]*InputData[[#This Row],[QUANTITY]]*(1-InputData[[#This Row],[DISCOUNT %]])</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ID]],MasterData[#All],2,FALSE)</f>
        <v>Product04</v>
      </c>
      <c r="H373" t="str">
        <f>VLOOKUP(InputData[[#This Row],[PRODUCT ID]],MasterData[#All],3,FALSE)</f>
        <v>Category01</v>
      </c>
      <c r="I373" t="str">
        <f>VLOOKUP(InputData[[#This Row],[PRODUCT ID]],MasterData[#All],4,FALSE)</f>
        <v>Lt</v>
      </c>
      <c r="J373" s="7">
        <f>VLOOKUP(InputData[[#This Row],[PRODUCT ID]],MasterData[#All],5,FALSE)</f>
        <v>44</v>
      </c>
      <c r="K373" s="7">
        <f>VLOOKUP(InputData[[#This Row],[PRODUCT ID]],MasterData[#All],6,FALSE)</f>
        <v>48.84</v>
      </c>
      <c r="L373" s="7">
        <f>InputData[[#This Row],[BUYING PRIZE]]*InputData[[#This Row],[QUANTITY]]</f>
        <v>528</v>
      </c>
      <c r="M373" s="7">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ID]],MasterData[#All],2,FALSE)</f>
        <v>Product20</v>
      </c>
      <c r="H374" t="str">
        <f>VLOOKUP(InputData[[#This Row],[PRODUCT ID]],MasterData[#All],3,FALSE)</f>
        <v>Category03</v>
      </c>
      <c r="I374" t="str">
        <f>VLOOKUP(InputData[[#This Row],[PRODUCT ID]],MasterData[#All],4,FALSE)</f>
        <v>Lt</v>
      </c>
      <c r="J374" s="7">
        <f>VLOOKUP(InputData[[#This Row],[PRODUCT ID]],MasterData[#All],5,FALSE)</f>
        <v>61</v>
      </c>
      <c r="K374" s="7">
        <f>VLOOKUP(InputData[[#This Row],[PRODUCT ID]],MasterData[#All],6,FALSE)</f>
        <v>76.25</v>
      </c>
      <c r="L374" s="7">
        <f>InputData[[#This Row],[BUYING PRIZE]]*InputData[[#This Row],[QUANTITY]]</f>
        <v>854</v>
      </c>
      <c r="M374" s="7">
        <f>InputData[[#This Row],[SELLING PRICE]]*InputData[[#This Row],[QUANTITY]]*(1-InputData[[#This Row],[DISCOUNT %]])</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ID]],MasterData[#All],2,FALSE)</f>
        <v>Product44</v>
      </c>
      <c r="H375" t="str">
        <f>VLOOKUP(InputData[[#This Row],[PRODUCT ID]],MasterData[#All],3,FALSE)</f>
        <v>Category05</v>
      </c>
      <c r="I375" t="str">
        <f>VLOOKUP(InputData[[#This Row],[PRODUCT ID]],MasterData[#All],4,FALSE)</f>
        <v>Kg</v>
      </c>
      <c r="J375" s="7">
        <f>VLOOKUP(InputData[[#This Row],[PRODUCT ID]],MasterData[#All],5,FALSE)</f>
        <v>76</v>
      </c>
      <c r="K375" s="7">
        <f>VLOOKUP(InputData[[#This Row],[PRODUCT ID]],MasterData[#All],6,FALSE)</f>
        <v>82.08</v>
      </c>
      <c r="L375" s="7">
        <f>InputData[[#This Row],[BUYING PRIZE]]*InputData[[#This Row],[QUANTITY]]</f>
        <v>684</v>
      </c>
      <c r="M375" s="7">
        <f>InputData[[#This Row],[SELLING PRICE]]*InputData[[#This Row],[QUANTITY]]*(1-InputData[[#This Row],[DISCOUNT %]])</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ID]],MasterData[#All],2,FALSE)</f>
        <v>Product05</v>
      </c>
      <c r="H376" t="str">
        <f>VLOOKUP(InputData[[#This Row],[PRODUCT ID]],MasterData[#All],3,FALSE)</f>
        <v>Category01</v>
      </c>
      <c r="I376" t="str">
        <f>VLOOKUP(InputData[[#This Row],[PRODUCT ID]],MasterData[#All],4,FALSE)</f>
        <v>Ft</v>
      </c>
      <c r="J376" s="7">
        <f>VLOOKUP(InputData[[#This Row],[PRODUCT ID]],MasterData[#All],5,FALSE)</f>
        <v>133</v>
      </c>
      <c r="K376" s="7">
        <f>VLOOKUP(InputData[[#This Row],[PRODUCT ID]],MasterData[#All],6,FALSE)</f>
        <v>155.61000000000001</v>
      </c>
      <c r="L376" s="7">
        <f>InputData[[#This Row],[BUYING PRIZE]]*InputData[[#This Row],[QUANTITY]]</f>
        <v>532</v>
      </c>
      <c r="M376" s="7">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ID]],MasterData[#All],2,FALSE)</f>
        <v>Product33</v>
      </c>
      <c r="H377" t="str">
        <f>VLOOKUP(InputData[[#This Row],[PRODUCT ID]],MasterData[#All],3,FALSE)</f>
        <v>Category04</v>
      </c>
      <c r="I377" t="str">
        <f>VLOOKUP(InputData[[#This Row],[PRODUCT ID]],MasterData[#All],4,FALSE)</f>
        <v>Kg</v>
      </c>
      <c r="J377" s="7">
        <f>VLOOKUP(InputData[[#This Row],[PRODUCT ID]],MasterData[#All],5,FALSE)</f>
        <v>95</v>
      </c>
      <c r="K377" s="7">
        <f>VLOOKUP(InputData[[#This Row],[PRODUCT ID]],MasterData[#All],6,FALSE)</f>
        <v>119.7</v>
      </c>
      <c r="L377" s="7">
        <f>InputData[[#This Row],[BUYING PRIZE]]*InputData[[#This Row],[QUANTITY]]</f>
        <v>285</v>
      </c>
      <c r="M377" s="7">
        <f>InputData[[#This Row],[SELLING PRICE]]*InputData[[#This Row],[QUANTITY]]*(1-InputData[[#This Row],[DISCOUNT %]])</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ID]],MasterData[#All],2,FALSE)</f>
        <v>Product08</v>
      </c>
      <c r="H378" t="str">
        <f>VLOOKUP(InputData[[#This Row],[PRODUCT ID]],MasterData[#All],3,FALSE)</f>
        <v>Category01</v>
      </c>
      <c r="I378" t="str">
        <f>VLOOKUP(InputData[[#This Row],[PRODUCT ID]],MasterData[#All],4,FALSE)</f>
        <v>Kg</v>
      </c>
      <c r="J378" s="7">
        <f>VLOOKUP(InputData[[#This Row],[PRODUCT ID]],MasterData[#All],5,FALSE)</f>
        <v>83</v>
      </c>
      <c r="K378" s="7">
        <f>VLOOKUP(InputData[[#This Row],[PRODUCT ID]],MasterData[#All],6,FALSE)</f>
        <v>94.62</v>
      </c>
      <c r="L378" s="7">
        <f>InputData[[#This Row],[BUYING PRIZE]]*InputData[[#This Row],[QUANTITY]]</f>
        <v>1162</v>
      </c>
      <c r="M378" s="7">
        <f>InputData[[#This Row],[SELLING PRICE]]*InputData[[#This Row],[QUANTITY]]*(1-InputData[[#This Row],[DISCOUNT %]])</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ID]],MasterData[#All],2,FALSE)</f>
        <v>Product28</v>
      </c>
      <c r="H379" t="str">
        <f>VLOOKUP(InputData[[#This Row],[PRODUCT ID]],MasterData[#All],3,FALSE)</f>
        <v>Category04</v>
      </c>
      <c r="I379" t="str">
        <f>VLOOKUP(InputData[[#This Row],[PRODUCT ID]],MasterData[#All],4,FALSE)</f>
        <v>No.</v>
      </c>
      <c r="J379" s="7">
        <f>VLOOKUP(InputData[[#This Row],[PRODUCT ID]],MasterData[#All],5,FALSE)</f>
        <v>37</v>
      </c>
      <c r="K379" s="7">
        <f>VLOOKUP(InputData[[#This Row],[PRODUCT ID]],MasterData[#All],6,FALSE)</f>
        <v>41.81</v>
      </c>
      <c r="L379" s="7">
        <f>InputData[[#This Row],[BUYING PRIZE]]*InputData[[#This Row],[QUANTITY]]</f>
        <v>296</v>
      </c>
      <c r="M379" s="7">
        <f>InputData[[#This Row],[SELLING PRICE]]*InputData[[#This Row],[QUANTITY]]*(1-InputData[[#This Row],[DISCOUNT %]])</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ID]],MasterData[#All],2,FALSE)</f>
        <v>Product39</v>
      </c>
      <c r="H380" t="str">
        <f>VLOOKUP(InputData[[#This Row],[PRODUCT ID]],MasterData[#All],3,FALSE)</f>
        <v>Category05</v>
      </c>
      <c r="I380" t="str">
        <f>VLOOKUP(InputData[[#This Row],[PRODUCT ID]],MasterData[#All],4,FALSE)</f>
        <v>No.</v>
      </c>
      <c r="J380" s="7">
        <f>VLOOKUP(InputData[[#This Row],[PRODUCT ID]],MasterData[#All],5,FALSE)</f>
        <v>37</v>
      </c>
      <c r="K380" s="7">
        <f>VLOOKUP(InputData[[#This Row],[PRODUCT ID]],MasterData[#All],6,FALSE)</f>
        <v>42.55</v>
      </c>
      <c r="L380" s="7">
        <f>InputData[[#This Row],[BUYING PRIZE]]*InputData[[#This Row],[QUANTITY]]</f>
        <v>481</v>
      </c>
      <c r="M380" s="7">
        <f>InputData[[#This Row],[SELLING PRICE]]*InputData[[#This Row],[QUANTITY]]*(1-InputData[[#This Row],[DISCOUNT %]])</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ID]],MasterData[#All],2,FALSE)</f>
        <v>Product21</v>
      </c>
      <c r="H381" t="str">
        <f>VLOOKUP(InputData[[#This Row],[PRODUCT ID]],MasterData[#All],3,FALSE)</f>
        <v>Category03</v>
      </c>
      <c r="I381" t="str">
        <f>VLOOKUP(InputData[[#This Row],[PRODUCT ID]],MasterData[#All],4,FALSE)</f>
        <v>Ft</v>
      </c>
      <c r="J381" s="7">
        <f>VLOOKUP(InputData[[#This Row],[PRODUCT ID]],MasterData[#All],5,FALSE)</f>
        <v>126</v>
      </c>
      <c r="K381" s="7">
        <f>VLOOKUP(InputData[[#This Row],[PRODUCT ID]],MasterData[#All],6,FALSE)</f>
        <v>162.54</v>
      </c>
      <c r="L381" s="7">
        <f>InputData[[#This Row],[BUYING PRIZE]]*InputData[[#This Row],[QUANTITY]]</f>
        <v>756</v>
      </c>
      <c r="M381" s="7">
        <f>InputData[[#This Row],[SELLING PRICE]]*InputData[[#This Row],[QUANTITY]]*(1-InputData[[#This Row],[DISCOUNT %]])</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ID]],MasterData[#All],2,FALSE)</f>
        <v>Product26</v>
      </c>
      <c r="H382" t="str">
        <f>VLOOKUP(InputData[[#This Row],[PRODUCT ID]],MasterData[#All],3,FALSE)</f>
        <v>Category04</v>
      </c>
      <c r="I382" t="str">
        <f>VLOOKUP(InputData[[#This Row],[PRODUCT ID]],MasterData[#All],4,FALSE)</f>
        <v>No.</v>
      </c>
      <c r="J382" s="7">
        <f>VLOOKUP(InputData[[#This Row],[PRODUCT ID]],MasterData[#All],5,FALSE)</f>
        <v>18</v>
      </c>
      <c r="K382" s="7">
        <f>VLOOKUP(InputData[[#This Row],[PRODUCT ID]],MasterData[#All],6,FALSE)</f>
        <v>24.66</v>
      </c>
      <c r="L382" s="7">
        <f>InputData[[#This Row],[BUYING PRIZE]]*InputData[[#This Row],[QUANTITY]]</f>
        <v>108</v>
      </c>
      <c r="M382" s="7">
        <f>InputData[[#This Row],[SELLING PRICE]]*InputData[[#This Row],[QUANTITY]]*(1-InputData[[#This Row],[DISCOUNT %]])</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ID]],MasterData[#All],2,FALSE)</f>
        <v>Product42</v>
      </c>
      <c r="H383" t="str">
        <f>VLOOKUP(InputData[[#This Row],[PRODUCT ID]],MasterData[#All],3,FALSE)</f>
        <v>Category05</v>
      </c>
      <c r="I383" t="str">
        <f>VLOOKUP(InputData[[#This Row],[PRODUCT ID]],MasterData[#All],4,FALSE)</f>
        <v>Ft</v>
      </c>
      <c r="J383" s="7">
        <f>VLOOKUP(InputData[[#This Row],[PRODUCT ID]],MasterData[#All],5,FALSE)</f>
        <v>120</v>
      </c>
      <c r="K383" s="7">
        <f>VLOOKUP(InputData[[#This Row],[PRODUCT ID]],MasterData[#All],6,FALSE)</f>
        <v>162</v>
      </c>
      <c r="L383" s="7">
        <f>InputData[[#This Row],[BUYING PRIZE]]*InputData[[#This Row],[QUANTITY]]</f>
        <v>1800</v>
      </c>
      <c r="M383" s="7">
        <f>InputData[[#This Row],[SELLING PRICE]]*InputData[[#This Row],[QUANTITY]]*(1-InputData[[#This Row],[DISCOUNT %]])</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ID]],MasterData[#All],2,FALSE)</f>
        <v>Product29</v>
      </c>
      <c r="H384" t="str">
        <f>VLOOKUP(InputData[[#This Row],[PRODUCT ID]],MasterData[#All],3,FALSE)</f>
        <v>Category04</v>
      </c>
      <c r="I384" t="str">
        <f>VLOOKUP(InputData[[#This Row],[PRODUCT ID]],MasterData[#All],4,FALSE)</f>
        <v>Lt</v>
      </c>
      <c r="J384" s="7">
        <f>VLOOKUP(InputData[[#This Row],[PRODUCT ID]],MasterData[#All],5,FALSE)</f>
        <v>47</v>
      </c>
      <c r="K384" s="7">
        <f>VLOOKUP(InputData[[#This Row],[PRODUCT ID]],MasterData[#All],6,FALSE)</f>
        <v>53.11</v>
      </c>
      <c r="L384" s="7">
        <f>InputData[[#This Row],[BUYING PRIZE]]*InputData[[#This Row],[QUANTITY]]</f>
        <v>705</v>
      </c>
      <c r="M384" s="7">
        <f>InputData[[#This Row],[SELLING PRICE]]*InputData[[#This Row],[QUANTITY]]*(1-InputData[[#This Row],[DISCOUNT %]])</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ID]],MasterData[#All],2,FALSE)</f>
        <v>Product02</v>
      </c>
      <c r="H385" t="str">
        <f>VLOOKUP(InputData[[#This Row],[PRODUCT ID]],MasterData[#All],3,FALSE)</f>
        <v>Category01</v>
      </c>
      <c r="I385" t="str">
        <f>VLOOKUP(InputData[[#This Row],[PRODUCT ID]],MasterData[#All],4,FALSE)</f>
        <v>Kg</v>
      </c>
      <c r="J385" s="7">
        <f>VLOOKUP(InputData[[#This Row],[PRODUCT ID]],MasterData[#All],5,FALSE)</f>
        <v>105</v>
      </c>
      <c r="K385" s="7">
        <f>VLOOKUP(InputData[[#This Row],[PRODUCT ID]],MasterData[#All],6,FALSE)</f>
        <v>142.80000000000001</v>
      </c>
      <c r="L385" s="7">
        <f>InputData[[#This Row],[BUYING PRIZE]]*InputData[[#This Row],[QUANTITY]]</f>
        <v>840</v>
      </c>
      <c r="M385" s="7">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ID]],MasterData[#All],2,FALSE)</f>
        <v>Product17</v>
      </c>
      <c r="H386" t="str">
        <f>VLOOKUP(InputData[[#This Row],[PRODUCT ID]],MasterData[#All],3,FALSE)</f>
        <v>Category02</v>
      </c>
      <c r="I386" t="str">
        <f>VLOOKUP(InputData[[#This Row],[PRODUCT ID]],MasterData[#All],4,FALSE)</f>
        <v>Ft</v>
      </c>
      <c r="J386" s="7">
        <f>VLOOKUP(InputData[[#This Row],[PRODUCT ID]],MasterData[#All],5,FALSE)</f>
        <v>134</v>
      </c>
      <c r="K386" s="7">
        <f>VLOOKUP(InputData[[#This Row],[PRODUCT ID]],MasterData[#All],6,FALSE)</f>
        <v>156.78</v>
      </c>
      <c r="L386" s="7">
        <f>InputData[[#This Row],[BUYING PRIZE]]*InputData[[#This Row],[QUANTITY]]</f>
        <v>1876</v>
      </c>
      <c r="M386" s="7">
        <f>InputData[[#This Row],[SELLING PRICE]]*InputData[[#This Row],[QUANTITY]]*(1-InputData[[#This Row],[DISCOUNT %]])</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ID]],MasterData[#All],2,FALSE)</f>
        <v>Product40</v>
      </c>
      <c r="H387" t="str">
        <f>VLOOKUP(InputData[[#This Row],[PRODUCT ID]],MasterData[#All],3,FALSE)</f>
        <v>Category05</v>
      </c>
      <c r="I387" t="str">
        <f>VLOOKUP(InputData[[#This Row],[PRODUCT ID]],MasterData[#All],4,FALSE)</f>
        <v>Kg</v>
      </c>
      <c r="J387" s="7">
        <f>VLOOKUP(InputData[[#This Row],[PRODUCT ID]],MasterData[#All],5,FALSE)</f>
        <v>90</v>
      </c>
      <c r="K387" s="7">
        <f>VLOOKUP(InputData[[#This Row],[PRODUCT ID]],MasterData[#All],6,FALSE)</f>
        <v>115.2</v>
      </c>
      <c r="L387" s="7">
        <f>InputData[[#This Row],[BUYING PRIZE]]*InputData[[#This Row],[QUANTITY]]</f>
        <v>900</v>
      </c>
      <c r="M387" s="7">
        <f>InputData[[#This Row],[SELLING PRICE]]*InputData[[#This Row],[QUANTITY]]*(1-InputData[[#This Row],[DISCOUNT %]])</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ID]],MasterData[#All],2,FALSE)</f>
        <v>Product01</v>
      </c>
      <c r="H388" t="str">
        <f>VLOOKUP(InputData[[#This Row],[PRODUCT ID]],MasterData[#All],3,FALSE)</f>
        <v>Category01</v>
      </c>
      <c r="I388" t="str">
        <f>VLOOKUP(InputData[[#This Row],[PRODUCT ID]],MasterData[#All],4,FALSE)</f>
        <v>Kg</v>
      </c>
      <c r="J388" s="7">
        <f>VLOOKUP(InputData[[#This Row],[PRODUCT ID]],MasterData[#All],5,FALSE)</f>
        <v>98</v>
      </c>
      <c r="K388" s="7">
        <f>VLOOKUP(InputData[[#This Row],[PRODUCT ID]],MasterData[#All],6,FALSE)</f>
        <v>103.88</v>
      </c>
      <c r="L388" s="7">
        <f>InputData[[#This Row],[BUYING PRIZE]]*InputData[[#This Row],[QUANTITY]]</f>
        <v>392</v>
      </c>
      <c r="M388" s="7">
        <f>InputData[[#This Row],[SELLING PRICE]]*InputData[[#This Row],[QUANTITY]]*(1-InputData[[#This Row],[DISCOUNT %]])</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ID]],MasterData[#All],2,FALSE)</f>
        <v>Product04</v>
      </c>
      <c r="H389" t="str">
        <f>VLOOKUP(InputData[[#This Row],[PRODUCT ID]],MasterData[#All],3,FALSE)</f>
        <v>Category01</v>
      </c>
      <c r="I389" t="str">
        <f>VLOOKUP(InputData[[#This Row],[PRODUCT ID]],MasterData[#All],4,FALSE)</f>
        <v>Lt</v>
      </c>
      <c r="J389" s="7">
        <f>VLOOKUP(InputData[[#This Row],[PRODUCT ID]],MasterData[#All],5,FALSE)</f>
        <v>44</v>
      </c>
      <c r="K389" s="7">
        <f>VLOOKUP(InputData[[#This Row],[PRODUCT ID]],MasterData[#All],6,FALSE)</f>
        <v>48.84</v>
      </c>
      <c r="L389" s="7">
        <f>InputData[[#This Row],[BUYING PRIZE]]*InputData[[#This Row],[QUANTITY]]</f>
        <v>352</v>
      </c>
      <c r="M389" s="7">
        <f>InputData[[#This Row],[SELLING PRICE]]*InputData[[#This Row],[QUANTITY]]*(1-InputData[[#This Row],[DISCOUNT %]])</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ID]],MasterData[#All],2,FALSE)</f>
        <v>Product18</v>
      </c>
      <c r="H390" t="str">
        <f>VLOOKUP(InputData[[#This Row],[PRODUCT ID]],MasterData[#All],3,FALSE)</f>
        <v>Category02</v>
      </c>
      <c r="I390" t="str">
        <f>VLOOKUP(InputData[[#This Row],[PRODUCT ID]],MasterData[#All],4,FALSE)</f>
        <v>No.</v>
      </c>
      <c r="J390" s="7">
        <f>VLOOKUP(InputData[[#This Row],[PRODUCT ID]],MasterData[#All],5,FALSE)</f>
        <v>37</v>
      </c>
      <c r="K390" s="7">
        <f>VLOOKUP(InputData[[#This Row],[PRODUCT ID]],MasterData[#All],6,FALSE)</f>
        <v>49.21</v>
      </c>
      <c r="L390" s="7">
        <f>InputData[[#This Row],[BUYING PRIZE]]*InputData[[#This Row],[QUANTITY]]</f>
        <v>259</v>
      </c>
      <c r="M390" s="7">
        <f>InputData[[#This Row],[SELLING PRICE]]*InputData[[#This Row],[QUANTITY]]*(1-InputData[[#This Row],[DISCOUNT %]])</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ID]],MasterData[#All],2,FALSE)</f>
        <v>Product12</v>
      </c>
      <c r="H391" t="str">
        <f>VLOOKUP(InputData[[#This Row],[PRODUCT ID]],MasterData[#All],3,FALSE)</f>
        <v>Category02</v>
      </c>
      <c r="I391" t="str">
        <f>VLOOKUP(InputData[[#This Row],[PRODUCT ID]],MasterData[#All],4,FALSE)</f>
        <v>Kg</v>
      </c>
      <c r="J391" s="7">
        <f>VLOOKUP(InputData[[#This Row],[PRODUCT ID]],MasterData[#All],5,FALSE)</f>
        <v>73</v>
      </c>
      <c r="K391" s="7">
        <f>VLOOKUP(InputData[[#This Row],[PRODUCT ID]],MasterData[#All],6,FALSE)</f>
        <v>94.17</v>
      </c>
      <c r="L391" s="7">
        <f>InputData[[#This Row],[BUYING PRIZE]]*InputData[[#This Row],[QUANTITY]]</f>
        <v>511</v>
      </c>
      <c r="M391" s="7">
        <f>InputData[[#This Row],[SELLING PRICE]]*InputData[[#This Row],[QUANTITY]]*(1-InputData[[#This Row],[DISCOUNT %]])</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ID]],MasterData[#All],2,FALSE)</f>
        <v>Product34</v>
      </c>
      <c r="H392" t="str">
        <f>VLOOKUP(InputData[[#This Row],[PRODUCT ID]],MasterData[#All],3,FALSE)</f>
        <v>Category04</v>
      </c>
      <c r="I392" t="str">
        <f>VLOOKUP(InputData[[#This Row],[PRODUCT ID]],MasterData[#All],4,FALSE)</f>
        <v>Lt</v>
      </c>
      <c r="J392" s="7">
        <f>VLOOKUP(InputData[[#This Row],[PRODUCT ID]],MasterData[#All],5,FALSE)</f>
        <v>55</v>
      </c>
      <c r="K392" s="7">
        <f>VLOOKUP(InputData[[#This Row],[PRODUCT ID]],MasterData[#All],6,FALSE)</f>
        <v>58.3</v>
      </c>
      <c r="L392" s="7">
        <f>InputData[[#This Row],[BUYING PRIZE]]*InputData[[#This Row],[QUANTITY]]</f>
        <v>220</v>
      </c>
      <c r="M392" s="7">
        <f>InputData[[#This Row],[SELLING PRICE]]*InputData[[#This Row],[QUANTITY]]*(1-InputData[[#This Row],[DISCOUNT %]])</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ID]],MasterData[#All],2,FALSE)</f>
        <v>Product43</v>
      </c>
      <c r="H393" t="str">
        <f>VLOOKUP(InputData[[#This Row],[PRODUCT ID]],MasterData[#All],3,FALSE)</f>
        <v>Category05</v>
      </c>
      <c r="I393" t="str">
        <f>VLOOKUP(InputData[[#This Row],[PRODUCT ID]],MasterData[#All],4,FALSE)</f>
        <v>Kg</v>
      </c>
      <c r="J393" s="7">
        <f>VLOOKUP(InputData[[#This Row],[PRODUCT ID]],MasterData[#All],5,FALSE)</f>
        <v>67</v>
      </c>
      <c r="K393" s="7">
        <f>VLOOKUP(InputData[[#This Row],[PRODUCT ID]],MasterData[#All],6,FALSE)</f>
        <v>83.08</v>
      </c>
      <c r="L393" s="7">
        <f>InputData[[#This Row],[BUYING PRIZE]]*InputData[[#This Row],[QUANTITY]]</f>
        <v>804</v>
      </c>
      <c r="M393" s="7">
        <f>InputData[[#This Row],[SELLING PRICE]]*InputData[[#This Row],[QUANTITY]]*(1-InputData[[#This Row],[DISCOUNT %]])</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ID]],MasterData[#All],2,FALSE)</f>
        <v>Product33</v>
      </c>
      <c r="H394" t="str">
        <f>VLOOKUP(InputData[[#This Row],[PRODUCT ID]],MasterData[#All],3,FALSE)</f>
        <v>Category04</v>
      </c>
      <c r="I394" t="str">
        <f>VLOOKUP(InputData[[#This Row],[PRODUCT ID]],MasterData[#All],4,FALSE)</f>
        <v>Kg</v>
      </c>
      <c r="J394" s="7">
        <f>VLOOKUP(InputData[[#This Row],[PRODUCT ID]],MasterData[#All],5,FALSE)</f>
        <v>95</v>
      </c>
      <c r="K394" s="7">
        <f>VLOOKUP(InputData[[#This Row],[PRODUCT ID]],MasterData[#All],6,FALSE)</f>
        <v>119.7</v>
      </c>
      <c r="L394" s="7">
        <f>InputData[[#This Row],[BUYING PRIZE]]*InputData[[#This Row],[QUANTITY]]</f>
        <v>1425</v>
      </c>
      <c r="M394" s="7">
        <f>InputData[[#This Row],[SELLING PRICE]]*InputData[[#This Row],[QUANTITY]]*(1-InputData[[#This Row],[DISCOUNT %]])</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ID]],MasterData[#All],2,FALSE)</f>
        <v>Product07</v>
      </c>
      <c r="H395" t="str">
        <f>VLOOKUP(InputData[[#This Row],[PRODUCT ID]],MasterData[#All],3,FALSE)</f>
        <v>Category01</v>
      </c>
      <c r="I395" t="str">
        <f>VLOOKUP(InputData[[#This Row],[PRODUCT ID]],MasterData[#All],4,FALSE)</f>
        <v>Lt</v>
      </c>
      <c r="J395" s="7">
        <f>VLOOKUP(InputData[[#This Row],[PRODUCT ID]],MasterData[#All],5,FALSE)</f>
        <v>43</v>
      </c>
      <c r="K395" s="7">
        <f>VLOOKUP(InputData[[#This Row],[PRODUCT ID]],MasterData[#All],6,FALSE)</f>
        <v>47.730000000000004</v>
      </c>
      <c r="L395" s="7">
        <f>InputData[[#This Row],[BUYING PRIZE]]*InputData[[#This Row],[QUANTITY]]</f>
        <v>301</v>
      </c>
      <c r="M395" s="7">
        <f>InputData[[#This Row],[SELLING PRICE]]*InputData[[#This Row],[QUANTITY]]*(1-InputData[[#This Row],[DISCOUNT %]])</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ID]],MasterData[#All],2,FALSE)</f>
        <v>Product25</v>
      </c>
      <c r="H396" t="str">
        <f>VLOOKUP(InputData[[#This Row],[PRODUCT ID]],MasterData[#All],3,FALSE)</f>
        <v>Category03</v>
      </c>
      <c r="I396" t="str">
        <f>VLOOKUP(InputData[[#This Row],[PRODUCT ID]],MasterData[#All],4,FALSE)</f>
        <v>No.</v>
      </c>
      <c r="J396" s="7">
        <f>VLOOKUP(InputData[[#This Row],[PRODUCT ID]],MasterData[#All],5,FALSE)</f>
        <v>7</v>
      </c>
      <c r="K396" s="7">
        <f>VLOOKUP(InputData[[#This Row],[PRODUCT ID]],MasterData[#All],6,FALSE)</f>
        <v>8.33</v>
      </c>
      <c r="L396" s="7">
        <f>InputData[[#This Row],[BUYING PRIZE]]*InputData[[#This Row],[QUANTITY]]</f>
        <v>49</v>
      </c>
      <c r="M396" s="7">
        <f>InputData[[#This Row],[SELLING PRICE]]*InputData[[#This Row],[QUANTITY]]*(1-InputData[[#This Row],[DISCOUNT %]])</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ID]],MasterData[#All],2,FALSE)</f>
        <v>Product15</v>
      </c>
      <c r="H397" t="str">
        <f>VLOOKUP(InputData[[#This Row],[PRODUCT ID]],MasterData[#All],3,FALSE)</f>
        <v>Category02</v>
      </c>
      <c r="I397" t="str">
        <f>VLOOKUP(InputData[[#This Row],[PRODUCT ID]],MasterData[#All],4,FALSE)</f>
        <v>No.</v>
      </c>
      <c r="J397" s="7">
        <f>VLOOKUP(InputData[[#This Row],[PRODUCT ID]],MasterData[#All],5,FALSE)</f>
        <v>12</v>
      </c>
      <c r="K397" s="7">
        <f>VLOOKUP(InputData[[#This Row],[PRODUCT ID]],MasterData[#All],6,FALSE)</f>
        <v>15.719999999999999</v>
      </c>
      <c r="L397" s="7">
        <f>InputData[[#This Row],[BUYING PRIZE]]*InputData[[#This Row],[QUANTITY]]</f>
        <v>96</v>
      </c>
      <c r="M397" s="7">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ID]],MasterData[#All],2,FALSE)</f>
        <v>Product41</v>
      </c>
      <c r="H398" t="str">
        <f>VLOOKUP(InputData[[#This Row],[PRODUCT ID]],MasterData[#All],3,FALSE)</f>
        <v>Category05</v>
      </c>
      <c r="I398" t="str">
        <f>VLOOKUP(InputData[[#This Row],[PRODUCT ID]],MasterData[#All],4,FALSE)</f>
        <v>Ft</v>
      </c>
      <c r="J398" s="7">
        <f>VLOOKUP(InputData[[#This Row],[PRODUCT ID]],MasterData[#All],5,FALSE)</f>
        <v>138</v>
      </c>
      <c r="K398" s="7">
        <f>VLOOKUP(InputData[[#This Row],[PRODUCT ID]],MasterData[#All],6,FALSE)</f>
        <v>173.88</v>
      </c>
      <c r="L398" s="7">
        <f>InputData[[#This Row],[BUYING PRIZE]]*InputData[[#This Row],[QUANTITY]]</f>
        <v>276</v>
      </c>
      <c r="M398" s="7">
        <f>InputData[[#This Row],[SELLING PRICE]]*InputData[[#This Row],[QUANTITY]]*(1-InputData[[#This Row],[DISCOUNT %]])</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ID]],MasterData[#All],2,FALSE)</f>
        <v>Product18</v>
      </c>
      <c r="H399" t="str">
        <f>VLOOKUP(InputData[[#This Row],[PRODUCT ID]],MasterData[#All],3,FALSE)</f>
        <v>Category02</v>
      </c>
      <c r="I399" t="str">
        <f>VLOOKUP(InputData[[#This Row],[PRODUCT ID]],MasterData[#All],4,FALSE)</f>
        <v>No.</v>
      </c>
      <c r="J399" s="7">
        <f>VLOOKUP(InputData[[#This Row],[PRODUCT ID]],MasterData[#All],5,FALSE)</f>
        <v>37</v>
      </c>
      <c r="K399" s="7">
        <f>VLOOKUP(InputData[[#This Row],[PRODUCT ID]],MasterData[#All],6,FALSE)</f>
        <v>49.21</v>
      </c>
      <c r="L399" s="7">
        <f>InputData[[#This Row],[BUYING PRIZE]]*InputData[[#This Row],[QUANTITY]]</f>
        <v>74</v>
      </c>
      <c r="M399" s="7">
        <f>InputData[[#This Row],[SELLING PRICE]]*InputData[[#This Row],[QUANTITY]]*(1-InputData[[#This Row],[DISCOUNT %]])</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ID]],MasterData[#All],2,FALSE)</f>
        <v>Product32</v>
      </c>
      <c r="H400" t="str">
        <f>VLOOKUP(InputData[[#This Row],[PRODUCT ID]],MasterData[#All],3,FALSE)</f>
        <v>Category04</v>
      </c>
      <c r="I400" t="str">
        <f>VLOOKUP(InputData[[#This Row],[PRODUCT ID]],MasterData[#All],4,FALSE)</f>
        <v>Kg</v>
      </c>
      <c r="J400" s="7">
        <f>VLOOKUP(InputData[[#This Row],[PRODUCT ID]],MasterData[#All],5,FALSE)</f>
        <v>89</v>
      </c>
      <c r="K400" s="7">
        <f>VLOOKUP(InputData[[#This Row],[PRODUCT ID]],MasterData[#All],6,FALSE)</f>
        <v>117.48</v>
      </c>
      <c r="L400" s="7">
        <f>InputData[[#This Row],[BUYING PRIZE]]*InputData[[#This Row],[QUANTITY]]</f>
        <v>1068</v>
      </c>
      <c r="M400" s="7">
        <f>InputData[[#This Row],[SELLING PRICE]]*InputData[[#This Row],[QUANTITY]]*(1-InputData[[#This Row],[DISCOUNT %]])</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ID]],MasterData[#All],2,FALSE)</f>
        <v>Product28</v>
      </c>
      <c r="H401" t="str">
        <f>VLOOKUP(InputData[[#This Row],[PRODUCT ID]],MasterData[#All],3,FALSE)</f>
        <v>Category04</v>
      </c>
      <c r="I401" t="str">
        <f>VLOOKUP(InputData[[#This Row],[PRODUCT ID]],MasterData[#All],4,FALSE)</f>
        <v>No.</v>
      </c>
      <c r="J401" s="7">
        <f>VLOOKUP(InputData[[#This Row],[PRODUCT ID]],MasterData[#All],5,FALSE)</f>
        <v>37</v>
      </c>
      <c r="K401" s="7">
        <f>VLOOKUP(InputData[[#This Row],[PRODUCT ID]],MasterData[#All],6,FALSE)</f>
        <v>41.81</v>
      </c>
      <c r="L401" s="7">
        <f>InputData[[#This Row],[BUYING PRIZE]]*InputData[[#This Row],[QUANTITY]]</f>
        <v>444</v>
      </c>
      <c r="M401" s="7">
        <f>InputData[[#This Row],[SELLING PRICE]]*InputData[[#This Row],[QUANTITY]]*(1-InputData[[#This Row],[DISCOUNT %]])</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ID]],MasterData[#All],2,FALSE)</f>
        <v>Product25</v>
      </c>
      <c r="H402" t="str">
        <f>VLOOKUP(InputData[[#This Row],[PRODUCT ID]],MasterData[#All],3,FALSE)</f>
        <v>Category03</v>
      </c>
      <c r="I402" t="str">
        <f>VLOOKUP(InputData[[#This Row],[PRODUCT ID]],MasterData[#All],4,FALSE)</f>
        <v>No.</v>
      </c>
      <c r="J402" s="7">
        <f>VLOOKUP(InputData[[#This Row],[PRODUCT ID]],MasterData[#All],5,FALSE)</f>
        <v>7</v>
      </c>
      <c r="K402" s="7">
        <f>VLOOKUP(InputData[[#This Row],[PRODUCT ID]],MasterData[#All],6,FALSE)</f>
        <v>8.33</v>
      </c>
      <c r="L402" s="7">
        <f>InputData[[#This Row],[BUYING PRIZE]]*InputData[[#This Row],[QUANTITY]]</f>
        <v>49</v>
      </c>
      <c r="M402" s="7">
        <f>InputData[[#This Row],[SELLING PRICE]]*InputData[[#This Row],[QUANTITY]]*(1-InputData[[#This Row],[DISCOUNT %]])</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ID]],MasterData[#All],2,FALSE)</f>
        <v>Product33</v>
      </c>
      <c r="H403" t="str">
        <f>VLOOKUP(InputData[[#This Row],[PRODUCT ID]],MasterData[#All],3,FALSE)</f>
        <v>Category04</v>
      </c>
      <c r="I403" t="str">
        <f>VLOOKUP(InputData[[#This Row],[PRODUCT ID]],MasterData[#All],4,FALSE)</f>
        <v>Kg</v>
      </c>
      <c r="J403" s="7">
        <f>VLOOKUP(InputData[[#This Row],[PRODUCT ID]],MasterData[#All],5,FALSE)</f>
        <v>95</v>
      </c>
      <c r="K403" s="7">
        <f>VLOOKUP(InputData[[#This Row],[PRODUCT ID]],MasterData[#All],6,FALSE)</f>
        <v>119.7</v>
      </c>
      <c r="L403" s="7">
        <f>InputData[[#This Row],[BUYING PRIZE]]*InputData[[#This Row],[QUANTITY]]</f>
        <v>855</v>
      </c>
      <c r="M403" s="7">
        <f>InputData[[#This Row],[SELLING PRICE]]*InputData[[#This Row],[QUANTITY]]*(1-InputData[[#This Row],[DISCOUNT %]])</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ID]],MasterData[#All],2,FALSE)</f>
        <v>Product04</v>
      </c>
      <c r="H404" t="str">
        <f>VLOOKUP(InputData[[#This Row],[PRODUCT ID]],MasterData[#All],3,FALSE)</f>
        <v>Category01</v>
      </c>
      <c r="I404" t="str">
        <f>VLOOKUP(InputData[[#This Row],[PRODUCT ID]],MasterData[#All],4,FALSE)</f>
        <v>Lt</v>
      </c>
      <c r="J404" s="7">
        <f>VLOOKUP(InputData[[#This Row],[PRODUCT ID]],MasterData[#All],5,FALSE)</f>
        <v>44</v>
      </c>
      <c r="K404" s="7">
        <f>VLOOKUP(InputData[[#This Row],[PRODUCT ID]],MasterData[#All],6,FALSE)</f>
        <v>48.84</v>
      </c>
      <c r="L404" s="7">
        <f>InputData[[#This Row],[BUYING PRIZE]]*InputData[[#This Row],[QUANTITY]]</f>
        <v>88</v>
      </c>
      <c r="M404" s="7">
        <f>InputData[[#This Row],[SELLING PRICE]]*InputData[[#This Row],[QUANTITY]]*(1-InputData[[#This Row],[DISCOUNT %]])</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ID]],MasterData[#All],2,FALSE)</f>
        <v>Product41</v>
      </c>
      <c r="H405" t="str">
        <f>VLOOKUP(InputData[[#This Row],[PRODUCT ID]],MasterData[#All],3,FALSE)</f>
        <v>Category05</v>
      </c>
      <c r="I405" t="str">
        <f>VLOOKUP(InputData[[#This Row],[PRODUCT ID]],MasterData[#All],4,FALSE)</f>
        <v>Ft</v>
      </c>
      <c r="J405" s="7">
        <f>VLOOKUP(InputData[[#This Row],[PRODUCT ID]],MasterData[#All],5,FALSE)</f>
        <v>138</v>
      </c>
      <c r="K405" s="7">
        <f>VLOOKUP(InputData[[#This Row],[PRODUCT ID]],MasterData[#All],6,FALSE)</f>
        <v>173.88</v>
      </c>
      <c r="L405" s="7">
        <f>InputData[[#This Row],[BUYING PRIZE]]*InputData[[#This Row],[QUANTITY]]</f>
        <v>1104</v>
      </c>
      <c r="M405" s="7">
        <f>InputData[[#This Row],[SELLING PRICE]]*InputData[[#This Row],[QUANTITY]]*(1-InputData[[#This Row],[DISCOUNT %]])</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ID]],MasterData[#All],2,FALSE)</f>
        <v>Product10</v>
      </c>
      <c r="H406" t="str">
        <f>VLOOKUP(InputData[[#This Row],[PRODUCT ID]],MasterData[#All],3,FALSE)</f>
        <v>Category02</v>
      </c>
      <c r="I406" t="str">
        <f>VLOOKUP(InputData[[#This Row],[PRODUCT ID]],MasterData[#All],4,FALSE)</f>
        <v>Ft</v>
      </c>
      <c r="J406" s="7">
        <f>VLOOKUP(InputData[[#This Row],[PRODUCT ID]],MasterData[#All],5,FALSE)</f>
        <v>148</v>
      </c>
      <c r="K406" s="7">
        <f>VLOOKUP(InputData[[#This Row],[PRODUCT ID]],MasterData[#All],6,FALSE)</f>
        <v>164.28</v>
      </c>
      <c r="L406" s="7">
        <f>InputData[[#This Row],[BUYING PRIZE]]*InputData[[#This Row],[QUANTITY]]</f>
        <v>1776</v>
      </c>
      <c r="M406" s="7">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ID]],MasterData[#All],2,FALSE)</f>
        <v>Product42</v>
      </c>
      <c r="H407" t="str">
        <f>VLOOKUP(InputData[[#This Row],[PRODUCT ID]],MasterData[#All],3,FALSE)</f>
        <v>Category05</v>
      </c>
      <c r="I407" t="str">
        <f>VLOOKUP(InputData[[#This Row],[PRODUCT ID]],MasterData[#All],4,FALSE)</f>
        <v>Ft</v>
      </c>
      <c r="J407" s="7">
        <f>VLOOKUP(InputData[[#This Row],[PRODUCT ID]],MasterData[#All],5,FALSE)</f>
        <v>120</v>
      </c>
      <c r="K407" s="7">
        <f>VLOOKUP(InputData[[#This Row],[PRODUCT ID]],MasterData[#All],6,FALSE)</f>
        <v>162</v>
      </c>
      <c r="L407" s="7">
        <f>InputData[[#This Row],[BUYING PRIZE]]*InputData[[#This Row],[QUANTITY]]</f>
        <v>960</v>
      </c>
      <c r="M407" s="7">
        <f>InputData[[#This Row],[SELLING PRICE]]*InputData[[#This Row],[QUANTITY]]*(1-InputData[[#This Row],[DISCOUNT %]])</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ID]],MasterData[#All],2,FALSE)</f>
        <v>Product34</v>
      </c>
      <c r="H408" t="str">
        <f>VLOOKUP(InputData[[#This Row],[PRODUCT ID]],MasterData[#All],3,FALSE)</f>
        <v>Category04</v>
      </c>
      <c r="I408" t="str">
        <f>VLOOKUP(InputData[[#This Row],[PRODUCT ID]],MasterData[#All],4,FALSE)</f>
        <v>Lt</v>
      </c>
      <c r="J408" s="7">
        <f>VLOOKUP(InputData[[#This Row],[PRODUCT ID]],MasterData[#All],5,FALSE)</f>
        <v>55</v>
      </c>
      <c r="K408" s="7">
        <f>VLOOKUP(InputData[[#This Row],[PRODUCT ID]],MasterData[#All],6,FALSE)</f>
        <v>58.3</v>
      </c>
      <c r="L408" s="7">
        <f>InputData[[#This Row],[BUYING PRIZE]]*InputData[[#This Row],[QUANTITY]]</f>
        <v>330</v>
      </c>
      <c r="M408" s="7">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ID]],MasterData[#All],2,FALSE)</f>
        <v>Product18</v>
      </c>
      <c r="H409" t="str">
        <f>VLOOKUP(InputData[[#This Row],[PRODUCT ID]],MasterData[#All],3,FALSE)</f>
        <v>Category02</v>
      </c>
      <c r="I409" t="str">
        <f>VLOOKUP(InputData[[#This Row],[PRODUCT ID]],MasterData[#All],4,FALSE)</f>
        <v>No.</v>
      </c>
      <c r="J409" s="7">
        <f>VLOOKUP(InputData[[#This Row],[PRODUCT ID]],MasterData[#All],5,FALSE)</f>
        <v>37</v>
      </c>
      <c r="K409" s="7">
        <f>VLOOKUP(InputData[[#This Row],[PRODUCT ID]],MasterData[#All],6,FALSE)</f>
        <v>49.21</v>
      </c>
      <c r="L409" s="7">
        <f>InputData[[#This Row],[BUYING PRIZE]]*InputData[[#This Row],[QUANTITY]]</f>
        <v>74</v>
      </c>
      <c r="M409" s="7">
        <f>InputData[[#This Row],[SELLING PRICE]]*InputData[[#This Row],[QUANTITY]]*(1-InputData[[#This Row],[DISCOUNT %]])</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ID]],MasterData[#All],2,FALSE)</f>
        <v>Product06</v>
      </c>
      <c r="H410" t="str">
        <f>VLOOKUP(InputData[[#This Row],[PRODUCT ID]],MasterData[#All],3,FALSE)</f>
        <v>Category01</v>
      </c>
      <c r="I410" t="str">
        <f>VLOOKUP(InputData[[#This Row],[PRODUCT ID]],MasterData[#All],4,FALSE)</f>
        <v>Kg</v>
      </c>
      <c r="J410" s="7">
        <f>VLOOKUP(InputData[[#This Row],[PRODUCT ID]],MasterData[#All],5,FALSE)</f>
        <v>75</v>
      </c>
      <c r="K410" s="7">
        <f>VLOOKUP(InputData[[#This Row],[PRODUCT ID]],MasterData[#All],6,FALSE)</f>
        <v>85.5</v>
      </c>
      <c r="L410" s="7">
        <f>InputData[[#This Row],[BUYING PRIZE]]*InputData[[#This Row],[QUANTITY]]</f>
        <v>1050</v>
      </c>
      <c r="M410" s="7">
        <f>InputData[[#This Row],[SELLING PRICE]]*InputData[[#This Row],[QUANTITY]]*(1-InputData[[#This Row],[DISCOUNT %]])</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ID]],MasterData[#All],2,FALSE)</f>
        <v>Product27</v>
      </c>
      <c r="H411" t="str">
        <f>VLOOKUP(InputData[[#This Row],[PRODUCT ID]],MasterData[#All],3,FALSE)</f>
        <v>Category04</v>
      </c>
      <c r="I411" t="str">
        <f>VLOOKUP(InputData[[#This Row],[PRODUCT ID]],MasterData[#All],4,FALSE)</f>
        <v>Lt</v>
      </c>
      <c r="J411" s="7">
        <f>VLOOKUP(InputData[[#This Row],[PRODUCT ID]],MasterData[#All],5,FALSE)</f>
        <v>48</v>
      </c>
      <c r="K411" s="7">
        <f>VLOOKUP(InputData[[#This Row],[PRODUCT ID]],MasterData[#All],6,FALSE)</f>
        <v>57.120000000000005</v>
      </c>
      <c r="L411" s="7">
        <f>InputData[[#This Row],[BUYING PRIZE]]*InputData[[#This Row],[QUANTITY]]</f>
        <v>48</v>
      </c>
      <c r="M411" s="7">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ID]],MasterData[#All],2,FALSE)</f>
        <v>Product44</v>
      </c>
      <c r="H412" t="str">
        <f>VLOOKUP(InputData[[#This Row],[PRODUCT ID]],MasterData[#All],3,FALSE)</f>
        <v>Category05</v>
      </c>
      <c r="I412" t="str">
        <f>VLOOKUP(InputData[[#This Row],[PRODUCT ID]],MasterData[#All],4,FALSE)</f>
        <v>Kg</v>
      </c>
      <c r="J412" s="7">
        <f>VLOOKUP(InputData[[#This Row],[PRODUCT ID]],MasterData[#All],5,FALSE)</f>
        <v>76</v>
      </c>
      <c r="K412" s="7">
        <f>VLOOKUP(InputData[[#This Row],[PRODUCT ID]],MasterData[#All],6,FALSE)</f>
        <v>82.08</v>
      </c>
      <c r="L412" s="7">
        <f>InputData[[#This Row],[BUYING PRIZE]]*InputData[[#This Row],[QUANTITY]]</f>
        <v>152</v>
      </c>
      <c r="M412" s="7">
        <f>InputData[[#This Row],[SELLING PRICE]]*InputData[[#This Row],[QUANTITY]]*(1-InputData[[#This Row],[DISCOUNT %]])</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ID]],MasterData[#All],2,FALSE)</f>
        <v>Product17</v>
      </c>
      <c r="H413" t="str">
        <f>VLOOKUP(InputData[[#This Row],[PRODUCT ID]],MasterData[#All],3,FALSE)</f>
        <v>Category02</v>
      </c>
      <c r="I413" t="str">
        <f>VLOOKUP(InputData[[#This Row],[PRODUCT ID]],MasterData[#All],4,FALSE)</f>
        <v>Ft</v>
      </c>
      <c r="J413" s="7">
        <f>VLOOKUP(InputData[[#This Row],[PRODUCT ID]],MasterData[#All],5,FALSE)</f>
        <v>134</v>
      </c>
      <c r="K413" s="7">
        <f>VLOOKUP(InputData[[#This Row],[PRODUCT ID]],MasterData[#All],6,FALSE)</f>
        <v>156.78</v>
      </c>
      <c r="L413" s="7">
        <f>InputData[[#This Row],[BUYING PRIZE]]*InputData[[#This Row],[QUANTITY]]</f>
        <v>1608</v>
      </c>
      <c r="M413" s="7">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ID]],MasterData[#All],2,FALSE)</f>
        <v>Product03</v>
      </c>
      <c r="H414" t="str">
        <f>VLOOKUP(InputData[[#This Row],[PRODUCT ID]],MasterData[#All],3,FALSE)</f>
        <v>Category01</v>
      </c>
      <c r="I414" t="str">
        <f>VLOOKUP(InputData[[#This Row],[PRODUCT ID]],MasterData[#All],4,FALSE)</f>
        <v>Kg</v>
      </c>
      <c r="J414" s="7">
        <f>VLOOKUP(InputData[[#This Row],[PRODUCT ID]],MasterData[#All],5,FALSE)</f>
        <v>71</v>
      </c>
      <c r="K414" s="7">
        <f>VLOOKUP(InputData[[#This Row],[PRODUCT ID]],MasterData[#All],6,FALSE)</f>
        <v>80.94</v>
      </c>
      <c r="L414" s="7">
        <f>InputData[[#This Row],[BUYING PRIZE]]*InputData[[#This Row],[QUANTITY]]</f>
        <v>923</v>
      </c>
      <c r="M414" s="7">
        <f>InputData[[#This Row],[SELLING PRICE]]*InputData[[#This Row],[QUANTITY]]*(1-InputData[[#This Row],[DISCOUNT %]])</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ID]],MasterData[#All],2,FALSE)</f>
        <v>Product03</v>
      </c>
      <c r="H415" t="str">
        <f>VLOOKUP(InputData[[#This Row],[PRODUCT ID]],MasterData[#All],3,FALSE)</f>
        <v>Category01</v>
      </c>
      <c r="I415" t="str">
        <f>VLOOKUP(InputData[[#This Row],[PRODUCT ID]],MasterData[#All],4,FALSE)</f>
        <v>Kg</v>
      </c>
      <c r="J415" s="7">
        <f>VLOOKUP(InputData[[#This Row],[PRODUCT ID]],MasterData[#All],5,FALSE)</f>
        <v>71</v>
      </c>
      <c r="K415" s="7">
        <f>VLOOKUP(InputData[[#This Row],[PRODUCT ID]],MasterData[#All],6,FALSE)</f>
        <v>80.94</v>
      </c>
      <c r="L415" s="7">
        <f>InputData[[#This Row],[BUYING PRIZE]]*InputData[[#This Row],[QUANTITY]]</f>
        <v>710</v>
      </c>
      <c r="M415" s="7">
        <f>InputData[[#This Row],[SELLING PRICE]]*InputData[[#This Row],[QUANTITY]]*(1-InputData[[#This Row],[DISCOUNT %]])</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ID]],MasterData[#All],2,FALSE)</f>
        <v>Product26</v>
      </c>
      <c r="H416" t="str">
        <f>VLOOKUP(InputData[[#This Row],[PRODUCT ID]],MasterData[#All],3,FALSE)</f>
        <v>Category04</v>
      </c>
      <c r="I416" t="str">
        <f>VLOOKUP(InputData[[#This Row],[PRODUCT ID]],MasterData[#All],4,FALSE)</f>
        <v>No.</v>
      </c>
      <c r="J416" s="7">
        <f>VLOOKUP(InputData[[#This Row],[PRODUCT ID]],MasterData[#All],5,FALSE)</f>
        <v>18</v>
      </c>
      <c r="K416" s="7">
        <f>VLOOKUP(InputData[[#This Row],[PRODUCT ID]],MasterData[#All],6,FALSE)</f>
        <v>24.66</v>
      </c>
      <c r="L416" s="7">
        <f>InputData[[#This Row],[BUYING PRIZE]]*InputData[[#This Row],[QUANTITY]]</f>
        <v>18</v>
      </c>
      <c r="M416" s="7">
        <f>InputData[[#This Row],[SELLING PRICE]]*InputData[[#This Row],[QUANTITY]]*(1-InputData[[#This Row],[DISCOUNT %]])</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ID]],MasterData[#All],2,FALSE)</f>
        <v>Product12</v>
      </c>
      <c r="H417" t="str">
        <f>VLOOKUP(InputData[[#This Row],[PRODUCT ID]],MasterData[#All],3,FALSE)</f>
        <v>Category02</v>
      </c>
      <c r="I417" t="str">
        <f>VLOOKUP(InputData[[#This Row],[PRODUCT ID]],MasterData[#All],4,FALSE)</f>
        <v>Kg</v>
      </c>
      <c r="J417" s="7">
        <f>VLOOKUP(InputData[[#This Row],[PRODUCT ID]],MasterData[#All],5,FALSE)</f>
        <v>73</v>
      </c>
      <c r="K417" s="7">
        <f>VLOOKUP(InputData[[#This Row],[PRODUCT ID]],MasterData[#All],6,FALSE)</f>
        <v>94.17</v>
      </c>
      <c r="L417" s="7">
        <f>InputData[[#This Row],[BUYING PRIZE]]*InputData[[#This Row],[QUANTITY]]</f>
        <v>365</v>
      </c>
      <c r="M417" s="7">
        <f>InputData[[#This Row],[SELLING PRICE]]*InputData[[#This Row],[QUANTITY]]*(1-InputData[[#This Row],[DISCOUNT %]])</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ID]],MasterData[#All],2,FALSE)</f>
        <v>Product16</v>
      </c>
      <c r="H418" t="str">
        <f>VLOOKUP(InputData[[#This Row],[PRODUCT ID]],MasterData[#All],3,FALSE)</f>
        <v>Category02</v>
      </c>
      <c r="I418" t="str">
        <f>VLOOKUP(InputData[[#This Row],[PRODUCT ID]],MasterData[#All],4,FALSE)</f>
        <v>No.</v>
      </c>
      <c r="J418" s="7">
        <f>VLOOKUP(InputData[[#This Row],[PRODUCT ID]],MasterData[#All],5,FALSE)</f>
        <v>13</v>
      </c>
      <c r="K418" s="7">
        <f>VLOOKUP(InputData[[#This Row],[PRODUCT ID]],MasterData[#All],6,FALSE)</f>
        <v>16.64</v>
      </c>
      <c r="L418" s="7">
        <f>InputData[[#This Row],[BUYING PRIZE]]*InputData[[#This Row],[QUANTITY]]</f>
        <v>117</v>
      </c>
      <c r="M418" s="7">
        <f>InputData[[#This Row],[SELLING PRICE]]*InputData[[#This Row],[QUANTITY]]*(1-InputData[[#This Row],[DISCOUNT %]])</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ID]],MasterData[#All],2,FALSE)</f>
        <v>Product16</v>
      </c>
      <c r="H419" t="str">
        <f>VLOOKUP(InputData[[#This Row],[PRODUCT ID]],MasterData[#All],3,FALSE)</f>
        <v>Category02</v>
      </c>
      <c r="I419" t="str">
        <f>VLOOKUP(InputData[[#This Row],[PRODUCT ID]],MasterData[#All],4,FALSE)</f>
        <v>No.</v>
      </c>
      <c r="J419" s="7">
        <f>VLOOKUP(InputData[[#This Row],[PRODUCT ID]],MasterData[#All],5,FALSE)</f>
        <v>13</v>
      </c>
      <c r="K419" s="7">
        <f>VLOOKUP(InputData[[#This Row],[PRODUCT ID]],MasterData[#All],6,FALSE)</f>
        <v>16.64</v>
      </c>
      <c r="L419" s="7">
        <f>InputData[[#This Row],[BUYING PRIZE]]*InputData[[#This Row],[QUANTITY]]</f>
        <v>26</v>
      </c>
      <c r="M419" s="7">
        <f>InputData[[#This Row],[SELLING PRICE]]*InputData[[#This Row],[QUANTITY]]*(1-InputData[[#This Row],[DISCOUNT %]])</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ID]],MasterData[#All],2,FALSE)</f>
        <v>Product32</v>
      </c>
      <c r="H420" t="str">
        <f>VLOOKUP(InputData[[#This Row],[PRODUCT ID]],MasterData[#All],3,FALSE)</f>
        <v>Category04</v>
      </c>
      <c r="I420" t="str">
        <f>VLOOKUP(InputData[[#This Row],[PRODUCT ID]],MasterData[#All],4,FALSE)</f>
        <v>Kg</v>
      </c>
      <c r="J420" s="7">
        <f>VLOOKUP(InputData[[#This Row],[PRODUCT ID]],MasterData[#All],5,FALSE)</f>
        <v>89</v>
      </c>
      <c r="K420" s="7">
        <f>VLOOKUP(InputData[[#This Row],[PRODUCT ID]],MasterData[#All],6,FALSE)</f>
        <v>117.48</v>
      </c>
      <c r="L420" s="7">
        <f>InputData[[#This Row],[BUYING PRIZE]]*InputData[[#This Row],[QUANTITY]]</f>
        <v>1068</v>
      </c>
      <c r="M420" s="7">
        <f>InputData[[#This Row],[SELLING PRICE]]*InputData[[#This Row],[QUANTITY]]*(1-InputData[[#This Row],[DISCOUNT %]])</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ID]],MasterData[#All],2,FALSE)</f>
        <v>Product21</v>
      </c>
      <c r="H421" t="str">
        <f>VLOOKUP(InputData[[#This Row],[PRODUCT ID]],MasterData[#All],3,FALSE)</f>
        <v>Category03</v>
      </c>
      <c r="I421" t="str">
        <f>VLOOKUP(InputData[[#This Row],[PRODUCT ID]],MasterData[#All],4,FALSE)</f>
        <v>Ft</v>
      </c>
      <c r="J421" s="7">
        <f>VLOOKUP(InputData[[#This Row],[PRODUCT ID]],MasterData[#All],5,FALSE)</f>
        <v>126</v>
      </c>
      <c r="K421" s="7">
        <f>VLOOKUP(InputData[[#This Row],[PRODUCT ID]],MasterData[#All],6,FALSE)</f>
        <v>162.54</v>
      </c>
      <c r="L421" s="7">
        <f>InputData[[#This Row],[BUYING PRIZE]]*InputData[[#This Row],[QUANTITY]]</f>
        <v>1386</v>
      </c>
      <c r="M421" s="7">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ID]],MasterData[#All],2,FALSE)</f>
        <v>Product30</v>
      </c>
      <c r="H422" t="str">
        <f>VLOOKUP(InputData[[#This Row],[PRODUCT ID]],MasterData[#All],3,FALSE)</f>
        <v>Category04</v>
      </c>
      <c r="I422" t="str">
        <f>VLOOKUP(InputData[[#This Row],[PRODUCT ID]],MasterData[#All],4,FALSE)</f>
        <v>Ft</v>
      </c>
      <c r="J422" s="7">
        <f>VLOOKUP(InputData[[#This Row],[PRODUCT ID]],MasterData[#All],5,FALSE)</f>
        <v>148</v>
      </c>
      <c r="K422" s="7">
        <f>VLOOKUP(InputData[[#This Row],[PRODUCT ID]],MasterData[#All],6,FALSE)</f>
        <v>201.28</v>
      </c>
      <c r="L422" s="7">
        <f>InputData[[#This Row],[BUYING PRIZE]]*InputData[[#This Row],[QUANTITY]]</f>
        <v>2072</v>
      </c>
      <c r="M422" s="7">
        <f>InputData[[#This Row],[SELLING PRICE]]*InputData[[#This Row],[QUANTITY]]*(1-InputData[[#This Row],[DISCOUNT %]])</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ID]],MasterData[#All],2,FALSE)</f>
        <v>Product11</v>
      </c>
      <c r="H423" t="str">
        <f>VLOOKUP(InputData[[#This Row],[PRODUCT ID]],MasterData[#All],3,FALSE)</f>
        <v>Category02</v>
      </c>
      <c r="I423" t="str">
        <f>VLOOKUP(InputData[[#This Row],[PRODUCT ID]],MasterData[#All],4,FALSE)</f>
        <v>Lt</v>
      </c>
      <c r="J423" s="7">
        <f>VLOOKUP(InputData[[#This Row],[PRODUCT ID]],MasterData[#All],5,FALSE)</f>
        <v>44</v>
      </c>
      <c r="K423" s="7">
        <f>VLOOKUP(InputData[[#This Row],[PRODUCT ID]],MasterData[#All],6,FALSE)</f>
        <v>48.4</v>
      </c>
      <c r="L423" s="7">
        <f>InputData[[#This Row],[BUYING PRIZE]]*InputData[[#This Row],[QUANTITY]]</f>
        <v>440</v>
      </c>
      <c r="M423" s="7">
        <f>InputData[[#This Row],[SELLING PRICE]]*InputData[[#This Row],[QUANTITY]]*(1-InputData[[#This Row],[DISCOUNT %]])</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ID]],MasterData[#All],2,FALSE)</f>
        <v>Product15</v>
      </c>
      <c r="H424" t="str">
        <f>VLOOKUP(InputData[[#This Row],[PRODUCT ID]],MasterData[#All],3,FALSE)</f>
        <v>Category02</v>
      </c>
      <c r="I424" t="str">
        <f>VLOOKUP(InputData[[#This Row],[PRODUCT ID]],MasterData[#All],4,FALSE)</f>
        <v>No.</v>
      </c>
      <c r="J424" s="7">
        <f>VLOOKUP(InputData[[#This Row],[PRODUCT ID]],MasterData[#All],5,FALSE)</f>
        <v>12</v>
      </c>
      <c r="K424" s="7">
        <f>VLOOKUP(InputData[[#This Row],[PRODUCT ID]],MasterData[#All],6,FALSE)</f>
        <v>15.719999999999999</v>
      </c>
      <c r="L424" s="7">
        <f>InputData[[#This Row],[BUYING PRIZE]]*InputData[[#This Row],[QUANTITY]]</f>
        <v>84</v>
      </c>
      <c r="M424" s="7">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ID]],MasterData[#All],2,FALSE)</f>
        <v>Product29</v>
      </c>
      <c r="H425" t="str">
        <f>VLOOKUP(InputData[[#This Row],[PRODUCT ID]],MasterData[#All],3,FALSE)</f>
        <v>Category04</v>
      </c>
      <c r="I425" t="str">
        <f>VLOOKUP(InputData[[#This Row],[PRODUCT ID]],MasterData[#All],4,FALSE)</f>
        <v>Lt</v>
      </c>
      <c r="J425" s="7">
        <f>VLOOKUP(InputData[[#This Row],[PRODUCT ID]],MasterData[#All],5,FALSE)</f>
        <v>47</v>
      </c>
      <c r="K425" s="7">
        <f>VLOOKUP(InputData[[#This Row],[PRODUCT ID]],MasterData[#All],6,FALSE)</f>
        <v>53.11</v>
      </c>
      <c r="L425" s="7">
        <f>InputData[[#This Row],[BUYING PRIZE]]*InputData[[#This Row],[QUANTITY]]</f>
        <v>376</v>
      </c>
      <c r="M425" s="7">
        <f>InputData[[#This Row],[SELLING PRICE]]*InputData[[#This Row],[QUANTITY]]*(1-InputData[[#This Row],[DISCOUNT %]])</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ID]],MasterData[#All],2,FALSE)</f>
        <v>Product10</v>
      </c>
      <c r="H426" t="str">
        <f>VLOOKUP(InputData[[#This Row],[PRODUCT ID]],MasterData[#All],3,FALSE)</f>
        <v>Category02</v>
      </c>
      <c r="I426" t="str">
        <f>VLOOKUP(InputData[[#This Row],[PRODUCT ID]],MasterData[#All],4,FALSE)</f>
        <v>Ft</v>
      </c>
      <c r="J426" s="7">
        <f>VLOOKUP(InputData[[#This Row],[PRODUCT ID]],MasterData[#All],5,FALSE)</f>
        <v>148</v>
      </c>
      <c r="K426" s="7">
        <f>VLOOKUP(InputData[[#This Row],[PRODUCT ID]],MasterData[#All],6,FALSE)</f>
        <v>164.28</v>
      </c>
      <c r="L426" s="7">
        <f>InputData[[#This Row],[BUYING PRIZE]]*InputData[[#This Row],[QUANTITY]]</f>
        <v>296</v>
      </c>
      <c r="M426" s="7">
        <f>InputData[[#This Row],[SELLING PRICE]]*InputData[[#This Row],[QUANTITY]]*(1-InputData[[#This Row],[DISCOUNT %]])</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ID]],MasterData[#All],2,FALSE)</f>
        <v>Product07</v>
      </c>
      <c r="H427" t="str">
        <f>VLOOKUP(InputData[[#This Row],[PRODUCT ID]],MasterData[#All],3,FALSE)</f>
        <v>Category01</v>
      </c>
      <c r="I427" t="str">
        <f>VLOOKUP(InputData[[#This Row],[PRODUCT ID]],MasterData[#All],4,FALSE)</f>
        <v>Lt</v>
      </c>
      <c r="J427" s="7">
        <f>VLOOKUP(InputData[[#This Row],[PRODUCT ID]],MasterData[#All],5,FALSE)</f>
        <v>43</v>
      </c>
      <c r="K427" s="7">
        <f>VLOOKUP(InputData[[#This Row],[PRODUCT ID]],MasterData[#All],6,FALSE)</f>
        <v>47.730000000000004</v>
      </c>
      <c r="L427" s="7">
        <f>InputData[[#This Row],[BUYING PRIZE]]*InputData[[#This Row],[QUANTITY]]</f>
        <v>129</v>
      </c>
      <c r="M427" s="7">
        <f>InputData[[#This Row],[SELLING PRICE]]*InputData[[#This Row],[QUANTITY]]*(1-InputData[[#This Row],[DISCOUNT %]])</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ID]],MasterData[#All],2,FALSE)</f>
        <v>Product23</v>
      </c>
      <c r="H428" t="str">
        <f>VLOOKUP(InputData[[#This Row],[PRODUCT ID]],MasterData[#All],3,FALSE)</f>
        <v>Category03</v>
      </c>
      <c r="I428" t="str">
        <f>VLOOKUP(InputData[[#This Row],[PRODUCT ID]],MasterData[#All],4,FALSE)</f>
        <v>Ft</v>
      </c>
      <c r="J428" s="7">
        <f>VLOOKUP(InputData[[#This Row],[PRODUCT ID]],MasterData[#All],5,FALSE)</f>
        <v>141</v>
      </c>
      <c r="K428" s="7">
        <f>VLOOKUP(InputData[[#This Row],[PRODUCT ID]],MasterData[#All],6,FALSE)</f>
        <v>149.46</v>
      </c>
      <c r="L428" s="7">
        <f>InputData[[#This Row],[BUYING PRIZE]]*InputData[[#This Row],[QUANTITY]]</f>
        <v>1833</v>
      </c>
      <c r="M428" s="7">
        <f>InputData[[#This Row],[SELLING PRICE]]*InputData[[#This Row],[QUANTITY]]*(1-InputData[[#This Row],[DISCOUNT %]])</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ID]],MasterData[#All],2,FALSE)</f>
        <v>Product33</v>
      </c>
      <c r="H429" t="str">
        <f>VLOOKUP(InputData[[#This Row],[PRODUCT ID]],MasterData[#All],3,FALSE)</f>
        <v>Category04</v>
      </c>
      <c r="I429" t="str">
        <f>VLOOKUP(InputData[[#This Row],[PRODUCT ID]],MasterData[#All],4,FALSE)</f>
        <v>Kg</v>
      </c>
      <c r="J429" s="7">
        <f>VLOOKUP(InputData[[#This Row],[PRODUCT ID]],MasterData[#All],5,FALSE)</f>
        <v>95</v>
      </c>
      <c r="K429" s="7">
        <f>VLOOKUP(InputData[[#This Row],[PRODUCT ID]],MasterData[#All],6,FALSE)</f>
        <v>119.7</v>
      </c>
      <c r="L429" s="7">
        <f>InputData[[#This Row],[BUYING PRIZE]]*InputData[[#This Row],[QUANTITY]]</f>
        <v>1330</v>
      </c>
      <c r="M429" s="7">
        <f>InputData[[#This Row],[SELLING PRICE]]*InputData[[#This Row],[QUANTITY]]*(1-InputData[[#This Row],[DISCOUNT %]])</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ID]],MasterData[#All],2,FALSE)</f>
        <v>Product16</v>
      </c>
      <c r="H430" t="str">
        <f>VLOOKUP(InputData[[#This Row],[PRODUCT ID]],MasterData[#All],3,FALSE)</f>
        <v>Category02</v>
      </c>
      <c r="I430" t="str">
        <f>VLOOKUP(InputData[[#This Row],[PRODUCT ID]],MasterData[#All],4,FALSE)</f>
        <v>No.</v>
      </c>
      <c r="J430" s="7">
        <f>VLOOKUP(InputData[[#This Row],[PRODUCT ID]],MasterData[#All],5,FALSE)</f>
        <v>13</v>
      </c>
      <c r="K430" s="7">
        <f>VLOOKUP(InputData[[#This Row],[PRODUCT ID]],MasterData[#All],6,FALSE)</f>
        <v>16.64</v>
      </c>
      <c r="L430" s="7">
        <f>InputData[[#This Row],[BUYING PRIZE]]*InputData[[#This Row],[QUANTITY]]</f>
        <v>52</v>
      </c>
      <c r="M430" s="7">
        <f>InputData[[#This Row],[SELLING PRICE]]*InputData[[#This Row],[QUANTITY]]*(1-InputData[[#This Row],[DISCOUNT %]])</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ID]],MasterData[#All],2,FALSE)</f>
        <v>Product44</v>
      </c>
      <c r="H431" t="str">
        <f>VLOOKUP(InputData[[#This Row],[PRODUCT ID]],MasterData[#All],3,FALSE)</f>
        <v>Category05</v>
      </c>
      <c r="I431" t="str">
        <f>VLOOKUP(InputData[[#This Row],[PRODUCT ID]],MasterData[#All],4,FALSE)</f>
        <v>Kg</v>
      </c>
      <c r="J431" s="7">
        <f>VLOOKUP(InputData[[#This Row],[PRODUCT ID]],MasterData[#All],5,FALSE)</f>
        <v>76</v>
      </c>
      <c r="K431" s="7">
        <f>VLOOKUP(InputData[[#This Row],[PRODUCT ID]],MasterData[#All],6,FALSE)</f>
        <v>82.08</v>
      </c>
      <c r="L431" s="7">
        <f>InputData[[#This Row],[BUYING PRIZE]]*InputData[[#This Row],[QUANTITY]]</f>
        <v>836</v>
      </c>
      <c r="M431" s="7">
        <f>InputData[[#This Row],[SELLING PRICE]]*InputData[[#This Row],[QUANTITY]]*(1-InputData[[#This Row],[DISCOUNT %]])</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ID]],MasterData[#All],2,FALSE)</f>
        <v>Product29</v>
      </c>
      <c r="H432" t="str">
        <f>VLOOKUP(InputData[[#This Row],[PRODUCT ID]],MasterData[#All],3,FALSE)</f>
        <v>Category04</v>
      </c>
      <c r="I432" t="str">
        <f>VLOOKUP(InputData[[#This Row],[PRODUCT ID]],MasterData[#All],4,FALSE)</f>
        <v>Lt</v>
      </c>
      <c r="J432" s="7">
        <f>VLOOKUP(InputData[[#This Row],[PRODUCT ID]],MasterData[#All],5,FALSE)</f>
        <v>47</v>
      </c>
      <c r="K432" s="7">
        <f>VLOOKUP(InputData[[#This Row],[PRODUCT ID]],MasterData[#All],6,FALSE)</f>
        <v>53.11</v>
      </c>
      <c r="L432" s="7">
        <f>InputData[[#This Row],[BUYING PRIZE]]*InputData[[#This Row],[QUANTITY]]</f>
        <v>658</v>
      </c>
      <c r="M432" s="7">
        <f>InputData[[#This Row],[SELLING PRICE]]*InputData[[#This Row],[QUANTITY]]*(1-InputData[[#This Row],[DISCOUNT %]])</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ID]],MasterData[#All],2,FALSE)</f>
        <v>Product05</v>
      </c>
      <c r="H433" t="str">
        <f>VLOOKUP(InputData[[#This Row],[PRODUCT ID]],MasterData[#All],3,FALSE)</f>
        <v>Category01</v>
      </c>
      <c r="I433" t="str">
        <f>VLOOKUP(InputData[[#This Row],[PRODUCT ID]],MasterData[#All],4,FALSE)</f>
        <v>Ft</v>
      </c>
      <c r="J433" s="7">
        <f>VLOOKUP(InputData[[#This Row],[PRODUCT ID]],MasterData[#All],5,FALSE)</f>
        <v>133</v>
      </c>
      <c r="K433" s="7">
        <f>VLOOKUP(InputData[[#This Row],[PRODUCT ID]],MasterData[#All],6,FALSE)</f>
        <v>155.61000000000001</v>
      </c>
      <c r="L433" s="7">
        <f>InputData[[#This Row],[BUYING PRIZE]]*InputData[[#This Row],[QUANTITY]]</f>
        <v>665</v>
      </c>
      <c r="M433" s="7">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ID]],MasterData[#All],2,FALSE)</f>
        <v>Product19</v>
      </c>
      <c r="H434" t="str">
        <f>VLOOKUP(InputData[[#This Row],[PRODUCT ID]],MasterData[#All],3,FALSE)</f>
        <v>Category02</v>
      </c>
      <c r="I434" t="str">
        <f>VLOOKUP(InputData[[#This Row],[PRODUCT ID]],MasterData[#All],4,FALSE)</f>
        <v>Ft</v>
      </c>
      <c r="J434" s="7">
        <f>VLOOKUP(InputData[[#This Row],[PRODUCT ID]],MasterData[#All],5,FALSE)</f>
        <v>150</v>
      </c>
      <c r="K434" s="7">
        <f>VLOOKUP(InputData[[#This Row],[PRODUCT ID]],MasterData[#All],6,FALSE)</f>
        <v>210</v>
      </c>
      <c r="L434" s="7">
        <f>InputData[[#This Row],[BUYING PRIZE]]*InputData[[#This Row],[QUANTITY]]</f>
        <v>1950</v>
      </c>
      <c r="M434" s="7">
        <f>InputData[[#This Row],[SELLING PRICE]]*InputData[[#This Row],[QUANTITY]]*(1-InputData[[#This Row],[DISCOUNT %]])</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ID]],MasterData[#All],2,FALSE)</f>
        <v>Product37</v>
      </c>
      <c r="H435" t="str">
        <f>VLOOKUP(InputData[[#This Row],[PRODUCT ID]],MasterData[#All],3,FALSE)</f>
        <v>Category05</v>
      </c>
      <c r="I435" t="str">
        <f>VLOOKUP(InputData[[#This Row],[PRODUCT ID]],MasterData[#All],4,FALSE)</f>
        <v>Kg</v>
      </c>
      <c r="J435" s="7">
        <f>VLOOKUP(InputData[[#This Row],[PRODUCT ID]],MasterData[#All],5,FALSE)</f>
        <v>67</v>
      </c>
      <c r="K435" s="7">
        <f>VLOOKUP(InputData[[#This Row],[PRODUCT ID]],MasterData[#All],6,FALSE)</f>
        <v>85.76</v>
      </c>
      <c r="L435" s="7">
        <f>InputData[[#This Row],[BUYING PRIZE]]*InputData[[#This Row],[QUANTITY]]</f>
        <v>536</v>
      </c>
      <c r="M435" s="7">
        <f>InputData[[#This Row],[SELLING PRICE]]*InputData[[#This Row],[QUANTITY]]*(1-InputData[[#This Row],[DISCOUNT %]])</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ID]],MasterData[#All],2,FALSE)</f>
        <v>Product39</v>
      </c>
      <c r="H436" t="str">
        <f>VLOOKUP(InputData[[#This Row],[PRODUCT ID]],MasterData[#All],3,FALSE)</f>
        <v>Category05</v>
      </c>
      <c r="I436" t="str">
        <f>VLOOKUP(InputData[[#This Row],[PRODUCT ID]],MasterData[#All],4,FALSE)</f>
        <v>No.</v>
      </c>
      <c r="J436" s="7">
        <f>VLOOKUP(InputData[[#This Row],[PRODUCT ID]],MasterData[#All],5,FALSE)</f>
        <v>37</v>
      </c>
      <c r="K436" s="7">
        <f>VLOOKUP(InputData[[#This Row],[PRODUCT ID]],MasterData[#All],6,FALSE)</f>
        <v>42.55</v>
      </c>
      <c r="L436" s="7">
        <f>InputData[[#This Row],[BUYING PRIZE]]*InputData[[#This Row],[QUANTITY]]</f>
        <v>555</v>
      </c>
      <c r="M436" s="7">
        <f>InputData[[#This Row],[SELLING PRICE]]*InputData[[#This Row],[QUANTITY]]*(1-InputData[[#This Row],[DISCOUNT %]])</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ID]],MasterData[#All],2,FALSE)</f>
        <v>Product05</v>
      </c>
      <c r="H437" t="str">
        <f>VLOOKUP(InputData[[#This Row],[PRODUCT ID]],MasterData[#All],3,FALSE)</f>
        <v>Category01</v>
      </c>
      <c r="I437" t="str">
        <f>VLOOKUP(InputData[[#This Row],[PRODUCT ID]],MasterData[#All],4,FALSE)</f>
        <v>Ft</v>
      </c>
      <c r="J437" s="7">
        <f>VLOOKUP(InputData[[#This Row],[PRODUCT ID]],MasterData[#All],5,FALSE)</f>
        <v>133</v>
      </c>
      <c r="K437" s="7">
        <f>VLOOKUP(InputData[[#This Row],[PRODUCT ID]],MasterData[#All],6,FALSE)</f>
        <v>155.61000000000001</v>
      </c>
      <c r="L437" s="7">
        <f>InputData[[#This Row],[BUYING PRIZE]]*InputData[[#This Row],[QUANTITY]]</f>
        <v>1197</v>
      </c>
      <c r="M437" s="7">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ID]],MasterData[#All],2,FALSE)</f>
        <v>Product39</v>
      </c>
      <c r="H438" t="str">
        <f>VLOOKUP(InputData[[#This Row],[PRODUCT ID]],MasterData[#All],3,FALSE)</f>
        <v>Category05</v>
      </c>
      <c r="I438" t="str">
        <f>VLOOKUP(InputData[[#This Row],[PRODUCT ID]],MasterData[#All],4,FALSE)</f>
        <v>No.</v>
      </c>
      <c r="J438" s="7">
        <f>VLOOKUP(InputData[[#This Row],[PRODUCT ID]],MasterData[#All],5,FALSE)</f>
        <v>37</v>
      </c>
      <c r="K438" s="7">
        <f>VLOOKUP(InputData[[#This Row],[PRODUCT ID]],MasterData[#All],6,FALSE)</f>
        <v>42.55</v>
      </c>
      <c r="L438" s="7">
        <f>InputData[[#This Row],[BUYING PRIZE]]*InputData[[#This Row],[QUANTITY]]</f>
        <v>185</v>
      </c>
      <c r="M438" s="7">
        <f>InputData[[#This Row],[SELLING PRICE]]*InputData[[#This Row],[QUANTITY]]*(1-InputData[[#This Row],[DISCOUNT %]])</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ID]],MasterData[#All],2,FALSE)</f>
        <v>Product06</v>
      </c>
      <c r="H439" t="str">
        <f>VLOOKUP(InputData[[#This Row],[PRODUCT ID]],MasterData[#All],3,FALSE)</f>
        <v>Category01</v>
      </c>
      <c r="I439" t="str">
        <f>VLOOKUP(InputData[[#This Row],[PRODUCT ID]],MasterData[#All],4,FALSE)</f>
        <v>Kg</v>
      </c>
      <c r="J439" s="7">
        <f>VLOOKUP(InputData[[#This Row],[PRODUCT ID]],MasterData[#All],5,FALSE)</f>
        <v>75</v>
      </c>
      <c r="K439" s="7">
        <f>VLOOKUP(InputData[[#This Row],[PRODUCT ID]],MasterData[#All],6,FALSE)</f>
        <v>85.5</v>
      </c>
      <c r="L439" s="7">
        <f>InputData[[#This Row],[BUYING PRIZE]]*InputData[[#This Row],[QUANTITY]]</f>
        <v>450</v>
      </c>
      <c r="M439" s="7">
        <f>InputData[[#This Row],[SELLING PRICE]]*InputData[[#This Row],[QUANTITY]]*(1-InputData[[#This Row],[DISCOUNT %]])</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ID]],MasterData[#All],2,FALSE)</f>
        <v>Product43</v>
      </c>
      <c r="H440" t="str">
        <f>VLOOKUP(InputData[[#This Row],[PRODUCT ID]],MasterData[#All],3,FALSE)</f>
        <v>Category05</v>
      </c>
      <c r="I440" t="str">
        <f>VLOOKUP(InputData[[#This Row],[PRODUCT ID]],MasterData[#All],4,FALSE)</f>
        <v>Kg</v>
      </c>
      <c r="J440" s="7">
        <f>VLOOKUP(InputData[[#This Row],[PRODUCT ID]],MasterData[#All],5,FALSE)</f>
        <v>67</v>
      </c>
      <c r="K440" s="7">
        <f>VLOOKUP(InputData[[#This Row],[PRODUCT ID]],MasterData[#All],6,FALSE)</f>
        <v>83.08</v>
      </c>
      <c r="L440" s="7">
        <f>InputData[[#This Row],[BUYING PRIZE]]*InputData[[#This Row],[QUANTITY]]</f>
        <v>402</v>
      </c>
      <c r="M440" s="7">
        <f>InputData[[#This Row],[SELLING PRICE]]*InputData[[#This Row],[QUANTITY]]*(1-InputData[[#This Row],[DISCOUNT %]])</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ID]],MasterData[#All],2,FALSE)</f>
        <v>Product25</v>
      </c>
      <c r="H441" t="str">
        <f>VLOOKUP(InputData[[#This Row],[PRODUCT ID]],MasterData[#All],3,FALSE)</f>
        <v>Category03</v>
      </c>
      <c r="I441" t="str">
        <f>VLOOKUP(InputData[[#This Row],[PRODUCT ID]],MasterData[#All],4,FALSE)</f>
        <v>No.</v>
      </c>
      <c r="J441" s="7">
        <f>VLOOKUP(InputData[[#This Row],[PRODUCT ID]],MasterData[#All],5,FALSE)</f>
        <v>7</v>
      </c>
      <c r="K441" s="7">
        <f>VLOOKUP(InputData[[#This Row],[PRODUCT ID]],MasterData[#All],6,FALSE)</f>
        <v>8.33</v>
      </c>
      <c r="L441" s="7">
        <f>InputData[[#This Row],[BUYING PRIZE]]*InputData[[#This Row],[QUANTITY]]</f>
        <v>35</v>
      </c>
      <c r="M441" s="7">
        <f>InputData[[#This Row],[SELLING PRICE]]*InputData[[#This Row],[QUANTITY]]*(1-InputData[[#This Row],[DISCOUNT %]])</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ID]],MasterData[#All],2,FALSE)</f>
        <v>Product15</v>
      </c>
      <c r="H442" t="str">
        <f>VLOOKUP(InputData[[#This Row],[PRODUCT ID]],MasterData[#All],3,FALSE)</f>
        <v>Category02</v>
      </c>
      <c r="I442" t="str">
        <f>VLOOKUP(InputData[[#This Row],[PRODUCT ID]],MasterData[#All],4,FALSE)</f>
        <v>No.</v>
      </c>
      <c r="J442" s="7">
        <f>VLOOKUP(InputData[[#This Row],[PRODUCT ID]],MasterData[#All],5,FALSE)</f>
        <v>12</v>
      </c>
      <c r="K442" s="7">
        <f>VLOOKUP(InputData[[#This Row],[PRODUCT ID]],MasterData[#All],6,FALSE)</f>
        <v>15.719999999999999</v>
      </c>
      <c r="L442" s="7">
        <f>InputData[[#This Row],[BUYING PRIZE]]*InputData[[#This Row],[QUANTITY]]</f>
        <v>156</v>
      </c>
      <c r="M442" s="7">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ID]],MasterData[#All],2,FALSE)</f>
        <v>Product02</v>
      </c>
      <c r="H443" t="str">
        <f>VLOOKUP(InputData[[#This Row],[PRODUCT ID]],MasterData[#All],3,FALSE)</f>
        <v>Category01</v>
      </c>
      <c r="I443" t="str">
        <f>VLOOKUP(InputData[[#This Row],[PRODUCT ID]],MasterData[#All],4,FALSE)</f>
        <v>Kg</v>
      </c>
      <c r="J443" s="7">
        <f>VLOOKUP(InputData[[#This Row],[PRODUCT ID]],MasterData[#All],5,FALSE)</f>
        <v>105</v>
      </c>
      <c r="K443" s="7">
        <f>VLOOKUP(InputData[[#This Row],[PRODUCT ID]],MasterData[#All],6,FALSE)</f>
        <v>142.80000000000001</v>
      </c>
      <c r="L443" s="7">
        <f>InputData[[#This Row],[BUYING PRIZE]]*InputData[[#This Row],[QUANTITY]]</f>
        <v>105</v>
      </c>
      <c r="M443" s="7">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ID]],MasterData[#All],2,FALSE)</f>
        <v>Product05</v>
      </c>
      <c r="H444" t="str">
        <f>VLOOKUP(InputData[[#This Row],[PRODUCT ID]],MasterData[#All],3,FALSE)</f>
        <v>Category01</v>
      </c>
      <c r="I444" t="str">
        <f>VLOOKUP(InputData[[#This Row],[PRODUCT ID]],MasterData[#All],4,FALSE)</f>
        <v>Ft</v>
      </c>
      <c r="J444" s="7">
        <f>VLOOKUP(InputData[[#This Row],[PRODUCT ID]],MasterData[#All],5,FALSE)</f>
        <v>133</v>
      </c>
      <c r="K444" s="7">
        <f>VLOOKUP(InputData[[#This Row],[PRODUCT ID]],MasterData[#All],6,FALSE)</f>
        <v>155.61000000000001</v>
      </c>
      <c r="L444" s="7">
        <f>InputData[[#This Row],[BUYING PRIZE]]*InputData[[#This Row],[QUANTITY]]</f>
        <v>1596</v>
      </c>
      <c r="M444" s="7">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ID]],MasterData[#All],2,FALSE)</f>
        <v>Product41</v>
      </c>
      <c r="H445" t="str">
        <f>VLOOKUP(InputData[[#This Row],[PRODUCT ID]],MasterData[#All],3,FALSE)</f>
        <v>Category05</v>
      </c>
      <c r="I445" t="str">
        <f>VLOOKUP(InputData[[#This Row],[PRODUCT ID]],MasterData[#All],4,FALSE)</f>
        <v>Ft</v>
      </c>
      <c r="J445" s="7">
        <f>VLOOKUP(InputData[[#This Row],[PRODUCT ID]],MasterData[#All],5,FALSE)</f>
        <v>138</v>
      </c>
      <c r="K445" s="7">
        <f>VLOOKUP(InputData[[#This Row],[PRODUCT ID]],MasterData[#All],6,FALSE)</f>
        <v>173.88</v>
      </c>
      <c r="L445" s="7">
        <f>InputData[[#This Row],[BUYING PRIZE]]*InputData[[#This Row],[QUANTITY]]</f>
        <v>1242</v>
      </c>
      <c r="M445" s="7">
        <f>InputData[[#This Row],[SELLING PRICE]]*InputData[[#This Row],[QUANTITY]]*(1-InputData[[#This Row],[DISCOUNT %]])</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ID]],MasterData[#All],2,FALSE)</f>
        <v>Product03</v>
      </c>
      <c r="H446" t="str">
        <f>VLOOKUP(InputData[[#This Row],[PRODUCT ID]],MasterData[#All],3,FALSE)</f>
        <v>Category01</v>
      </c>
      <c r="I446" t="str">
        <f>VLOOKUP(InputData[[#This Row],[PRODUCT ID]],MasterData[#All],4,FALSE)</f>
        <v>Kg</v>
      </c>
      <c r="J446" s="7">
        <f>VLOOKUP(InputData[[#This Row],[PRODUCT ID]],MasterData[#All],5,FALSE)</f>
        <v>71</v>
      </c>
      <c r="K446" s="7">
        <f>VLOOKUP(InputData[[#This Row],[PRODUCT ID]],MasterData[#All],6,FALSE)</f>
        <v>80.94</v>
      </c>
      <c r="L446" s="7">
        <f>InputData[[#This Row],[BUYING PRIZE]]*InputData[[#This Row],[QUANTITY]]</f>
        <v>213</v>
      </c>
      <c r="M446" s="7">
        <f>InputData[[#This Row],[SELLING PRICE]]*InputData[[#This Row],[QUANTITY]]*(1-InputData[[#This Row],[DISCOUNT %]])</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ID]],MasterData[#All],2,FALSE)</f>
        <v>Product35</v>
      </c>
      <c r="H447" t="str">
        <f>VLOOKUP(InputData[[#This Row],[PRODUCT ID]],MasterData[#All],3,FALSE)</f>
        <v>Category04</v>
      </c>
      <c r="I447" t="str">
        <f>VLOOKUP(InputData[[#This Row],[PRODUCT ID]],MasterData[#All],4,FALSE)</f>
        <v>No.</v>
      </c>
      <c r="J447" s="7">
        <f>VLOOKUP(InputData[[#This Row],[PRODUCT ID]],MasterData[#All],5,FALSE)</f>
        <v>5</v>
      </c>
      <c r="K447" s="7">
        <f>VLOOKUP(InputData[[#This Row],[PRODUCT ID]],MasterData[#All],6,FALSE)</f>
        <v>6.7</v>
      </c>
      <c r="L447" s="7">
        <f>InputData[[#This Row],[BUYING PRIZE]]*InputData[[#This Row],[QUANTITY]]</f>
        <v>75</v>
      </c>
      <c r="M447" s="7">
        <f>InputData[[#This Row],[SELLING PRICE]]*InputData[[#This Row],[QUANTITY]]*(1-InputData[[#This Row],[DISCOUNT %]])</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ID]],MasterData[#All],2,FALSE)</f>
        <v>Product38</v>
      </c>
      <c r="H448" t="str">
        <f>VLOOKUP(InputData[[#This Row],[PRODUCT ID]],MasterData[#All],3,FALSE)</f>
        <v>Category05</v>
      </c>
      <c r="I448" t="str">
        <f>VLOOKUP(InputData[[#This Row],[PRODUCT ID]],MasterData[#All],4,FALSE)</f>
        <v>Kg</v>
      </c>
      <c r="J448" s="7">
        <f>VLOOKUP(InputData[[#This Row],[PRODUCT ID]],MasterData[#All],5,FALSE)</f>
        <v>72</v>
      </c>
      <c r="K448" s="7">
        <f>VLOOKUP(InputData[[#This Row],[PRODUCT ID]],MasterData[#All],6,FALSE)</f>
        <v>79.92</v>
      </c>
      <c r="L448" s="7">
        <f>InputData[[#This Row],[BUYING PRIZE]]*InputData[[#This Row],[QUANTITY]]</f>
        <v>288</v>
      </c>
      <c r="M448" s="7">
        <f>InputData[[#This Row],[SELLING PRICE]]*InputData[[#This Row],[QUANTITY]]*(1-InputData[[#This Row],[DISCOUNT %]])</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ID]],MasterData[#All],2,FALSE)</f>
        <v>Product29</v>
      </c>
      <c r="H449" t="str">
        <f>VLOOKUP(InputData[[#This Row],[PRODUCT ID]],MasterData[#All],3,FALSE)</f>
        <v>Category04</v>
      </c>
      <c r="I449" t="str">
        <f>VLOOKUP(InputData[[#This Row],[PRODUCT ID]],MasterData[#All],4,FALSE)</f>
        <v>Lt</v>
      </c>
      <c r="J449" s="7">
        <f>VLOOKUP(InputData[[#This Row],[PRODUCT ID]],MasterData[#All],5,FALSE)</f>
        <v>47</v>
      </c>
      <c r="K449" s="7">
        <f>VLOOKUP(InputData[[#This Row],[PRODUCT ID]],MasterData[#All],6,FALSE)</f>
        <v>53.11</v>
      </c>
      <c r="L449" s="7">
        <f>InputData[[#This Row],[BUYING PRIZE]]*InputData[[#This Row],[QUANTITY]]</f>
        <v>141</v>
      </c>
      <c r="M449" s="7">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ID]],MasterData[#All],2,FALSE)</f>
        <v>Product37</v>
      </c>
      <c r="H450" t="str">
        <f>VLOOKUP(InputData[[#This Row],[PRODUCT ID]],MasterData[#All],3,FALSE)</f>
        <v>Category05</v>
      </c>
      <c r="I450" t="str">
        <f>VLOOKUP(InputData[[#This Row],[PRODUCT ID]],MasterData[#All],4,FALSE)</f>
        <v>Kg</v>
      </c>
      <c r="J450" s="7">
        <f>VLOOKUP(InputData[[#This Row],[PRODUCT ID]],MasterData[#All],5,FALSE)</f>
        <v>67</v>
      </c>
      <c r="K450" s="7">
        <f>VLOOKUP(InputData[[#This Row],[PRODUCT ID]],MasterData[#All],6,FALSE)</f>
        <v>85.76</v>
      </c>
      <c r="L450" s="7">
        <f>InputData[[#This Row],[BUYING PRIZE]]*InputData[[#This Row],[QUANTITY]]</f>
        <v>1005</v>
      </c>
      <c r="M450" s="7">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ID]],MasterData[#All],2,FALSE)</f>
        <v>Product26</v>
      </c>
      <c r="H451" t="str">
        <f>VLOOKUP(InputData[[#This Row],[PRODUCT ID]],MasterData[#All],3,FALSE)</f>
        <v>Category04</v>
      </c>
      <c r="I451" t="str">
        <f>VLOOKUP(InputData[[#This Row],[PRODUCT ID]],MasterData[#All],4,FALSE)</f>
        <v>No.</v>
      </c>
      <c r="J451" s="7">
        <f>VLOOKUP(InputData[[#This Row],[PRODUCT ID]],MasterData[#All],5,FALSE)</f>
        <v>18</v>
      </c>
      <c r="K451" s="7">
        <f>VLOOKUP(InputData[[#This Row],[PRODUCT ID]],MasterData[#All],6,FALSE)</f>
        <v>24.66</v>
      </c>
      <c r="L451" s="7">
        <f>InputData[[#This Row],[BUYING PRIZE]]*InputData[[#This Row],[QUANTITY]]</f>
        <v>252</v>
      </c>
      <c r="M451" s="7">
        <f>InputData[[#This Row],[SELLING PRICE]]*InputData[[#This Row],[QUANTITY]]*(1-InputData[[#This Row],[DISCOUNT %]])</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ID]],MasterData[#All],2,FALSE)</f>
        <v>Product33</v>
      </c>
      <c r="H452" t="str">
        <f>VLOOKUP(InputData[[#This Row],[PRODUCT ID]],MasterData[#All],3,FALSE)</f>
        <v>Category04</v>
      </c>
      <c r="I452" t="str">
        <f>VLOOKUP(InputData[[#This Row],[PRODUCT ID]],MasterData[#All],4,FALSE)</f>
        <v>Kg</v>
      </c>
      <c r="J452" s="7">
        <f>VLOOKUP(InputData[[#This Row],[PRODUCT ID]],MasterData[#All],5,FALSE)</f>
        <v>95</v>
      </c>
      <c r="K452" s="7">
        <f>VLOOKUP(InputData[[#This Row],[PRODUCT ID]],MasterData[#All],6,FALSE)</f>
        <v>119.7</v>
      </c>
      <c r="L452" s="7">
        <f>InputData[[#This Row],[BUYING PRIZE]]*InputData[[#This Row],[QUANTITY]]</f>
        <v>760</v>
      </c>
      <c r="M452" s="7">
        <f>InputData[[#This Row],[SELLING PRICE]]*InputData[[#This Row],[QUANTITY]]*(1-InputData[[#This Row],[DISCOUNT %]])</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ID]],MasterData[#All],2,FALSE)</f>
        <v>Product33</v>
      </c>
      <c r="H453" t="str">
        <f>VLOOKUP(InputData[[#This Row],[PRODUCT ID]],MasterData[#All],3,FALSE)</f>
        <v>Category04</v>
      </c>
      <c r="I453" t="str">
        <f>VLOOKUP(InputData[[#This Row],[PRODUCT ID]],MasterData[#All],4,FALSE)</f>
        <v>Kg</v>
      </c>
      <c r="J453" s="7">
        <f>VLOOKUP(InputData[[#This Row],[PRODUCT ID]],MasterData[#All],5,FALSE)</f>
        <v>95</v>
      </c>
      <c r="K453" s="7">
        <f>VLOOKUP(InputData[[#This Row],[PRODUCT ID]],MasterData[#All],6,FALSE)</f>
        <v>119.7</v>
      </c>
      <c r="L453" s="7">
        <f>InputData[[#This Row],[BUYING PRIZE]]*InputData[[#This Row],[QUANTITY]]</f>
        <v>570</v>
      </c>
      <c r="M453" s="7">
        <f>InputData[[#This Row],[SELLING PRICE]]*InputData[[#This Row],[QUANTITY]]*(1-InputData[[#This Row],[DISCOUNT %]])</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ID]],MasterData[#All],2,FALSE)</f>
        <v>Product01</v>
      </c>
      <c r="H454" t="str">
        <f>VLOOKUP(InputData[[#This Row],[PRODUCT ID]],MasterData[#All],3,FALSE)</f>
        <v>Category01</v>
      </c>
      <c r="I454" t="str">
        <f>VLOOKUP(InputData[[#This Row],[PRODUCT ID]],MasterData[#All],4,FALSE)</f>
        <v>Kg</v>
      </c>
      <c r="J454" s="7">
        <f>VLOOKUP(InputData[[#This Row],[PRODUCT ID]],MasterData[#All],5,FALSE)</f>
        <v>98</v>
      </c>
      <c r="K454" s="7">
        <f>VLOOKUP(InputData[[#This Row],[PRODUCT ID]],MasterData[#All],6,FALSE)</f>
        <v>103.88</v>
      </c>
      <c r="L454" s="7">
        <f>InputData[[#This Row],[BUYING PRIZE]]*InputData[[#This Row],[QUANTITY]]</f>
        <v>980</v>
      </c>
      <c r="M454" s="7">
        <f>InputData[[#This Row],[SELLING PRICE]]*InputData[[#This Row],[QUANTITY]]*(1-InputData[[#This Row],[DISCOUNT %]])</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ID]],MasterData[#All],2,FALSE)</f>
        <v>Product18</v>
      </c>
      <c r="H455" t="str">
        <f>VLOOKUP(InputData[[#This Row],[PRODUCT ID]],MasterData[#All],3,FALSE)</f>
        <v>Category02</v>
      </c>
      <c r="I455" t="str">
        <f>VLOOKUP(InputData[[#This Row],[PRODUCT ID]],MasterData[#All],4,FALSE)</f>
        <v>No.</v>
      </c>
      <c r="J455" s="7">
        <f>VLOOKUP(InputData[[#This Row],[PRODUCT ID]],MasterData[#All],5,FALSE)</f>
        <v>37</v>
      </c>
      <c r="K455" s="7">
        <f>VLOOKUP(InputData[[#This Row],[PRODUCT ID]],MasterData[#All],6,FALSE)</f>
        <v>49.21</v>
      </c>
      <c r="L455" s="7">
        <f>InputData[[#This Row],[BUYING PRIZE]]*InputData[[#This Row],[QUANTITY]]</f>
        <v>518</v>
      </c>
      <c r="M455" s="7">
        <f>InputData[[#This Row],[SELLING PRICE]]*InputData[[#This Row],[QUANTITY]]*(1-InputData[[#This Row],[DISCOUNT %]])</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ID]],MasterData[#All],2,FALSE)</f>
        <v>Product26</v>
      </c>
      <c r="H456" t="str">
        <f>VLOOKUP(InputData[[#This Row],[PRODUCT ID]],MasterData[#All],3,FALSE)</f>
        <v>Category04</v>
      </c>
      <c r="I456" t="str">
        <f>VLOOKUP(InputData[[#This Row],[PRODUCT ID]],MasterData[#All],4,FALSE)</f>
        <v>No.</v>
      </c>
      <c r="J456" s="7">
        <f>VLOOKUP(InputData[[#This Row],[PRODUCT ID]],MasterData[#All],5,FALSE)</f>
        <v>18</v>
      </c>
      <c r="K456" s="7">
        <f>VLOOKUP(InputData[[#This Row],[PRODUCT ID]],MasterData[#All],6,FALSE)</f>
        <v>24.66</v>
      </c>
      <c r="L456" s="7">
        <f>InputData[[#This Row],[BUYING PRIZE]]*InputData[[#This Row],[QUANTITY]]</f>
        <v>90</v>
      </c>
      <c r="M456" s="7">
        <f>InputData[[#This Row],[SELLING PRICE]]*InputData[[#This Row],[QUANTITY]]*(1-InputData[[#This Row],[DISCOUNT %]])</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ID]],MasterData[#All],2,FALSE)</f>
        <v>Product43</v>
      </c>
      <c r="H457" t="str">
        <f>VLOOKUP(InputData[[#This Row],[PRODUCT ID]],MasterData[#All],3,FALSE)</f>
        <v>Category05</v>
      </c>
      <c r="I457" t="str">
        <f>VLOOKUP(InputData[[#This Row],[PRODUCT ID]],MasterData[#All],4,FALSE)</f>
        <v>Kg</v>
      </c>
      <c r="J457" s="7">
        <f>VLOOKUP(InputData[[#This Row],[PRODUCT ID]],MasterData[#All],5,FALSE)</f>
        <v>67</v>
      </c>
      <c r="K457" s="7">
        <f>VLOOKUP(InputData[[#This Row],[PRODUCT ID]],MasterData[#All],6,FALSE)</f>
        <v>83.08</v>
      </c>
      <c r="L457" s="7">
        <f>InputData[[#This Row],[BUYING PRIZE]]*InputData[[#This Row],[QUANTITY]]</f>
        <v>804</v>
      </c>
      <c r="M457" s="7">
        <f>InputData[[#This Row],[SELLING PRICE]]*InputData[[#This Row],[QUANTITY]]*(1-InputData[[#This Row],[DISCOUNT %]])</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ID]],MasterData[#All],2,FALSE)</f>
        <v>Product12</v>
      </c>
      <c r="H458" t="str">
        <f>VLOOKUP(InputData[[#This Row],[PRODUCT ID]],MasterData[#All],3,FALSE)</f>
        <v>Category02</v>
      </c>
      <c r="I458" t="str">
        <f>VLOOKUP(InputData[[#This Row],[PRODUCT ID]],MasterData[#All],4,FALSE)</f>
        <v>Kg</v>
      </c>
      <c r="J458" s="7">
        <f>VLOOKUP(InputData[[#This Row],[PRODUCT ID]],MasterData[#All],5,FALSE)</f>
        <v>73</v>
      </c>
      <c r="K458" s="7">
        <f>VLOOKUP(InputData[[#This Row],[PRODUCT ID]],MasterData[#All],6,FALSE)</f>
        <v>94.17</v>
      </c>
      <c r="L458" s="7">
        <f>InputData[[#This Row],[BUYING PRIZE]]*InputData[[#This Row],[QUANTITY]]</f>
        <v>876</v>
      </c>
      <c r="M458" s="7">
        <f>InputData[[#This Row],[SELLING PRICE]]*InputData[[#This Row],[QUANTITY]]*(1-InputData[[#This Row],[DISCOUNT %]])</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ID]],MasterData[#All],2,FALSE)</f>
        <v>Product32</v>
      </c>
      <c r="H459" t="str">
        <f>VLOOKUP(InputData[[#This Row],[PRODUCT ID]],MasterData[#All],3,FALSE)</f>
        <v>Category04</v>
      </c>
      <c r="I459" t="str">
        <f>VLOOKUP(InputData[[#This Row],[PRODUCT ID]],MasterData[#All],4,FALSE)</f>
        <v>Kg</v>
      </c>
      <c r="J459" s="7">
        <f>VLOOKUP(InputData[[#This Row],[PRODUCT ID]],MasterData[#All],5,FALSE)</f>
        <v>89</v>
      </c>
      <c r="K459" s="7">
        <f>VLOOKUP(InputData[[#This Row],[PRODUCT ID]],MasterData[#All],6,FALSE)</f>
        <v>117.48</v>
      </c>
      <c r="L459" s="7">
        <f>InputData[[#This Row],[BUYING PRIZE]]*InputData[[#This Row],[QUANTITY]]</f>
        <v>1246</v>
      </c>
      <c r="M459" s="7">
        <f>InputData[[#This Row],[SELLING PRICE]]*InputData[[#This Row],[QUANTITY]]*(1-InputData[[#This Row],[DISCOUNT %]])</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ID]],MasterData[#All],2,FALSE)</f>
        <v>Product32</v>
      </c>
      <c r="H460" t="str">
        <f>VLOOKUP(InputData[[#This Row],[PRODUCT ID]],MasterData[#All],3,FALSE)</f>
        <v>Category04</v>
      </c>
      <c r="I460" t="str">
        <f>VLOOKUP(InputData[[#This Row],[PRODUCT ID]],MasterData[#All],4,FALSE)</f>
        <v>Kg</v>
      </c>
      <c r="J460" s="7">
        <f>VLOOKUP(InputData[[#This Row],[PRODUCT ID]],MasterData[#All],5,FALSE)</f>
        <v>89</v>
      </c>
      <c r="K460" s="7">
        <f>VLOOKUP(InputData[[#This Row],[PRODUCT ID]],MasterData[#All],6,FALSE)</f>
        <v>117.48</v>
      </c>
      <c r="L460" s="7">
        <f>InputData[[#This Row],[BUYING PRIZE]]*InputData[[#This Row],[QUANTITY]]</f>
        <v>712</v>
      </c>
      <c r="M460" s="7">
        <f>InputData[[#This Row],[SELLING PRICE]]*InputData[[#This Row],[QUANTITY]]*(1-InputData[[#This Row],[DISCOUNT %]])</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ID]],MasterData[#All],2,FALSE)</f>
        <v>Product36</v>
      </c>
      <c r="H461" t="str">
        <f>VLOOKUP(InputData[[#This Row],[PRODUCT ID]],MasterData[#All],3,FALSE)</f>
        <v>Category04</v>
      </c>
      <c r="I461" t="str">
        <f>VLOOKUP(InputData[[#This Row],[PRODUCT ID]],MasterData[#All],4,FALSE)</f>
        <v>Kg</v>
      </c>
      <c r="J461" s="7">
        <f>VLOOKUP(InputData[[#This Row],[PRODUCT ID]],MasterData[#All],5,FALSE)</f>
        <v>90</v>
      </c>
      <c r="K461" s="7">
        <f>VLOOKUP(InputData[[#This Row],[PRODUCT ID]],MasterData[#All],6,FALSE)</f>
        <v>96.3</v>
      </c>
      <c r="L461" s="7">
        <f>InputData[[#This Row],[BUYING PRIZE]]*InputData[[#This Row],[QUANTITY]]</f>
        <v>360</v>
      </c>
      <c r="M461" s="7">
        <f>InputData[[#This Row],[SELLING PRICE]]*InputData[[#This Row],[QUANTITY]]*(1-InputData[[#This Row],[DISCOUNT %]])</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ID]],MasterData[#All],2,FALSE)</f>
        <v>Product44</v>
      </c>
      <c r="H462" t="str">
        <f>VLOOKUP(InputData[[#This Row],[PRODUCT ID]],MasterData[#All],3,FALSE)</f>
        <v>Category05</v>
      </c>
      <c r="I462" t="str">
        <f>VLOOKUP(InputData[[#This Row],[PRODUCT ID]],MasterData[#All],4,FALSE)</f>
        <v>Kg</v>
      </c>
      <c r="J462" s="7">
        <f>VLOOKUP(InputData[[#This Row],[PRODUCT ID]],MasterData[#All],5,FALSE)</f>
        <v>76</v>
      </c>
      <c r="K462" s="7">
        <f>VLOOKUP(InputData[[#This Row],[PRODUCT ID]],MasterData[#All],6,FALSE)</f>
        <v>82.08</v>
      </c>
      <c r="L462" s="7">
        <f>InputData[[#This Row],[BUYING PRIZE]]*InputData[[#This Row],[QUANTITY]]</f>
        <v>684</v>
      </c>
      <c r="M462" s="7">
        <f>InputData[[#This Row],[SELLING PRICE]]*InputData[[#This Row],[QUANTITY]]*(1-InputData[[#This Row],[DISCOUNT %]])</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ID]],MasterData[#All],2,FALSE)</f>
        <v>Product38</v>
      </c>
      <c r="H463" t="str">
        <f>VLOOKUP(InputData[[#This Row],[PRODUCT ID]],MasterData[#All],3,FALSE)</f>
        <v>Category05</v>
      </c>
      <c r="I463" t="str">
        <f>VLOOKUP(InputData[[#This Row],[PRODUCT ID]],MasterData[#All],4,FALSE)</f>
        <v>Kg</v>
      </c>
      <c r="J463" s="7">
        <f>VLOOKUP(InputData[[#This Row],[PRODUCT ID]],MasterData[#All],5,FALSE)</f>
        <v>72</v>
      </c>
      <c r="K463" s="7">
        <f>VLOOKUP(InputData[[#This Row],[PRODUCT ID]],MasterData[#All],6,FALSE)</f>
        <v>79.92</v>
      </c>
      <c r="L463" s="7">
        <f>InputData[[#This Row],[BUYING PRIZE]]*InputData[[#This Row],[QUANTITY]]</f>
        <v>216</v>
      </c>
      <c r="M463" s="7">
        <f>InputData[[#This Row],[SELLING PRICE]]*InputData[[#This Row],[QUANTITY]]*(1-InputData[[#This Row],[DISCOUNT %]])</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ID]],MasterData[#All],2,FALSE)</f>
        <v>Product34</v>
      </c>
      <c r="H464" t="str">
        <f>VLOOKUP(InputData[[#This Row],[PRODUCT ID]],MasterData[#All],3,FALSE)</f>
        <v>Category04</v>
      </c>
      <c r="I464" t="str">
        <f>VLOOKUP(InputData[[#This Row],[PRODUCT ID]],MasterData[#All],4,FALSE)</f>
        <v>Lt</v>
      </c>
      <c r="J464" s="7">
        <f>VLOOKUP(InputData[[#This Row],[PRODUCT ID]],MasterData[#All],5,FALSE)</f>
        <v>55</v>
      </c>
      <c r="K464" s="7">
        <f>VLOOKUP(InputData[[#This Row],[PRODUCT ID]],MasterData[#All],6,FALSE)</f>
        <v>58.3</v>
      </c>
      <c r="L464" s="7">
        <f>InputData[[#This Row],[BUYING PRIZE]]*InputData[[#This Row],[QUANTITY]]</f>
        <v>715</v>
      </c>
      <c r="M464" s="7">
        <f>InputData[[#This Row],[SELLING PRICE]]*InputData[[#This Row],[QUANTITY]]*(1-InputData[[#This Row],[DISCOUNT %]])</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ID]],MasterData[#All],2,FALSE)</f>
        <v>Product11</v>
      </c>
      <c r="H465" t="str">
        <f>VLOOKUP(InputData[[#This Row],[PRODUCT ID]],MasterData[#All],3,FALSE)</f>
        <v>Category02</v>
      </c>
      <c r="I465" t="str">
        <f>VLOOKUP(InputData[[#This Row],[PRODUCT ID]],MasterData[#All],4,FALSE)</f>
        <v>Lt</v>
      </c>
      <c r="J465" s="7">
        <f>VLOOKUP(InputData[[#This Row],[PRODUCT ID]],MasterData[#All],5,FALSE)</f>
        <v>44</v>
      </c>
      <c r="K465" s="7">
        <f>VLOOKUP(InputData[[#This Row],[PRODUCT ID]],MasterData[#All],6,FALSE)</f>
        <v>48.4</v>
      </c>
      <c r="L465" s="7">
        <f>InputData[[#This Row],[BUYING PRIZE]]*InputData[[#This Row],[QUANTITY]]</f>
        <v>220</v>
      </c>
      <c r="M465" s="7">
        <f>InputData[[#This Row],[SELLING PRICE]]*InputData[[#This Row],[QUANTITY]]*(1-InputData[[#This Row],[DISCOUNT %]])</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ID]],MasterData[#All],2,FALSE)</f>
        <v>Product07</v>
      </c>
      <c r="H466" t="str">
        <f>VLOOKUP(InputData[[#This Row],[PRODUCT ID]],MasterData[#All],3,FALSE)</f>
        <v>Category01</v>
      </c>
      <c r="I466" t="str">
        <f>VLOOKUP(InputData[[#This Row],[PRODUCT ID]],MasterData[#All],4,FALSE)</f>
        <v>Lt</v>
      </c>
      <c r="J466" s="7">
        <f>VLOOKUP(InputData[[#This Row],[PRODUCT ID]],MasterData[#All],5,FALSE)</f>
        <v>43</v>
      </c>
      <c r="K466" s="7">
        <f>VLOOKUP(InputData[[#This Row],[PRODUCT ID]],MasterData[#All],6,FALSE)</f>
        <v>47.730000000000004</v>
      </c>
      <c r="L466" s="7">
        <f>InputData[[#This Row],[BUYING PRIZE]]*InputData[[#This Row],[QUANTITY]]</f>
        <v>645</v>
      </c>
      <c r="M466" s="7">
        <f>InputData[[#This Row],[SELLING PRICE]]*InputData[[#This Row],[QUANTITY]]*(1-InputData[[#This Row],[DISCOUNT %]])</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ID]],MasterData[#All],2,FALSE)</f>
        <v>Product35</v>
      </c>
      <c r="H467" t="str">
        <f>VLOOKUP(InputData[[#This Row],[PRODUCT ID]],MasterData[#All],3,FALSE)</f>
        <v>Category04</v>
      </c>
      <c r="I467" t="str">
        <f>VLOOKUP(InputData[[#This Row],[PRODUCT ID]],MasterData[#All],4,FALSE)</f>
        <v>No.</v>
      </c>
      <c r="J467" s="7">
        <f>VLOOKUP(InputData[[#This Row],[PRODUCT ID]],MasterData[#All],5,FALSE)</f>
        <v>5</v>
      </c>
      <c r="K467" s="7">
        <f>VLOOKUP(InputData[[#This Row],[PRODUCT ID]],MasterData[#All],6,FALSE)</f>
        <v>6.7</v>
      </c>
      <c r="L467" s="7">
        <f>InputData[[#This Row],[BUYING PRIZE]]*InputData[[#This Row],[QUANTITY]]</f>
        <v>5</v>
      </c>
      <c r="M467" s="7">
        <f>InputData[[#This Row],[SELLING PRICE]]*InputData[[#This Row],[QUANTITY]]*(1-InputData[[#This Row],[DISCOUNT %]])</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ID]],MasterData[#All],2,FALSE)</f>
        <v>Product38</v>
      </c>
      <c r="H468" t="str">
        <f>VLOOKUP(InputData[[#This Row],[PRODUCT ID]],MasterData[#All],3,FALSE)</f>
        <v>Category05</v>
      </c>
      <c r="I468" t="str">
        <f>VLOOKUP(InputData[[#This Row],[PRODUCT ID]],MasterData[#All],4,FALSE)</f>
        <v>Kg</v>
      </c>
      <c r="J468" s="7">
        <f>VLOOKUP(InputData[[#This Row],[PRODUCT ID]],MasterData[#All],5,FALSE)</f>
        <v>72</v>
      </c>
      <c r="K468" s="7">
        <f>VLOOKUP(InputData[[#This Row],[PRODUCT ID]],MasterData[#All],6,FALSE)</f>
        <v>79.92</v>
      </c>
      <c r="L468" s="7">
        <f>InputData[[#This Row],[BUYING PRIZE]]*InputData[[#This Row],[QUANTITY]]</f>
        <v>1008</v>
      </c>
      <c r="M468" s="7">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ID]],MasterData[#All],2,FALSE)</f>
        <v>Product19</v>
      </c>
      <c r="H469" t="str">
        <f>VLOOKUP(InputData[[#This Row],[PRODUCT ID]],MasterData[#All],3,FALSE)</f>
        <v>Category02</v>
      </c>
      <c r="I469" t="str">
        <f>VLOOKUP(InputData[[#This Row],[PRODUCT ID]],MasterData[#All],4,FALSE)</f>
        <v>Ft</v>
      </c>
      <c r="J469" s="7">
        <f>VLOOKUP(InputData[[#This Row],[PRODUCT ID]],MasterData[#All],5,FALSE)</f>
        <v>150</v>
      </c>
      <c r="K469" s="7">
        <f>VLOOKUP(InputData[[#This Row],[PRODUCT ID]],MasterData[#All],6,FALSE)</f>
        <v>210</v>
      </c>
      <c r="L469" s="7">
        <f>InputData[[#This Row],[BUYING PRIZE]]*InputData[[#This Row],[QUANTITY]]</f>
        <v>1350</v>
      </c>
      <c r="M469" s="7">
        <f>InputData[[#This Row],[SELLING PRICE]]*InputData[[#This Row],[QUANTITY]]*(1-InputData[[#This Row],[DISCOUNT %]])</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ID]],MasterData[#All],2,FALSE)</f>
        <v>Product44</v>
      </c>
      <c r="H470" t="str">
        <f>VLOOKUP(InputData[[#This Row],[PRODUCT ID]],MasterData[#All],3,FALSE)</f>
        <v>Category05</v>
      </c>
      <c r="I470" t="str">
        <f>VLOOKUP(InputData[[#This Row],[PRODUCT ID]],MasterData[#All],4,FALSE)</f>
        <v>Kg</v>
      </c>
      <c r="J470" s="7">
        <f>VLOOKUP(InputData[[#This Row],[PRODUCT ID]],MasterData[#All],5,FALSE)</f>
        <v>76</v>
      </c>
      <c r="K470" s="7">
        <f>VLOOKUP(InputData[[#This Row],[PRODUCT ID]],MasterData[#All],6,FALSE)</f>
        <v>82.08</v>
      </c>
      <c r="L470" s="7">
        <f>InputData[[#This Row],[BUYING PRIZE]]*InputData[[#This Row],[QUANTITY]]</f>
        <v>912</v>
      </c>
      <c r="M470" s="7">
        <f>InputData[[#This Row],[SELLING PRICE]]*InputData[[#This Row],[QUANTITY]]*(1-InputData[[#This Row],[DISCOUNT %]])</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ID]],MasterData[#All],2,FALSE)</f>
        <v>Product08</v>
      </c>
      <c r="H471" t="str">
        <f>VLOOKUP(InputData[[#This Row],[PRODUCT ID]],MasterData[#All],3,FALSE)</f>
        <v>Category01</v>
      </c>
      <c r="I471" t="str">
        <f>VLOOKUP(InputData[[#This Row],[PRODUCT ID]],MasterData[#All],4,FALSE)</f>
        <v>Kg</v>
      </c>
      <c r="J471" s="7">
        <f>VLOOKUP(InputData[[#This Row],[PRODUCT ID]],MasterData[#All],5,FALSE)</f>
        <v>83</v>
      </c>
      <c r="K471" s="7">
        <f>VLOOKUP(InputData[[#This Row],[PRODUCT ID]],MasterData[#All],6,FALSE)</f>
        <v>94.62</v>
      </c>
      <c r="L471" s="7">
        <f>InputData[[#This Row],[BUYING PRIZE]]*InputData[[#This Row],[QUANTITY]]</f>
        <v>830</v>
      </c>
      <c r="M471" s="7">
        <f>InputData[[#This Row],[SELLING PRICE]]*InputData[[#This Row],[QUANTITY]]*(1-InputData[[#This Row],[DISCOUNT %]])</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ID]],MasterData[#All],2,FALSE)</f>
        <v>Product02</v>
      </c>
      <c r="H472" t="str">
        <f>VLOOKUP(InputData[[#This Row],[PRODUCT ID]],MasterData[#All],3,FALSE)</f>
        <v>Category01</v>
      </c>
      <c r="I472" t="str">
        <f>VLOOKUP(InputData[[#This Row],[PRODUCT ID]],MasterData[#All],4,FALSE)</f>
        <v>Kg</v>
      </c>
      <c r="J472" s="7">
        <f>VLOOKUP(InputData[[#This Row],[PRODUCT ID]],MasterData[#All],5,FALSE)</f>
        <v>105</v>
      </c>
      <c r="K472" s="7">
        <f>VLOOKUP(InputData[[#This Row],[PRODUCT ID]],MasterData[#All],6,FALSE)</f>
        <v>142.80000000000001</v>
      </c>
      <c r="L472" s="7">
        <f>InputData[[#This Row],[BUYING PRIZE]]*InputData[[#This Row],[QUANTITY]]</f>
        <v>1575</v>
      </c>
      <c r="M472" s="7">
        <f>InputData[[#This Row],[SELLING PRICE]]*InputData[[#This Row],[QUANTITY]]*(1-InputData[[#This Row],[DISCOUNT %]])</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ID]],MasterData[#All],2,FALSE)</f>
        <v>Product44</v>
      </c>
      <c r="H473" t="str">
        <f>VLOOKUP(InputData[[#This Row],[PRODUCT ID]],MasterData[#All],3,FALSE)</f>
        <v>Category05</v>
      </c>
      <c r="I473" t="str">
        <f>VLOOKUP(InputData[[#This Row],[PRODUCT ID]],MasterData[#All],4,FALSE)</f>
        <v>Kg</v>
      </c>
      <c r="J473" s="7">
        <f>VLOOKUP(InputData[[#This Row],[PRODUCT ID]],MasterData[#All],5,FALSE)</f>
        <v>76</v>
      </c>
      <c r="K473" s="7">
        <f>VLOOKUP(InputData[[#This Row],[PRODUCT ID]],MasterData[#All],6,FALSE)</f>
        <v>82.08</v>
      </c>
      <c r="L473" s="7">
        <f>InputData[[#This Row],[BUYING PRIZE]]*InputData[[#This Row],[QUANTITY]]</f>
        <v>1140</v>
      </c>
      <c r="M473" s="7">
        <f>InputData[[#This Row],[SELLING PRICE]]*InputData[[#This Row],[QUANTITY]]*(1-InputData[[#This Row],[DISCOUNT %]])</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ID]],MasterData[#All],2,FALSE)</f>
        <v>Product15</v>
      </c>
      <c r="H474" t="str">
        <f>VLOOKUP(InputData[[#This Row],[PRODUCT ID]],MasterData[#All],3,FALSE)</f>
        <v>Category02</v>
      </c>
      <c r="I474" t="str">
        <f>VLOOKUP(InputData[[#This Row],[PRODUCT ID]],MasterData[#All],4,FALSE)</f>
        <v>No.</v>
      </c>
      <c r="J474" s="7">
        <f>VLOOKUP(InputData[[#This Row],[PRODUCT ID]],MasterData[#All],5,FALSE)</f>
        <v>12</v>
      </c>
      <c r="K474" s="7">
        <f>VLOOKUP(InputData[[#This Row],[PRODUCT ID]],MasterData[#All],6,FALSE)</f>
        <v>15.719999999999999</v>
      </c>
      <c r="L474" s="7">
        <f>InputData[[#This Row],[BUYING PRIZE]]*InputData[[#This Row],[QUANTITY]]</f>
        <v>120</v>
      </c>
      <c r="M474" s="7">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ID]],MasterData[#All],2,FALSE)</f>
        <v>Product36</v>
      </c>
      <c r="H475" t="str">
        <f>VLOOKUP(InputData[[#This Row],[PRODUCT ID]],MasterData[#All],3,FALSE)</f>
        <v>Category04</v>
      </c>
      <c r="I475" t="str">
        <f>VLOOKUP(InputData[[#This Row],[PRODUCT ID]],MasterData[#All],4,FALSE)</f>
        <v>Kg</v>
      </c>
      <c r="J475" s="7">
        <f>VLOOKUP(InputData[[#This Row],[PRODUCT ID]],MasterData[#All],5,FALSE)</f>
        <v>90</v>
      </c>
      <c r="K475" s="7">
        <f>VLOOKUP(InputData[[#This Row],[PRODUCT ID]],MasterData[#All],6,FALSE)</f>
        <v>96.3</v>
      </c>
      <c r="L475" s="7">
        <f>InputData[[#This Row],[BUYING PRIZE]]*InputData[[#This Row],[QUANTITY]]</f>
        <v>270</v>
      </c>
      <c r="M475" s="7">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ID]],MasterData[#All],2,FALSE)</f>
        <v>Product24</v>
      </c>
      <c r="H476" t="str">
        <f>VLOOKUP(InputData[[#This Row],[PRODUCT ID]],MasterData[#All],3,FALSE)</f>
        <v>Category03</v>
      </c>
      <c r="I476" t="str">
        <f>VLOOKUP(InputData[[#This Row],[PRODUCT ID]],MasterData[#All],4,FALSE)</f>
        <v>Ft</v>
      </c>
      <c r="J476" s="7">
        <f>VLOOKUP(InputData[[#This Row],[PRODUCT ID]],MasterData[#All],5,FALSE)</f>
        <v>144</v>
      </c>
      <c r="K476" s="7">
        <f>VLOOKUP(InputData[[#This Row],[PRODUCT ID]],MasterData[#All],6,FALSE)</f>
        <v>156.96</v>
      </c>
      <c r="L476" s="7">
        <f>InputData[[#This Row],[BUYING PRIZE]]*InputData[[#This Row],[QUANTITY]]</f>
        <v>2016</v>
      </c>
      <c r="M476" s="7">
        <f>InputData[[#This Row],[SELLING PRICE]]*InputData[[#This Row],[QUANTITY]]*(1-InputData[[#This Row],[DISCOUNT %]])</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ID]],MasterData[#All],2,FALSE)</f>
        <v>Product42</v>
      </c>
      <c r="H477" t="str">
        <f>VLOOKUP(InputData[[#This Row],[PRODUCT ID]],MasterData[#All],3,FALSE)</f>
        <v>Category05</v>
      </c>
      <c r="I477" t="str">
        <f>VLOOKUP(InputData[[#This Row],[PRODUCT ID]],MasterData[#All],4,FALSE)</f>
        <v>Ft</v>
      </c>
      <c r="J477" s="7">
        <f>VLOOKUP(InputData[[#This Row],[PRODUCT ID]],MasterData[#All],5,FALSE)</f>
        <v>120</v>
      </c>
      <c r="K477" s="7">
        <f>VLOOKUP(InputData[[#This Row],[PRODUCT ID]],MasterData[#All],6,FALSE)</f>
        <v>162</v>
      </c>
      <c r="L477" s="7">
        <f>InputData[[#This Row],[BUYING PRIZE]]*InputData[[#This Row],[QUANTITY]]</f>
        <v>360</v>
      </c>
      <c r="M477" s="7">
        <f>InputData[[#This Row],[SELLING PRICE]]*InputData[[#This Row],[QUANTITY]]*(1-InputData[[#This Row],[DISCOUNT %]])</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ID]],MasterData[#All],2,FALSE)</f>
        <v>Product38</v>
      </c>
      <c r="H478" t="str">
        <f>VLOOKUP(InputData[[#This Row],[PRODUCT ID]],MasterData[#All],3,FALSE)</f>
        <v>Category05</v>
      </c>
      <c r="I478" t="str">
        <f>VLOOKUP(InputData[[#This Row],[PRODUCT ID]],MasterData[#All],4,FALSE)</f>
        <v>Kg</v>
      </c>
      <c r="J478" s="7">
        <f>VLOOKUP(InputData[[#This Row],[PRODUCT ID]],MasterData[#All],5,FALSE)</f>
        <v>72</v>
      </c>
      <c r="K478" s="7">
        <f>VLOOKUP(InputData[[#This Row],[PRODUCT ID]],MasterData[#All],6,FALSE)</f>
        <v>79.92</v>
      </c>
      <c r="L478" s="7">
        <f>InputData[[#This Row],[BUYING PRIZE]]*InputData[[#This Row],[QUANTITY]]</f>
        <v>576</v>
      </c>
      <c r="M478" s="7">
        <f>InputData[[#This Row],[SELLING PRICE]]*InputData[[#This Row],[QUANTITY]]*(1-InputData[[#This Row],[DISCOUNT %]])</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ID]],MasterData[#All],2,FALSE)</f>
        <v>Product12</v>
      </c>
      <c r="H479" t="str">
        <f>VLOOKUP(InputData[[#This Row],[PRODUCT ID]],MasterData[#All],3,FALSE)</f>
        <v>Category02</v>
      </c>
      <c r="I479" t="str">
        <f>VLOOKUP(InputData[[#This Row],[PRODUCT ID]],MasterData[#All],4,FALSE)</f>
        <v>Kg</v>
      </c>
      <c r="J479" s="7">
        <f>VLOOKUP(InputData[[#This Row],[PRODUCT ID]],MasterData[#All],5,FALSE)</f>
        <v>73</v>
      </c>
      <c r="K479" s="7">
        <f>VLOOKUP(InputData[[#This Row],[PRODUCT ID]],MasterData[#All],6,FALSE)</f>
        <v>94.17</v>
      </c>
      <c r="L479" s="7">
        <f>InputData[[#This Row],[BUYING PRIZE]]*InputData[[#This Row],[QUANTITY]]</f>
        <v>1095</v>
      </c>
      <c r="M479" s="7">
        <f>InputData[[#This Row],[SELLING PRICE]]*InputData[[#This Row],[QUANTITY]]*(1-InputData[[#This Row],[DISCOUNT %]])</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ID]],MasterData[#All],2,FALSE)</f>
        <v>Product15</v>
      </c>
      <c r="H480" t="str">
        <f>VLOOKUP(InputData[[#This Row],[PRODUCT ID]],MasterData[#All],3,FALSE)</f>
        <v>Category02</v>
      </c>
      <c r="I480" t="str">
        <f>VLOOKUP(InputData[[#This Row],[PRODUCT ID]],MasterData[#All],4,FALSE)</f>
        <v>No.</v>
      </c>
      <c r="J480" s="7">
        <f>VLOOKUP(InputData[[#This Row],[PRODUCT ID]],MasterData[#All],5,FALSE)</f>
        <v>12</v>
      </c>
      <c r="K480" s="7">
        <f>VLOOKUP(InputData[[#This Row],[PRODUCT ID]],MasterData[#All],6,FALSE)</f>
        <v>15.719999999999999</v>
      </c>
      <c r="L480" s="7">
        <f>InputData[[#This Row],[BUYING PRIZE]]*InputData[[#This Row],[QUANTITY]]</f>
        <v>180</v>
      </c>
      <c r="M480" s="7">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ID]],MasterData[#All],2,FALSE)</f>
        <v>Product30</v>
      </c>
      <c r="H481" t="str">
        <f>VLOOKUP(InputData[[#This Row],[PRODUCT ID]],MasterData[#All],3,FALSE)</f>
        <v>Category04</v>
      </c>
      <c r="I481" t="str">
        <f>VLOOKUP(InputData[[#This Row],[PRODUCT ID]],MasterData[#All],4,FALSE)</f>
        <v>Ft</v>
      </c>
      <c r="J481" s="7">
        <f>VLOOKUP(InputData[[#This Row],[PRODUCT ID]],MasterData[#All],5,FALSE)</f>
        <v>148</v>
      </c>
      <c r="K481" s="7">
        <f>VLOOKUP(InputData[[#This Row],[PRODUCT ID]],MasterData[#All],6,FALSE)</f>
        <v>201.28</v>
      </c>
      <c r="L481" s="7">
        <f>InputData[[#This Row],[BUYING PRIZE]]*InputData[[#This Row],[QUANTITY]]</f>
        <v>2220</v>
      </c>
      <c r="M481" s="7">
        <f>InputData[[#This Row],[SELLING PRICE]]*InputData[[#This Row],[QUANTITY]]*(1-InputData[[#This Row],[DISCOUNT %]])</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ID]],MasterData[#All],2,FALSE)</f>
        <v>Product35</v>
      </c>
      <c r="H482" t="str">
        <f>VLOOKUP(InputData[[#This Row],[PRODUCT ID]],MasterData[#All],3,FALSE)</f>
        <v>Category04</v>
      </c>
      <c r="I482" t="str">
        <f>VLOOKUP(InputData[[#This Row],[PRODUCT ID]],MasterData[#All],4,FALSE)</f>
        <v>No.</v>
      </c>
      <c r="J482" s="7">
        <f>VLOOKUP(InputData[[#This Row],[PRODUCT ID]],MasterData[#All],5,FALSE)</f>
        <v>5</v>
      </c>
      <c r="K482" s="7">
        <f>VLOOKUP(InputData[[#This Row],[PRODUCT ID]],MasterData[#All],6,FALSE)</f>
        <v>6.7</v>
      </c>
      <c r="L482" s="7">
        <f>InputData[[#This Row],[BUYING PRIZE]]*InputData[[#This Row],[QUANTITY]]</f>
        <v>25</v>
      </c>
      <c r="M482" s="7">
        <f>InputData[[#This Row],[SELLING PRICE]]*InputData[[#This Row],[QUANTITY]]*(1-InputData[[#This Row],[DISCOUNT %]])</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ID]],MasterData[#All],2,FALSE)</f>
        <v>Product20</v>
      </c>
      <c r="H483" t="str">
        <f>VLOOKUP(InputData[[#This Row],[PRODUCT ID]],MasterData[#All],3,FALSE)</f>
        <v>Category03</v>
      </c>
      <c r="I483" t="str">
        <f>VLOOKUP(InputData[[#This Row],[PRODUCT ID]],MasterData[#All],4,FALSE)</f>
        <v>Lt</v>
      </c>
      <c r="J483" s="7">
        <f>VLOOKUP(InputData[[#This Row],[PRODUCT ID]],MasterData[#All],5,FALSE)</f>
        <v>61</v>
      </c>
      <c r="K483" s="7">
        <f>VLOOKUP(InputData[[#This Row],[PRODUCT ID]],MasterData[#All],6,FALSE)</f>
        <v>76.25</v>
      </c>
      <c r="L483" s="7">
        <f>InputData[[#This Row],[BUYING PRIZE]]*InputData[[#This Row],[QUANTITY]]</f>
        <v>671</v>
      </c>
      <c r="M483" s="7">
        <f>InputData[[#This Row],[SELLING PRICE]]*InputData[[#This Row],[QUANTITY]]*(1-InputData[[#This Row],[DISCOUNT %]])</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ID]],MasterData[#All],2,FALSE)</f>
        <v>Product08</v>
      </c>
      <c r="H484" t="str">
        <f>VLOOKUP(InputData[[#This Row],[PRODUCT ID]],MasterData[#All],3,FALSE)</f>
        <v>Category01</v>
      </c>
      <c r="I484" t="str">
        <f>VLOOKUP(InputData[[#This Row],[PRODUCT ID]],MasterData[#All],4,FALSE)</f>
        <v>Kg</v>
      </c>
      <c r="J484" s="7">
        <f>VLOOKUP(InputData[[#This Row],[PRODUCT ID]],MasterData[#All],5,FALSE)</f>
        <v>83</v>
      </c>
      <c r="K484" s="7">
        <f>VLOOKUP(InputData[[#This Row],[PRODUCT ID]],MasterData[#All],6,FALSE)</f>
        <v>94.62</v>
      </c>
      <c r="L484" s="7">
        <f>InputData[[#This Row],[BUYING PRIZE]]*InputData[[#This Row],[QUANTITY]]</f>
        <v>830</v>
      </c>
      <c r="M484" s="7">
        <f>InputData[[#This Row],[SELLING PRICE]]*InputData[[#This Row],[QUANTITY]]*(1-InputData[[#This Row],[DISCOUNT %]])</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ID]],MasterData[#All],2,FALSE)</f>
        <v>Product19</v>
      </c>
      <c r="H485" t="str">
        <f>VLOOKUP(InputData[[#This Row],[PRODUCT ID]],MasterData[#All],3,FALSE)</f>
        <v>Category02</v>
      </c>
      <c r="I485" t="str">
        <f>VLOOKUP(InputData[[#This Row],[PRODUCT ID]],MasterData[#All],4,FALSE)</f>
        <v>Ft</v>
      </c>
      <c r="J485" s="7">
        <f>VLOOKUP(InputData[[#This Row],[PRODUCT ID]],MasterData[#All],5,FALSE)</f>
        <v>150</v>
      </c>
      <c r="K485" s="7">
        <f>VLOOKUP(InputData[[#This Row],[PRODUCT ID]],MasterData[#All],6,FALSE)</f>
        <v>210</v>
      </c>
      <c r="L485" s="7">
        <f>InputData[[#This Row],[BUYING PRIZE]]*InputData[[#This Row],[QUANTITY]]</f>
        <v>2250</v>
      </c>
      <c r="M485" s="7">
        <f>InputData[[#This Row],[SELLING PRICE]]*InputData[[#This Row],[QUANTITY]]*(1-InputData[[#This Row],[DISCOUNT %]])</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ID]],MasterData[#All],2,FALSE)</f>
        <v>Product43</v>
      </c>
      <c r="H486" t="str">
        <f>VLOOKUP(InputData[[#This Row],[PRODUCT ID]],MasterData[#All],3,FALSE)</f>
        <v>Category05</v>
      </c>
      <c r="I486" t="str">
        <f>VLOOKUP(InputData[[#This Row],[PRODUCT ID]],MasterData[#All],4,FALSE)</f>
        <v>Kg</v>
      </c>
      <c r="J486" s="7">
        <f>VLOOKUP(InputData[[#This Row],[PRODUCT ID]],MasterData[#All],5,FALSE)</f>
        <v>67</v>
      </c>
      <c r="K486" s="7">
        <f>VLOOKUP(InputData[[#This Row],[PRODUCT ID]],MasterData[#All],6,FALSE)</f>
        <v>83.08</v>
      </c>
      <c r="L486" s="7">
        <f>InputData[[#This Row],[BUYING PRIZE]]*InputData[[#This Row],[QUANTITY]]</f>
        <v>871</v>
      </c>
      <c r="M486" s="7">
        <f>InputData[[#This Row],[SELLING PRICE]]*InputData[[#This Row],[QUANTITY]]*(1-InputData[[#This Row],[DISCOUNT %]])</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ID]],MasterData[#All],2,FALSE)</f>
        <v>Product15</v>
      </c>
      <c r="H487" t="str">
        <f>VLOOKUP(InputData[[#This Row],[PRODUCT ID]],MasterData[#All],3,FALSE)</f>
        <v>Category02</v>
      </c>
      <c r="I487" t="str">
        <f>VLOOKUP(InputData[[#This Row],[PRODUCT ID]],MasterData[#All],4,FALSE)</f>
        <v>No.</v>
      </c>
      <c r="J487" s="7">
        <f>VLOOKUP(InputData[[#This Row],[PRODUCT ID]],MasterData[#All],5,FALSE)</f>
        <v>12</v>
      </c>
      <c r="K487" s="7">
        <f>VLOOKUP(InputData[[#This Row],[PRODUCT ID]],MasterData[#All],6,FALSE)</f>
        <v>15.719999999999999</v>
      </c>
      <c r="L487" s="7">
        <f>InputData[[#This Row],[BUYING PRIZE]]*InputData[[#This Row],[QUANTITY]]</f>
        <v>156</v>
      </c>
      <c r="M487" s="7">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ID]],MasterData[#All],2,FALSE)</f>
        <v>Product42</v>
      </c>
      <c r="H488" t="str">
        <f>VLOOKUP(InputData[[#This Row],[PRODUCT ID]],MasterData[#All],3,FALSE)</f>
        <v>Category05</v>
      </c>
      <c r="I488" t="str">
        <f>VLOOKUP(InputData[[#This Row],[PRODUCT ID]],MasterData[#All],4,FALSE)</f>
        <v>Ft</v>
      </c>
      <c r="J488" s="7">
        <f>VLOOKUP(InputData[[#This Row],[PRODUCT ID]],MasterData[#All],5,FALSE)</f>
        <v>120</v>
      </c>
      <c r="K488" s="7">
        <f>VLOOKUP(InputData[[#This Row],[PRODUCT ID]],MasterData[#All],6,FALSE)</f>
        <v>162</v>
      </c>
      <c r="L488" s="7">
        <f>InputData[[#This Row],[BUYING PRIZE]]*InputData[[#This Row],[QUANTITY]]</f>
        <v>1560</v>
      </c>
      <c r="M488" s="7">
        <f>InputData[[#This Row],[SELLING PRICE]]*InputData[[#This Row],[QUANTITY]]*(1-InputData[[#This Row],[DISCOUNT %]])</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ID]],MasterData[#All],2,FALSE)</f>
        <v>Product40</v>
      </c>
      <c r="H489" t="str">
        <f>VLOOKUP(InputData[[#This Row],[PRODUCT ID]],MasterData[#All],3,FALSE)</f>
        <v>Category05</v>
      </c>
      <c r="I489" t="str">
        <f>VLOOKUP(InputData[[#This Row],[PRODUCT ID]],MasterData[#All],4,FALSE)</f>
        <v>Kg</v>
      </c>
      <c r="J489" s="7">
        <f>VLOOKUP(InputData[[#This Row],[PRODUCT ID]],MasterData[#All],5,FALSE)</f>
        <v>90</v>
      </c>
      <c r="K489" s="7">
        <f>VLOOKUP(InputData[[#This Row],[PRODUCT ID]],MasterData[#All],6,FALSE)</f>
        <v>115.2</v>
      </c>
      <c r="L489" s="7">
        <f>InputData[[#This Row],[BUYING PRIZE]]*InputData[[#This Row],[QUANTITY]]</f>
        <v>1170</v>
      </c>
      <c r="M489" s="7">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ID]],MasterData[#All],2,FALSE)</f>
        <v>Product36</v>
      </c>
      <c r="H490" t="str">
        <f>VLOOKUP(InputData[[#This Row],[PRODUCT ID]],MasterData[#All],3,FALSE)</f>
        <v>Category04</v>
      </c>
      <c r="I490" t="str">
        <f>VLOOKUP(InputData[[#This Row],[PRODUCT ID]],MasterData[#All],4,FALSE)</f>
        <v>Kg</v>
      </c>
      <c r="J490" s="7">
        <f>VLOOKUP(InputData[[#This Row],[PRODUCT ID]],MasterData[#All],5,FALSE)</f>
        <v>90</v>
      </c>
      <c r="K490" s="7">
        <f>VLOOKUP(InputData[[#This Row],[PRODUCT ID]],MasterData[#All],6,FALSE)</f>
        <v>96.3</v>
      </c>
      <c r="L490" s="7">
        <f>InputData[[#This Row],[BUYING PRIZE]]*InputData[[#This Row],[QUANTITY]]</f>
        <v>990</v>
      </c>
      <c r="M490" s="7">
        <f>InputData[[#This Row],[SELLING PRICE]]*InputData[[#This Row],[QUANTITY]]*(1-InputData[[#This Row],[DISCOUNT %]])</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ID]],MasterData[#All],2,FALSE)</f>
        <v>Product19</v>
      </c>
      <c r="H491" t="str">
        <f>VLOOKUP(InputData[[#This Row],[PRODUCT ID]],MasterData[#All],3,FALSE)</f>
        <v>Category02</v>
      </c>
      <c r="I491" t="str">
        <f>VLOOKUP(InputData[[#This Row],[PRODUCT ID]],MasterData[#All],4,FALSE)</f>
        <v>Ft</v>
      </c>
      <c r="J491" s="7">
        <f>VLOOKUP(InputData[[#This Row],[PRODUCT ID]],MasterData[#All],5,FALSE)</f>
        <v>150</v>
      </c>
      <c r="K491" s="7">
        <f>VLOOKUP(InputData[[#This Row],[PRODUCT ID]],MasterData[#All],6,FALSE)</f>
        <v>210</v>
      </c>
      <c r="L491" s="7">
        <f>InputData[[#This Row],[BUYING PRIZE]]*InputData[[#This Row],[QUANTITY]]</f>
        <v>1500</v>
      </c>
      <c r="M491" s="7">
        <f>InputData[[#This Row],[SELLING PRICE]]*InputData[[#This Row],[QUANTITY]]*(1-InputData[[#This Row],[DISCOUNT %]])</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ID]],MasterData[#All],2,FALSE)</f>
        <v>Product27</v>
      </c>
      <c r="H492" t="str">
        <f>VLOOKUP(InputData[[#This Row],[PRODUCT ID]],MasterData[#All],3,FALSE)</f>
        <v>Category04</v>
      </c>
      <c r="I492" t="str">
        <f>VLOOKUP(InputData[[#This Row],[PRODUCT ID]],MasterData[#All],4,FALSE)</f>
        <v>Lt</v>
      </c>
      <c r="J492" s="7">
        <f>VLOOKUP(InputData[[#This Row],[PRODUCT ID]],MasterData[#All],5,FALSE)</f>
        <v>48</v>
      </c>
      <c r="K492" s="7">
        <f>VLOOKUP(InputData[[#This Row],[PRODUCT ID]],MasterData[#All],6,FALSE)</f>
        <v>57.120000000000005</v>
      </c>
      <c r="L492" s="7">
        <f>InputData[[#This Row],[BUYING PRIZE]]*InputData[[#This Row],[QUANTITY]]</f>
        <v>384</v>
      </c>
      <c r="M492" s="7">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ID]],MasterData[#All],2,FALSE)</f>
        <v>Product18</v>
      </c>
      <c r="H493" t="str">
        <f>VLOOKUP(InputData[[#This Row],[PRODUCT ID]],MasterData[#All],3,FALSE)</f>
        <v>Category02</v>
      </c>
      <c r="I493" t="str">
        <f>VLOOKUP(InputData[[#This Row],[PRODUCT ID]],MasterData[#All],4,FALSE)</f>
        <v>No.</v>
      </c>
      <c r="J493" s="7">
        <f>VLOOKUP(InputData[[#This Row],[PRODUCT ID]],MasterData[#All],5,FALSE)</f>
        <v>37</v>
      </c>
      <c r="K493" s="7">
        <f>VLOOKUP(InputData[[#This Row],[PRODUCT ID]],MasterData[#All],6,FALSE)</f>
        <v>49.21</v>
      </c>
      <c r="L493" s="7">
        <f>InputData[[#This Row],[BUYING PRIZE]]*InputData[[#This Row],[QUANTITY]]</f>
        <v>259</v>
      </c>
      <c r="M493" s="7">
        <f>InputData[[#This Row],[SELLING PRICE]]*InputData[[#This Row],[QUANTITY]]*(1-InputData[[#This Row],[DISCOUNT %]])</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ID]],MasterData[#All],2,FALSE)</f>
        <v>Product27</v>
      </c>
      <c r="H494" t="str">
        <f>VLOOKUP(InputData[[#This Row],[PRODUCT ID]],MasterData[#All],3,FALSE)</f>
        <v>Category04</v>
      </c>
      <c r="I494" t="str">
        <f>VLOOKUP(InputData[[#This Row],[PRODUCT ID]],MasterData[#All],4,FALSE)</f>
        <v>Lt</v>
      </c>
      <c r="J494" s="7">
        <f>VLOOKUP(InputData[[#This Row],[PRODUCT ID]],MasterData[#All],5,FALSE)</f>
        <v>48</v>
      </c>
      <c r="K494" s="7">
        <f>VLOOKUP(InputData[[#This Row],[PRODUCT ID]],MasterData[#All],6,FALSE)</f>
        <v>57.120000000000005</v>
      </c>
      <c r="L494" s="7">
        <f>InputData[[#This Row],[BUYING PRIZE]]*InputData[[#This Row],[QUANTITY]]</f>
        <v>480</v>
      </c>
      <c r="M494" s="7">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ID]],MasterData[#All],2,FALSE)</f>
        <v>Product02</v>
      </c>
      <c r="H495" t="str">
        <f>VLOOKUP(InputData[[#This Row],[PRODUCT ID]],MasterData[#All],3,FALSE)</f>
        <v>Category01</v>
      </c>
      <c r="I495" t="str">
        <f>VLOOKUP(InputData[[#This Row],[PRODUCT ID]],MasterData[#All],4,FALSE)</f>
        <v>Kg</v>
      </c>
      <c r="J495" s="7">
        <f>VLOOKUP(InputData[[#This Row],[PRODUCT ID]],MasterData[#All],5,FALSE)</f>
        <v>105</v>
      </c>
      <c r="K495" s="7">
        <f>VLOOKUP(InputData[[#This Row],[PRODUCT ID]],MasterData[#All],6,FALSE)</f>
        <v>142.80000000000001</v>
      </c>
      <c r="L495" s="7">
        <f>InputData[[#This Row],[BUYING PRIZE]]*InputData[[#This Row],[QUANTITY]]</f>
        <v>105</v>
      </c>
      <c r="M495" s="7">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ID]],MasterData[#All],2,FALSE)</f>
        <v>Product12</v>
      </c>
      <c r="H496" t="str">
        <f>VLOOKUP(InputData[[#This Row],[PRODUCT ID]],MasterData[#All],3,FALSE)</f>
        <v>Category02</v>
      </c>
      <c r="I496" t="str">
        <f>VLOOKUP(InputData[[#This Row],[PRODUCT ID]],MasterData[#All],4,FALSE)</f>
        <v>Kg</v>
      </c>
      <c r="J496" s="7">
        <f>VLOOKUP(InputData[[#This Row],[PRODUCT ID]],MasterData[#All],5,FALSE)</f>
        <v>73</v>
      </c>
      <c r="K496" s="7">
        <f>VLOOKUP(InputData[[#This Row],[PRODUCT ID]],MasterData[#All],6,FALSE)</f>
        <v>94.17</v>
      </c>
      <c r="L496" s="7">
        <f>InputData[[#This Row],[BUYING PRIZE]]*InputData[[#This Row],[QUANTITY]]</f>
        <v>1022</v>
      </c>
      <c r="M496" s="7">
        <f>InputData[[#This Row],[SELLING PRICE]]*InputData[[#This Row],[QUANTITY]]*(1-InputData[[#This Row],[DISCOUNT %]])</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ID]],MasterData[#All],2,FALSE)</f>
        <v>Product17</v>
      </c>
      <c r="H497" t="str">
        <f>VLOOKUP(InputData[[#This Row],[PRODUCT ID]],MasterData[#All],3,FALSE)</f>
        <v>Category02</v>
      </c>
      <c r="I497" t="str">
        <f>VLOOKUP(InputData[[#This Row],[PRODUCT ID]],MasterData[#All],4,FALSE)</f>
        <v>Ft</v>
      </c>
      <c r="J497" s="7">
        <f>VLOOKUP(InputData[[#This Row],[PRODUCT ID]],MasterData[#All],5,FALSE)</f>
        <v>134</v>
      </c>
      <c r="K497" s="7">
        <f>VLOOKUP(InputData[[#This Row],[PRODUCT ID]],MasterData[#All],6,FALSE)</f>
        <v>156.78</v>
      </c>
      <c r="L497" s="7">
        <f>InputData[[#This Row],[BUYING PRIZE]]*InputData[[#This Row],[QUANTITY]]</f>
        <v>1072</v>
      </c>
      <c r="M497" s="7">
        <f>InputData[[#This Row],[SELLING PRICE]]*InputData[[#This Row],[QUANTITY]]*(1-InputData[[#This Row],[DISCOUNT %]])</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ID]],MasterData[#All],2,FALSE)</f>
        <v>Product34</v>
      </c>
      <c r="H498" t="str">
        <f>VLOOKUP(InputData[[#This Row],[PRODUCT ID]],MasterData[#All],3,FALSE)</f>
        <v>Category04</v>
      </c>
      <c r="I498" t="str">
        <f>VLOOKUP(InputData[[#This Row],[PRODUCT ID]],MasterData[#All],4,FALSE)</f>
        <v>Lt</v>
      </c>
      <c r="J498" s="7">
        <f>VLOOKUP(InputData[[#This Row],[PRODUCT ID]],MasterData[#All],5,FALSE)</f>
        <v>55</v>
      </c>
      <c r="K498" s="7">
        <f>VLOOKUP(InputData[[#This Row],[PRODUCT ID]],MasterData[#All],6,FALSE)</f>
        <v>58.3</v>
      </c>
      <c r="L498" s="7">
        <f>InputData[[#This Row],[BUYING PRIZE]]*InputData[[#This Row],[QUANTITY]]</f>
        <v>440</v>
      </c>
      <c r="M498" s="7">
        <f>InputData[[#This Row],[SELLING PRICE]]*InputData[[#This Row],[QUANTITY]]*(1-InputData[[#This Row],[DISCOUNT %]])</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ID]],MasterData[#All],2,FALSE)</f>
        <v>Product20</v>
      </c>
      <c r="H499" t="str">
        <f>VLOOKUP(InputData[[#This Row],[PRODUCT ID]],MasterData[#All],3,FALSE)</f>
        <v>Category03</v>
      </c>
      <c r="I499" t="str">
        <f>VLOOKUP(InputData[[#This Row],[PRODUCT ID]],MasterData[#All],4,FALSE)</f>
        <v>Lt</v>
      </c>
      <c r="J499" s="7">
        <f>VLOOKUP(InputData[[#This Row],[PRODUCT ID]],MasterData[#All],5,FALSE)</f>
        <v>61</v>
      </c>
      <c r="K499" s="7">
        <f>VLOOKUP(InputData[[#This Row],[PRODUCT ID]],MasterData[#All],6,FALSE)</f>
        <v>76.25</v>
      </c>
      <c r="L499" s="7">
        <f>InputData[[#This Row],[BUYING PRIZE]]*InputData[[#This Row],[QUANTITY]]</f>
        <v>366</v>
      </c>
      <c r="M499" s="7">
        <f>InputData[[#This Row],[SELLING PRICE]]*InputData[[#This Row],[QUANTITY]]*(1-InputData[[#This Row],[DISCOUNT %]])</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ID]],MasterData[#All],2,FALSE)</f>
        <v>Product36</v>
      </c>
      <c r="H500" t="str">
        <f>VLOOKUP(InputData[[#This Row],[PRODUCT ID]],MasterData[#All],3,FALSE)</f>
        <v>Category04</v>
      </c>
      <c r="I500" t="str">
        <f>VLOOKUP(InputData[[#This Row],[PRODUCT ID]],MasterData[#All],4,FALSE)</f>
        <v>Kg</v>
      </c>
      <c r="J500" s="7">
        <f>VLOOKUP(InputData[[#This Row],[PRODUCT ID]],MasterData[#All],5,FALSE)</f>
        <v>90</v>
      </c>
      <c r="K500" s="7">
        <f>VLOOKUP(InputData[[#This Row],[PRODUCT ID]],MasterData[#All],6,FALSE)</f>
        <v>96.3</v>
      </c>
      <c r="L500" s="7">
        <f>InputData[[#This Row],[BUYING PRIZE]]*InputData[[#This Row],[QUANTITY]]</f>
        <v>1080</v>
      </c>
      <c r="M500" s="7">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ID]],MasterData[#All],2,FALSE)</f>
        <v>Product04</v>
      </c>
      <c r="H501" t="str">
        <f>VLOOKUP(InputData[[#This Row],[PRODUCT ID]],MasterData[#All],3,FALSE)</f>
        <v>Category01</v>
      </c>
      <c r="I501" t="str">
        <f>VLOOKUP(InputData[[#This Row],[PRODUCT ID]],MasterData[#All],4,FALSE)</f>
        <v>Lt</v>
      </c>
      <c r="J501" s="7">
        <f>VLOOKUP(InputData[[#This Row],[PRODUCT ID]],MasterData[#All],5,FALSE)</f>
        <v>44</v>
      </c>
      <c r="K501" s="7">
        <f>VLOOKUP(InputData[[#This Row],[PRODUCT ID]],MasterData[#All],6,FALSE)</f>
        <v>48.84</v>
      </c>
      <c r="L501" s="7">
        <f>InputData[[#This Row],[BUYING PRIZE]]*InputData[[#This Row],[QUANTITY]]</f>
        <v>220</v>
      </c>
      <c r="M501" s="7">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ID]],MasterData[#All],2,FALSE)</f>
        <v>Product32</v>
      </c>
      <c r="H502" t="str">
        <f>VLOOKUP(InputData[[#This Row],[PRODUCT ID]],MasterData[#All],3,FALSE)</f>
        <v>Category04</v>
      </c>
      <c r="I502" t="str">
        <f>VLOOKUP(InputData[[#This Row],[PRODUCT ID]],MasterData[#All],4,FALSE)</f>
        <v>Kg</v>
      </c>
      <c r="J502" s="7">
        <f>VLOOKUP(InputData[[#This Row],[PRODUCT ID]],MasterData[#All],5,FALSE)</f>
        <v>89</v>
      </c>
      <c r="K502" s="7">
        <f>VLOOKUP(InputData[[#This Row],[PRODUCT ID]],MasterData[#All],6,FALSE)</f>
        <v>117.48</v>
      </c>
      <c r="L502" s="7">
        <f>InputData[[#This Row],[BUYING PRIZE]]*InputData[[#This Row],[QUANTITY]]</f>
        <v>445</v>
      </c>
      <c r="M502" s="7">
        <f>InputData[[#This Row],[SELLING PRICE]]*InputData[[#This Row],[QUANTITY]]*(1-InputData[[#This Row],[DISCOUNT %]])</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ID]],MasterData[#All],2,FALSE)</f>
        <v>Product34</v>
      </c>
      <c r="H503" t="str">
        <f>VLOOKUP(InputData[[#This Row],[PRODUCT ID]],MasterData[#All],3,FALSE)</f>
        <v>Category04</v>
      </c>
      <c r="I503" t="str">
        <f>VLOOKUP(InputData[[#This Row],[PRODUCT ID]],MasterData[#All],4,FALSE)</f>
        <v>Lt</v>
      </c>
      <c r="J503" s="7">
        <f>VLOOKUP(InputData[[#This Row],[PRODUCT ID]],MasterData[#All],5,FALSE)</f>
        <v>55</v>
      </c>
      <c r="K503" s="7">
        <f>VLOOKUP(InputData[[#This Row],[PRODUCT ID]],MasterData[#All],6,FALSE)</f>
        <v>58.3</v>
      </c>
      <c r="L503" s="7">
        <f>InputData[[#This Row],[BUYING PRIZE]]*InputData[[#This Row],[QUANTITY]]</f>
        <v>825</v>
      </c>
      <c r="M503" s="7">
        <f>InputData[[#This Row],[SELLING PRICE]]*InputData[[#This Row],[QUANTITY]]*(1-InputData[[#This Row],[DISCOUNT %]])</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ID]],MasterData[#All],2,FALSE)</f>
        <v>Product31</v>
      </c>
      <c r="H504" t="str">
        <f>VLOOKUP(InputData[[#This Row],[PRODUCT ID]],MasterData[#All],3,FALSE)</f>
        <v>Category04</v>
      </c>
      <c r="I504" t="str">
        <f>VLOOKUP(InputData[[#This Row],[PRODUCT ID]],MasterData[#All],4,FALSE)</f>
        <v>Kg</v>
      </c>
      <c r="J504" s="7">
        <f>VLOOKUP(InputData[[#This Row],[PRODUCT ID]],MasterData[#All],5,FALSE)</f>
        <v>93</v>
      </c>
      <c r="K504" s="7">
        <f>VLOOKUP(InputData[[#This Row],[PRODUCT ID]],MasterData[#All],6,FALSE)</f>
        <v>104.16</v>
      </c>
      <c r="L504" s="7">
        <f>InputData[[#This Row],[BUYING PRIZE]]*InputData[[#This Row],[QUANTITY]]</f>
        <v>744</v>
      </c>
      <c r="M504" s="7">
        <f>InputData[[#This Row],[SELLING PRICE]]*InputData[[#This Row],[QUANTITY]]*(1-InputData[[#This Row],[DISCOUNT %]])</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ID]],MasterData[#All],2,FALSE)</f>
        <v>Product15</v>
      </c>
      <c r="H505" t="str">
        <f>VLOOKUP(InputData[[#This Row],[PRODUCT ID]],MasterData[#All],3,FALSE)</f>
        <v>Category02</v>
      </c>
      <c r="I505" t="str">
        <f>VLOOKUP(InputData[[#This Row],[PRODUCT ID]],MasterData[#All],4,FALSE)</f>
        <v>No.</v>
      </c>
      <c r="J505" s="7">
        <f>VLOOKUP(InputData[[#This Row],[PRODUCT ID]],MasterData[#All],5,FALSE)</f>
        <v>12</v>
      </c>
      <c r="K505" s="7">
        <f>VLOOKUP(InputData[[#This Row],[PRODUCT ID]],MasterData[#All],6,FALSE)</f>
        <v>15.719999999999999</v>
      </c>
      <c r="L505" s="7">
        <f>InputData[[#This Row],[BUYING PRIZE]]*InputData[[#This Row],[QUANTITY]]</f>
        <v>24</v>
      </c>
      <c r="M505" s="7">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ID]],MasterData[#All],2,FALSE)</f>
        <v>Product28</v>
      </c>
      <c r="H506" t="str">
        <f>VLOOKUP(InputData[[#This Row],[PRODUCT ID]],MasterData[#All],3,FALSE)</f>
        <v>Category04</v>
      </c>
      <c r="I506" t="str">
        <f>VLOOKUP(InputData[[#This Row],[PRODUCT ID]],MasterData[#All],4,FALSE)</f>
        <v>No.</v>
      </c>
      <c r="J506" s="7">
        <f>VLOOKUP(InputData[[#This Row],[PRODUCT ID]],MasterData[#All],5,FALSE)</f>
        <v>37</v>
      </c>
      <c r="K506" s="7">
        <f>VLOOKUP(InputData[[#This Row],[PRODUCT ID]],MasterData[#All],6,FALSE)</f>
        <v>41.81</v>
      </c>
      <c r="L506" s="7">
        <f>InputData[[#This Row],[BUYING PRIZE]]*InputData[[#This Row],[QUANTITY]]</f>
        <v>185</v>
      </c>
      <c r="M506" s="7">
        <f>InputData[[#This Row],[SELLING PRICE]]*InputData[[#This Row],[QUANTITY]]*(1-InputData[[#This Row],[DISCOUNT %]])</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ID]],MasterData[#All],2,FALSE)</f>
        <v>Product26</v>
      </c>
      <c r="H507" t="str">
        <f>VLOOKUP(InputData[[#This Row],[PRODUCT ID]],MasterData[#All],3,FALSE)</f>
        <v>Category04</v>
      </c>
      <c r="I507" t="str">
        <f>VLOOKUP(InputData[[#This Row],[PRODUCT ID]],MasterData[#All],4,FALSE)</f>
        <v>No.</v>
      </c>
      <c r="J507" s="7">
        <f>VLOOKUP(InputData[[#This Row],[PRODUCT ID]],MasterData[#All],5,FALSE)</f>
        <v>18</v>
      </c>
      <c r="K507" s="7">
        <f>VLOOKUP(InputData[[#This Row],[PRODUCT ID]],MasterData[#All],6,FALSE)</f>
        <v>24.66</v>
      </c>
      <c r="L507" s="7">
        <f>InputData[[#This Row],[BUYING PRIZE]]*InputData[[#This Row],[QUANTITY]]</f>
        <v>180</v>
      </c>
      <c r="M507" s="7">
        <f>InputData[[#This Row],[SELLING PRICE]]*InputData[[#This Row],[QUANTITY]]*(1-InputData[[#This Row],[DISCOUNT %]])</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ID]],MasterData[#All],2,FALSE)</f>
        <v>Product44</v>
      </c>
      <c r="H508" t="str">
        <f>VLOOKUP(InputData[[#This Row],[PRODUCT ID]],MasterData[#All],3,FALSE)</f>
        <v>Category05</v>
      </c>
      <c r="I508" t="str">
        <f>VLOOKUP(InputData[[#This Row],[PRODUCT ID]],MasterData[#All],4,FALSE)</f>
        <v>Kg</v>
      </c>
      <c r="J508" s="7">
        <f>VLOOKUP(InputData[[#This Row],[PRODUCT ID]],MasterData[#All],5,FALSE)</f>
        <v>76</v>
      </c>
      <c r="K508" s="7">
        <f>VLOOKUP(InputData[[#This Row],[PRODUCT ID]],MasterData[#All],6,FALSE)</f>
        <v>82.08</v>
      </c>
      <c r="L508" s="7">
        <f>InputData[[#This Row],[BUYING PRIZE]]*InputData[[#This Row],[QUANTITY]]</f>
        <v>1140</v>
      </c>
      <c r="M508" s="7">
        <f>InputData[[#This Row],[SELLING PRICE]]*InputData[[#This Row],[QUANTITY]]*(1-InputData[[#This Row],[DISCOUNT %]])</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ID]],MasterData[#All],2,FALSE)</f>
        <v>Product38</v>
      </c>
      <c r="H509" t="str">
        <f>VLOOKUP(InputData[[#This Row],[PRODUCT ID]],MasterData[#All],3,FALSE)</f>
        <v>Category05</v>
      </c>
      <c r="I509" t="str">
        <f>VLOOKUP(InputData[[#This Row],[PRODUCT ID]],MasterData[#All],4,FALSE)</f>
        <v>Kg</v>
      </c>
      <c r="J509" s="7">
        <f>VLOOKUP(InputData[[#This Row],[PRODUCT ID]],MasterData[#All],5,FALSE)</f>
        <v>72</v>
      </c>
      <c r="K509" s="7">
        <f>VLOOKUP(InputData[[#This Row],[PRODUCT ID]],MasterData[#All],6,FALSE)</f>
        <v>79.92</v>
      </c>
      <c r="L509" s="7">
        <f>InputData[[#This Row],[BUYING PRIZE]]*InputData[[#This Row],[QUANTITY]]</f>
        <v>864</v>
      </c>
      <c r="M509" s="7">
        <f>InputData[[#This Row],[SELLING PRICE]]*InputData[[#This Row],[QUANTITY]]*(1-InputData[[#This Row],[DISCOUNT %]])</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ID]],MasterData[#All],2,FALSE)</f>
        <v>Product16</v>
      </c>
      <c r="H510" t="str">
        <f>VLOOKUP(InputData[[#This Row],[PRODUCT ID]],MasterData[#All],3,FALSE)</f>
        <v>Category02</v>
      </c>
      <c r="I510" t="str">
        <f>VLOOKUP(InputData[[#This Row],[PRODUCT ID]],MasterData[#All],4,FALSE)</f>
        <v>No.</v>
      </c>
      <c r="J510" s="7">
        <f>VLOOKUP(InputData[[#This Row],[PRODUCT ID]],MasterData[#All],5,FALSE)</f>
        <v>13</v>
      </c>
      <c r="K510" s="7">
        <f>VLOOKUP(InputData[[#This Row],[PRODUCT ID]],MasterData[#All],6,FALSE)</f>
        <v>16.64</v>
      </c>
      <c r="L510" s="7">
        <f>InputData[[#This Row],[BUYING PRIZE]]*InputData[[#This Row],[QUANTITY]]</f>
        <v>169</v>
      </c>
      <c r="M510" s="7">
        <f>InputData[[#This Row],[SELLING PRICE]]*InputData[[#This Row],[QUANTITY]]*(1-InputData[[#This Row],[DISCOUNT %]])</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ID]],MasterData[#All],2,FALSE)</f>
        <v>Product38</v>
      </c>
      <c r="H511" t="str">
        <f>VLOOKUP(InputData[[#This Row],[PRODUCT ID]],MasterData[#All],3,FALSE)</f>
        <v>Category05</v>
      </c>
      <c r="I511" t="str">
        <f>VLOOKUP(InputData[[#This Row],[PRODUCT ID]],MasterData[#All],4,FALSE)</f>
        <v>Kg</v>
      </c>
      <c r="J511" s="7">
        <f>VLOOKUP(InputData[[#This Row],[PRODUCT ID]],MasterData[#All],5,FALSE)</f>
        <v>72</v>
      </c>
      <c r="K511" s="7">
        <f>VLOOKUP(InputData[[#This Row],[PRODUCT ID]],MasterData[#All],6,FALSE)</f>
        <v>79.92</v>
      </c>
      <c r="L511" s="7">
        <f>InputData[[#This Row],[BUYING PRIZE]]*InputData[[#This Row],[QUANTITY]]</f>
        <v>360</v>
      </c>
      <c r="M511" s="7">
        <f>InputData[[#This Row],[SELLING PRICE]]*InputData[[#This Row],[QUANTITY]]*(1-InputData[[#This Row],[DISCOUNT %]])</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ID]],MasterData[#All],2,FALSE)</f>
        <v>Product27</v>
      </c>
      <c r="H512" t="str">
        <f>VLOOKUP(InputData[[#This Row],[PRODUCT ID]],MasterData[#All],3,FALSE)</f>
        <v>Category04</v>
      </c>
      <c r="I512" t="str">
        <f>VLOOKUP(InputData[[#This Row],[PRODUCT ID]],MasterData[#All],4,FALSE)</f>
        <v>Lt</v>
      </c>
      <c r="J512" s="7">
        <f>VLOOKUP(InputData[[#This Row],[PRODUCT ID]],MasterData[#All],5,FALSE)</f>
        <v>48</v>
      </c>
      <c r="K512" s="7">
        <f>VLOOKUP(InputData[[#This Row],[PRODUCT ID]],MasterData[#All],6,FALSE)</f>
        <v>57.120000000000005</v>
      </c>
      <c r="L512" s="7">
        <f>InputData[[#This Row],[BUYING PRIZE]]*InputData[[#This Row],[QUANTITY]]</f>
        <v>240</v>
      </c>
      <c r="M512" s="7">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ID]],MasterData[#All],2,FALSE)</f>
        <v>Product13</v>
      </c>
      <c r="H513" t="str">
        <f>VLOOKUP(InputData[[#This Row],[PRODUCT ID]],MasterData[#All],3,FALSE)</f>
        <v>Category02</v>
      </c>
      <c r="I513" t="str">
        <f>VLOOKUP(InputData[[#This Row],[PRODUCT ID]],MasterData[#All],4,FALSE)</f>
        <v>Kg</v>
      </c>
      <c r="J513" s="7">
        <f>VLOOKUP(InputData[[#This Row],[PRODUCT ID]],MasterData[#All],5,FALSE)</f>
        <v>112</v>
      </c>
      <c r="K513" s="7">
        <f>VLOOKUP(InputData[[#This Row],[PRODUCT ID]],MasterData[#All],6,FALSE)</f>
        <v>122.08</v>
      </c>
      <c r="L513" s="7">
        <f>InputData[[#This Row],[BUYING PRIZE]]*InputData[[#This Row],[QUANTITY]]</f>
        <v>1008</v>
      </c>
      <c r="M513" s="7">
        <f>InputData[[#This Row],[SELLING PRICE]]*InputData[[#This Row],[QUANTITY]]*(1-InputData[[#This Row],[DISCOUNT %]])</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ID]],MasterData[#All],2,FALSE)</f>
        <v>Product14</v>
      </c>
      <c r="H514" t="str">
        <f>VLOOKUP(InputData[[#This Row],[PRODUCT ID]],MasterData[#All],3,FALSE)</f>
        <v>Category02</v>
      </c>
      <c r="I514" t="str">
        <f>VLOOKUP(InputData[[#This Row],[PRODUCT ID]],MasterData[#All],4,FALSE)</f>
        <v>Kg</v>
      </c>
      <c r="J514" s="7">
        <f>VLOOKUP(InputData[[#This Row],[PRODUCT ID]],MasterData[#All],5,FALSE)</f>
        <v>112</v>
      </c>
      <c r="K514" s="7">
        <f>VLOOKUP(InputData[[#This Row],[PRODUCT ID]],MasterData[#All],6,FALSE)</f>
        <v>146.72</v>
      </c>
      <c r="L514" s="7">
        <f>InputData[[#This Row],[BUYING PRIZE]]*InputData[[#This Row],[QUANTITY]]</f>
        <v>1120</v>
      </c>
      <c r="M514" s="7">
        <f>InputData[[#This Row],[SELLING PRICE]]*InputData[[#This Row],[QUANTITY]]*(1-InputData[[#This Row],[DISCOUNT %]])</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ID]],MasterData[#All],2,FALSE)</f>
        <v>Product30</v>
      </c>
      <c r="H515" t="str">
        <f>VLOOKUP(InputData[[#This Row],[PRODUCT ID]],MasterData[#All],3,FALSE)</f>
        <v>Category04</v>
      </c>
      <c r="I515" t="str">
        <f>VLOOKUP(InputData[[#This Row],[PRODUCT ID]],MasterData[#All],4,FALSE)</f>
        <v>Ft</v>
      </c>
      <c r="J515" s="7">
        <f>VLOOKUP(InputData[[#This Row],[PRODUCT ID]],MasterData[#All],5,FALSE)</f>
        <v>148</v>
      </c>
      <c r="K515" s="7">
        <f>VLOOKUP(InputData[[#This Row],[PRODUCT ID]],MasterData[#All],6,FALSE)</f>
        <v>201.28</v>
      </c>
      <c r="L515" s="7">
        <f>InputData[[#This Row],[BUYING PRIZE]]*InputData[[#This Row],[QUANTITY]]</f>
        <v>1332</v>
      </c>
      <c r="M515" s="7">
        <f>InputData[[#This Row],[SELLING PRICE]]*InputData[[#This Row],[QUANTITY]]*(1-InputData[[#This Row],[DISCOUNT %]])</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ID]],MasterData[#All],2,FALSE)</f>
        <v>Product41</v>
      </c>
      <c r="H516" t="str">
        <f>VLOOKUP(InputData[[#This Row],[PRODUCT ID]],MasterData[#All],3,FALSE)</f>
        <v>Category05</v>
      </c>
      <c r="I516" t="str">
        <f>VLOOKUP(InputData[[#This Row],[PRODUCT ID]],MasterData[#All],4,FALSE)</f>
        <v>Ft</v>
      </c>
      <c r="J516" s="7">
        <f>VLOOKUP(InputData[[#This Row],[PRODUCT ID]],MasterData[#All],5,FALSE)</f>
        <v>138</v>
      </c>
      <c r="K516" s="7">
        <f>VLOOKUP(InputData[[#This Row],[PRODUCT ID]],MasterData[#All],6,FALSE)</f>
        <v>173.88</v>
      </c>
      <c r="L516" s="7">
        <f>InputData[[#This Row],[BUYING PRIZE]]*InputData[[#This Row],[QUANTITY]]</f>
        <v>1380</v>
      </c>
      <c r="M516" s="7">
        <f>InputData[[#This Row],[SELLING PRICE]]*InputData[[#This Row],[QUANTITY]]*(1-InputData[[#This Row],[DISCOUNT %]])</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ID]],MasterData[#All],2,FALSE)</f>
        <v>Product05</v>
      </c>
      <c r="H517" t="str">
        <f>VLOOKUP(InputData[[#This Row],[PRODUCT ID]],MasterData[#All],3,FALSE)</f>
        <v>Category01</v>
      </c>
      <c r="I517" t="str">
        <f>VLOOKUP(InputData[[#This Row],[PRODUCT ID]],MasterData[#All],4,FALSE)</f>
        <v>Ft</v>
      </c>
      <c r="J517" s="7">
        <f>VLOOKUP(InputData[[#This Row],[PRODUCT ID]],MasterData[#All],5,FALSE)</f>
        <v>133</v>
      </c>
      <c r="K517" s="7">
        <f>VLOOKUP(InputData[[#This Row],[PRODUCT ID]],MasterData[#All],6,FALSE)</f>
        <v>155.61000000000001</v>
      </c>
      <c r="L517" s="7">
        <f>InputData[[#This Row],[BUYING PRIZE]]*InputData[[#This Row],[QUANTITY]]</f>
        <v>532</v>
      </c>
      <c r="M517" s="7">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ID]],MasterData[#All],2,FALSE)</f>
        <v>Product09</v>
      </c>
      <c r="H518" t="str">
        <f>VLOOKUP(InputData[[#This Row],[PRODUCT ID]],MasterData[#All],3,FALSE)</f>
        <v>Category01</v>
      </c>
      <c r="I518" t="str">
        <f>VLOOKUP(InputData[[#This Row],[PRODUCT ID]],MasterData[#All],4,FALSE)</f>
        <v>No.</v>
      </c>
      <c r="J518" s="7">
        <f>VLOOKUP(InputData[[#This Row],[PRODUCT ID]],MasterData[#All],5,FALSE)</f>
        <v>6</v>
      </c>
      <c r="K518" s="7">
        <f>VLOOKUP(InputData[[#This Row],[PRODUCT ID]],MasterData[#All],6,FALSE)</f>
        <v>7.8599999999999994</v>
      </c>
      <c r="L518" s="7">
        <f>InputData[[#This Row],[BUYING PRIZE]]*InputData[[#This Row],[QUANTITY]]</f>
        <v>78</v>
      </c>
      <c r="M518" s="7">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ID]],MasterData[#All],2,FALSE)</f>
        <v>Product44</v>
      </c>
      <c r="H519" t="str">
        <f>VLOOKUP(InputData[[#This Row],[PRODUCT ID]],MasterData[#All],3,FALSE)</f>
        <v>Category05</v>
      </c>
      <c r="I519" t="str">
        <f>VLOOKUP(InputData[[#This Row],[PRODUCT ID]],MasterData[#All],4,FALSE)</f>
        <v>Kg</v>
      </c>
      <c r="J519" s="7">
        <f>VLOOKUP(InputData[[#This Row],[PRODUCT ID]],MasterData[#All],5,FALSE)</f>
        <v>76</v>
      </c>
      <c r="K519" s="7">
        <f>VLOOKUP(InputData[[#This Row],[PRODUCT ID]],MasterData[#All],6,FALSE)</f>
        <v>82.08</v>
      </c>
      <c r="L519" s="7">
        <f>InputData[[#This Row],[BUYING PRIZE]]*InputData[[#This Row],[QUANTITY]]</f>
        <v>532</v>
      </c>
      <c r="M519" s="7">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ID]],MasterData[#All],2,FALSE)</f>
        <v>Product11</v>
      </c>
      <c r="H520" t="str">
        <f>VLOOKUP(InputData[[#This Row],[PRODUCT ID]],MasterData[#All],3,FALSE)</f>
        <v>Category02</v>
      </c>
      <c r="I520" t="str">
        <f>VLOOKUP(InputData[[#This Row],[PRODUCT ID]],MasterData[#All],4,FALSE)</f>
        <v>Lt</v>
      </c>
      <c r="J520" s="7">
        <f>VLOOKUP(InputData[[#This Row],[PRODUCT ID]],MasterData[#All],5,FALSE)</f>
        <v>44</v>
      </c>
      <c r="K520" s="7">
        <f>VLOOKUP(InputData[[#This Row],[PRODUCT ID]],MasterData[#All],6,FALSE)</f>
        <v>48.4</v>
      </c>
      <c r="L520" s="7">
        <f>InputData[[#This Row],[BUYING PRIZE]]*InputData[[#This Row],[QUANTITY]]</f>
        <v>616</v>
      </c>
      <c r="M520" s="7">
        <f>InputData[[#This Row],[SELLING PRICE]]*InputData[[#This Row],[QUANTITY]]*(1-InputData[[#This Row],[DISCOUNT %]])</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ID]],MasterData[#All],2,FALSE)</f>
        <v>Product09</v>
      </c>
      <c r="H521" t="str">
        <f>VLOOKUP(InputData[[#This Row],[PRODUCT ID]],MasterData[#All],3,FALSE)</f>
        <v>Category01</v>
      </c>
      <c r="I521" t="str">
        <f>VLOOKUP(InputData[[#This Row],[PRODUCT ID]],MasterData[#All],4,FALSE)</f>
        <v>No.</v>
      </c>
      <c r="J521" s="7">
        <f>VLOOKUP(InputData[[#This Row],[PRODUCT ID]],MasterData[#All],5,FALSE)</f>
        <v>6</v>
      </c>
      <c r="K521" s="7">
        <f>VLOOKUP(InputData[[#This Row],[PRODUCT ID]],MasterData[#All],6,FALSE)</f>
        <v>7.8599999999999994</v>
      </c>
      <c r="L521" s="7">
        <f>InputData[[#This Row],[BUYING PRIZE]]*InputData[[#This Row],[QUANTITY]]</f>
        <v>66</v>
      </c>
      <c r="M521" s="7">
        <f>InputData[[#This Row],[SELLING PRICE]]*InputData[[#This Row],[QUANTITY]]*(1-InputData[[#This Row],[DISCOUNT %]])</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ID]],MasterData[#All],2,FALSE)</f>
        <v>Product06</v>
      </c>
      <c r="H522" t="str">
        <f>VLOOKUP(InputData[[#This Row],[PRODUCT ID]],MasterData[#All],3,FALSE)</f>
        <v>Category01</v>
      </c>
      <c r="I522" t="str">
        <f>VLOOKUP(InputData[[#This Row],[PRODUCT ID]],MasterData[#All],4,FALSE)</f>
        <v>Kg</v>
      </c>
      <c r="J522" s="7">
        <f>VLOOKUP(InputData[[#This Row],[PRODUCT ID]],MasterData[#All],5,FALSE)</f>
        <v>75</v>
      </c>
      <c r="K522" s="7">
        <f>VLOOKUP(InputData[[#This Row],[PRODUCT ID]],MasterData[#All],6,FALSE)</f>
        <v>85.5</v>
      </c>
      <c r="L522" s="7">
        <f>InputData[[#This Row],[BUYING PRIZE]]*InputData[[#This Row],[QUANTITY]]</f>
        <v>750</v>
      </c>
      <c r="M522" s="7">
        <f>InputData[[#This Row],[SELLING PRICE]]*InputData[[#This Row],[QUANTITY]]*(1-InputData[[#This Row],[DISCOUNT %]])</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ID]],MasterData[#All],2,FALSE)</f>
        <v>Product08</v>
      </c>
      <c r="H523" t="str">
        <f>VLOOKUP(InputData[[#This Row],[PRODUCT ID]],MasterData[#All],3,FALSE)</f>
        <v>Category01</v>
      </c>
      <c r="I523" t="str">
        <f>VLOOKUP(InputData[[#This Row],[PRODUCT ID]],MasterData[#All],4,FALSE)</f>
        <v>Kg</v>
      </c>
      <c r="J523" s="7">
        <f>VLOOKUP(InputData[[#This Row],[PRODUCT ID]],MasterData[#All],5,FALSE)</f>
        <v>83</v>
      </c>
      <c r="K523" s="7">
        <f>VLOOKUP(InputData[[#This Row],[PRODUCT ID]],MasterData[#All],6,FALSE)</f>
        <v>94.62</v>
      </c>
      <c r="L523" s="7">
        <f>InputData[[#This Row],[BUYING PRIZE]]*InputData[[#This Row],[QUANTITY]]</f>
        <v>1245</v>
      </c>
      <c r="M523" s="7">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ID]],MasterData[#All],2,FALSE)</f>
        <v>Product42</v>
      </c>
      <c r="H524" t="str">
        <f>VLOOKUP(InputData[[#This Row],[PRODUCT ID]],MasterData[#All],3,FALSE)</f>
        <v>Category05</v>
      </c>
      <c r="I524" t="str">
        <f>VLOOKUP(InputData[[#This Row],[PRODUCT ID]],MasterData[#All],4,FALSE)</f>
        <v>Ft</v>
      </c>
      <c r="J524" s="7">
        <f>VLOOKUP(InputData[[#This Row],[PRODUCT ID]],MasterData[#All],5,FALSE)</f>
        <v>120</v>
      </c>
      <c r="K524" s="7">
        <f>VLOOKUP(InputData[[#This Row],[PRODUCT ID]],MasterData[#All],6,FALSE)</f>
        <v>162</v>
      </c>
      <c r="L524" s="7">
        <f>InputData[[#This Row],[BUYING PRIZE]]*InputData[[#This Row],[QUANTITY]]</f>
        <v>120</v>
      </c>
      <c r="M524" s="7">
        <f>InputData[[#This Row],[SELLING PRICE]]*InputData[[#This Row],[QUANTITY]]*(1-InputData[[#This Row],[DISCOUNT %]])</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ID]],MasterData[#All],2,FALSE)</f>
        <v>Product41</v>
      </c>
      <c r="H525" t="str">
        <f>VLOOKUP(InputData[[#This Row],[PRODUCT ID]],MasterData[#All],3,FALSE)</f>
        <v>Category05</v>
      </c>
      <c r="I525" t="str">
        <f>VLOOKUP(InputData[[#This Row],[PRODUCT ID]],MasterData[#All],4,FALSE)</f>
        <v>Ft</v>
      </c>
      <c r="J525" s="7">
        <f>VLOOKUP(InputData[[#This Row],[PRODUCT ID]],MasterData[#All],5,FALSE)</f>
        <v>138</v>
      </c>
      <c r="K525" s="7">
        <f>VLOOKUP(InputData[[#This Row],[PRODUCT ID]],MasterData[#All],6,FALSE)</f>
        <v>173.88</v>
      </c>
      <c r="L525" s="7">
        <f>InputData[[#This Row],[BUYING PRIZE]]*InputData[[#This Row],[QUANTITY]]</f>
        <v>1932</v>
      </c>
      <c r="M525" s="7">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ID]],MasterData[#All],2,FALSE)</f>
        <v>Product33</v>
      </c>
      <c r="H526" t="str">
        <f>VLOOKUP(InputData[[#This Row],[PRODUCT ID]],MasterData[#All],3,FALSE)</f>
        <v>Category04</v>
      </c>
      <c r="I526" t="str">
        <f>VLOOKUP(InputData[[#This Row],[PRODUCT ID]],MasterData[#All],4,FALSE)</f>
        <v>Kg</v>
      </c>
      <c r="J526" s="7">
        <f>VLOOKUP(InputData[[#This Row],[PRODUCT ID]],MasterData[#All],5,FALSE)</f>
        <v>95</v>
      </c>
      <c r="K526" s="7">
        <f>VLOOKUP(InputData[[#This Row],[PRODUCT ID]],MasterData[#All],6,FALSE)</f>
        <v>119.7</v>
      </c>
      <c r="L526" s="7">
        <f>InputData[[#This Row],[BUYING PRIZE]]*InputData[[#This Row],[QUANTITY]]</f>
        <v>1140</v>
      </c>
      <c r="M526" s="7">
        <f>InputData[[#This Row],[SELLING PRICE]]*InputData[[#This Row],[QUANTITY]]*(1-InputData[[#This Row],[DISCOUNT %]])</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ID]],MasterData[#All],2,FALSE)</f>
        <v>Product11</v>
      </c>
      <c r="H527" t="str">
        <f>VLOOKUP(InputData[[#This Row],[PRODUCT ID]],MasterData[#All],3,FALSE)</f>
        <v>Category02</v>
      </c>
      <c r="I527" t="str">
        <f>VLOOKUP(InputData[[#This Row],[PRODUCT ID]],MasterData[#All],4,FALSE)</f>
        <v>Lt</v>
      </c>
      <c r="J527" s="7">
        <f>VLOOKUP(InputData[[#This Row],[PRODUCT ID]],MasterData[#All],5,FALSE)</f>
        <v>44</v>
      </c>
      <c r="K527" s="7">
        <f>VLOOKUP(InputData[[#This Row],[PRODUCT ID]],MasterData[#All],6,FALSE)</f>
        <v>48.4</v>
      </c>
      <c r="L527" s="7">
        <f>InputData[[#This Row],[BUYING PRIZE]]*InputData[[#This Row],[QUANTITY]]</f>
        <v>264</v>
      </c>
      <c r="M527" s="7">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ID]],MasterData[#All],2,FALSE)</f>
        <v>Product11</v>
      </c>
      <c r="H528" t="str">
        <f>VLOOKUP(InputData[[#This Row],[PRODUCT ID]],MasterData[#All],3,FALSE)</f>
        <v>Category02</v>
      </c>
      <c r="I528" t="str">
        <f>VLOOKUP(InputData[[#This Row],[PRODUCT ID]],MasterData[#All],4,FALSE)</f>
        <v>Lt</v>
      </c>
      <c r="J528" s="7">
        <f>VLOOKUP(InputData[[#This Row],[PRODUCT ID]],MasterData[#All],5,FALSE)</f>
        <v>44</v>
      </c>
      <c r="K528" s="7">
        <f>VLOOKUP(InputData[[#This Row],[PRODUCT ID]],MasterData[#All],6,FALSE)</f>
        <v>48.4</v>
      </c>
      <c r="L528" s="7">
        <f>InputData[[#This Row],[BUYING PRIZE]]*InputData[[#This Row],[QUANTITY]]</f>
        <v>132</v>
      </c>
      <c r="M528" s="7">
        <f>InputData[[#This Row],[SELLING PRICE]]*InputData[[#This Row],[QUANTITY]]*(1-InputData[[#This Row],[DISCOUNT %]])</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7"/>
  <sheetViews>
    <sheetView workbookViewId="0">
      <selection activeCell="F48" sqref="F48"/>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row r="47" spans="1:6" x14ac:dyDescent="0.25">
      <c r="A47" t="s">
        <v>141</v>
      </c>
      <c r="B47" t="s">
        <v>142</v>
      </c>
      <c r="C47" t="s">
        <v>143</v>
      </c>
      <c r="D47" t="s">
        <v>9</v>
      </c>
      <c r="E47">
        <v>70</v>
      </c>
      <c r="F47">
        <v>75</v>
      </c>
    </row>
  </sheetData>
  <phoneticPr fontId="3" type="noConversion"/>
  <dataValidations count="3">
    <dataValidation type="list" allowBlank="1" showInputMessage="1" showErrorMessage="1" sqref="C2:C45" xr:uid="{DD3653ED-5F3C-43AF-A846-04E57B65CB7D}">
      <formula1>"Category01,Category02,Category03,Category04,Category05"</formula1>
    </dataValidation>
    <dataValidation type="list" allowBlank="1" showInputMessage="1" showErrorMessage="1" sqref="D2:D47" xr:uid="{BAF831DE-FD7E-4C5A-AB30-A7CBB0FB6518}">
      <formula1>"Kg,Lt,Ft,Dozon,No."</formula1>
    </dataValidation>
    <dataValidation type="list" allowBlank="1" showInputMessage="1" showErrorMessage="1" sqref="C46:C47" xr:uid="{0707ACB7-C2CD-4A20-9389-DD2CBA156772}">
      <formula1>"Category01,Category02,Category03,Category04,Category05,Category06"</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F0A8-5E54-4788-8DF2-907D30A7BCF9}">
  <dimension ref="A1:AV46"/>
  <sheetViews>
    <sheetView topLeftCell="T1" zoomScale="70" zoomScaleNormal="70" workbookViewId="0">
      <selection activeCell="AF49" sqref="AF49"/>
    </sheetView>
  </sheetViews>
  <sheetFormatPr defaultRowHeight="15" x14ac:dyDescent="0.25"/>
  <cols>
    <col min="1" max="1" width="17.85546875" bestFit="1" customWidth="1"/>
    <col min="2" max="2" width="37.85546875" bestFit="1" customWidth="1"/>
    <col min="4" max="4" width="36.85546875" bestFit="1" customWidth="1"/>
    <col min="5" max="5" width="37.85546875" bestFit="1" customWidth="1"/>
    <col min="6" max="6" width="12.42578125" customWidth="1"/>
    <col min="7" max="7" width="17.85546875" bestFit="1" customWidth="1"/>
    <col min="8" max="8" width="36.85546875" bestFit="1" customWidth="1"/>
    <col min="9" max="9" width="37.85546875" bestFit="1" customWidth="1"/>
    <col min="10" max="14" width="15.28515625" customWidth="1"/>
    <col min="15" max="15" width="12.42578125" customWidth="1"/>
    <col min="16" max="19" width="16.140625" customWidth="1"/>
    <col min="21" max="21" width="17.85546875" bestFit="1" customWidth="1"/>
    <col min="22" max="22" width="10.28515625" bestFit="1" customWidth="1"/>
    <col min="23" max="23" width="37.85546875" bestFit="1" customWidth="1"/>
    <col min="24" max="24" width="22.42578125" bestFit="1" customWidth="1"/>
    <col min="25" max="28" width="17" customWidth="1"/>
    <col min="29" max="29" width="17" style="7" customWidth="1"/>
    <col min="30" max="31" width="17" customWidth="1"/>
    <col min="32" max="34" width="11.42578125" customWidth="1"/>
    <col min="35" max="35" width="17" customWidth="1"/>
    <col min="36" max="36" width="17.85546875" bestFit="1" customWidth="1"/>
    <col min="37" max="37" width="37.85546875" bestFit="1" customWidth="1"/>
    <col min="38" max="43" width="10.85546875" customWidth="1"/>
    <col min="44" max="44" width="17.85546875" bestFit="1" customWidth="1"/>
    <col min="45" max="45" width="37.85546875" bestFit="1" customWidth="1"/>
    <col min="46" max="46" width="19.5703125" customWidth="1"/>
    <col min="47" max="47" width="17.85546875" bestFit="1" customWidth="1"/>
    <col min="48" max="48" width="37.85546875" bestFit="1" customWidth="1"/>
  </cols>
  <sheetData>
    <row r="1" spans="1:48" x14ac:dyDescent="0.25">
      <c r="A1" s="8" t="s">
        <v>119</v>
      </c>
      <c r="B1" t="s">
        <v>120</v>
      </c>
      <c r="D1" t="s">
        <v>121</v>
      </c>
      <c r="E1" t="s">
        <v>120</v>
      </c>
      <c r="G1" s="8" t="s">
        <v>119</v>
      </c>
      <c r="H1" t="s">
        <v>121</v>
      </c>
      <c r="I1" t="s">
        <v>120</v>
      </c>
      <c r="Q1" t="b">
        <v>1</v>
      </c>
      <c r="R1" t="b">
        <v>1</v>
      </c>
      <c r="S1" t="b">
        <v>1</v>
      </c>
      <c r="U1" s="8" t="s">
        <v>119</v>
      </c>
      <c r="V1" s="8" t="s">
        <v>3</v>
      </c>
      <c r="W1" t="s">
        <v>120</v>
      </c>
      <c r="X1" t="s">
        <v>134</v>
      </c>
      <c r="AA1" t="str">
        <f ca="1">VLOOKUP(1,Z2:AD45,2,0)</f>
        <v>Product41</v>
      </c>
      <c r="AB1" t="str">
        <f ca="1">VLOOKUP(1,Z2:AD45,3,0)</f>
        <v>Ft</v>
      </c>
      <c r="AC1" s="7">
        <f ca="1">VLOOKUP(1,Z2:AD45,4,0)</f>
        <v>22952.16</v>
      </c>
      <c r="AD1">
        <f ca="1">VLOOKUP(1,Z2:AD45,5,0)</f>
        <v>132</v>
      </c>
      <c r="AF1">
        <v>1</v>
      </c>
      <c r="AG1">
        <f>COUNT(X:X)-9</f>
        <v>35</v>
      </c>
      <c r="AH1">
        <f>MIN(AF1:AG1)</f>
        <v>1</v>
      </c>
      <c r="AJ1" s="8" t="s">
        <v>119</v>
      </c>
      <c r="AK1" t="s">
        <v>120</v>
      </c>
      <c r="AN1" t="str">
        <f ca="1">VLOOKUP(1,AM3:AO7,2,0)</f>
        <v>Category04</v>
      </c>
      <c r="AO1" s="7">
        <f ca="1">VLOOKUP(1,AM3:AO7,3,0)</f>
        <v>95269.4</v>
      </c>
      <c r="AR1" s="8" t="s">
        <v>119</v>
      </c>
      <c r="AS1" t="s">
        <v>120</v>
      </c>
      <c r="AU1" s="8" t="s">
        <v>119</v>
      </c>
      <c r="AV1" t="s">
        <v>120</v>
      </c>
    </row>
    <row r="2" spans="1:48" x14ac:dyDescent="0.25">
      <c r="A2" s="9">
        <v>1</v>
      </c>
      <c r="B2" s="7">
        <v>13167.810000000001</v>
      </c>
      <c r="D2" s="7">
        <v>332504</v>
      </c>
      <c r="E2" s="7">
        <v>401411.91999999969</v>
      </c>
      <c r="G2" s="9" t="s">
        <v>122</v>
      </c>
      <c r="H2" s="7">
        <v>34290</v>
      </c>
      <c r="I2" s="7">
        <v>41346.959999999992</v>
      </c>
      <c r="J2" s="7"/>
      <c r="K2" t="s">
        <v>138</v>
      </c>
      <c r="L2" t="s">
        <v>139</v>
      </c>
      <c r="M2" t="s">
        <v>140</v>
      </c>
      <c r="N2" t="s">
        <v>137</v>
      </c>
      <c r="P2" t="s">
        <v>138</v>
      </c>
      <c r="Q2" t="s">
        <v>139</v>
      </c>
      <c r="R2" t="s">
        <v>140</v>
      </c>
      <c r="S2" t="s">
        <v>137</v>
      </c>
      <c r="U2" t="s">
        <v>7</v>
      </c>
      <c r="V2" t="s">
        <v>9</v>
      </c>
      <c r="W2" s="12">
        <v>9764.7199999999993</v>
      </c>
      <c r="X2" s="12">
        <v>94</v>
      </c>
      <c r="Z2">
        <f ca="1">IFERROR(RANK(AC2,$AC$2:$AC$45),"")</f>
        <v>19</v>
      </c>
      <c r="AA2" t="str">
        <f ca="1">IF(OFFSET(U1,1,0)=0,"",OFFSET(U1,1,0))</f>
        <v>Product01</v>
      </c>
      <c r="AB2" t="str">
        <f ca="1">IF(OFFSET(U1,1,1)=0,"",OFFSET(U1,1,1))</f>
        <v>Kg</v>
      </c>
      <c r="AC2" s="7">
        <f ca="1">IF(OFFSET(U1,1,2)=0,"",OFFSET(U1,1,2))</f>
        <v>9764.7199999999993</v>
      </c>
      <c r="AD2">
        <f ca="1">IF(OFFSET(U1,1,3)=0,"",OFFSET(U1,1,3))</f>
        <v>94</v>
      </c>
      <c r="AJ2" s="9" t="s">
        <v>8</v>
      </c>
      <c r="AK2" s="12">
        <v>69261.950000000012</v>
      </c>
      <c r="AO2" s="7"/>
      <c r="AR2" s="9" t="s">
        <v>108</v>
      </c>
      <c r="AS2" s="12">
        <v>208140.15000000005</v>
      </c>
      <c r="AU2" s="9" t="s">
        <v>107</v>
      </c>
      <c r="AV2" s="12">
        <v>199516.90000000008</v>
      </c>
    </row>
    <row r="3" spans="1:48" x14ac:dyDescent="0.25">
      <c r="A3" s="9">
        <v>2</v>
      </c>
      <c r="B3" s="7">
        <v>13210.220000000001</v>
      </c>
      <c r="G3" s="9" t="s">
        <v>123</v>
      </c>
      <c r="H3" s="7">
        <v>25341</v>
      </c>
      <c r="I3" s="7">
        <v>30857.300000000003</v>
      </c>
      <c r="J3" s="7"/>
      <c r="K3" s="9" t="s">
        <v>122</v>
      </c>
      <c r="L3" s="7">
        <f>VLOOKUP(K3,$G$1:$I$13,3,0)</f>
        <v>41346.959999999992</v>
      </c>
      <c r="M3" s="7">
        <f>L3-VLOOKUP(K3,$G$1:$I$13,2,0)</f>
        <v>7056.9599999999919</v>
      </c>
      <c r="N3" s="10">
        <f>M3/L3</f>
        <v>0.17067663499323754</v>
      </c>
      <c r="P3" s="9" t="s">
        <v>122</v>
      </c>
      <c r="Q3" s="7">
        <f>IF($Q$1=TRUE,L3,NA())</f>
        <v>41346.959999999992</v>
      </c>
      <c r="R3" s="7">
        <f>IF($R$1=TRUE,M3,"")</f>
        <v>7056.9599999999919</v>
      </c>
      <c r="S3" s="10">
        <f>IFERROR(IF($S$1=TRUE, R3/Q3, ""),"")</f>
        <v>0.17067663499323754</v>
      </c>
      <c r="U3" t="s">
        <v>11</v>
      </c>
      <c r="V3" t="s">
        <v>9</v>
      </c>
      <c r="W3" s="12">
        <v>13423.199999999999</v>
      </c>
      <c r="X3" s="12">
        <v>94</v>
      </c>
      <c r="Z3">
        <f t="shared" ref="Z3:Z45" ca="1" si="0">IFERROR(RANK(AC3,$AC$2:$AC$45),"")</f>
        <v>10</v>
      </c>
      <c r="AA3" t="str">
        <f t="shared" ref="AA3:AA25" ca="1" si="1">IF(OFFSET(U2,1,0)=0,"",OFFSET(U2,1,0))</f>
        <v>Product02</v>
      </c>
      <c r="AB3" t="str">
        <f t="shared" ref="AB3:AB45" ca="1" si="2">IF(OFFSET(U2,1,1)=0,"",OFFSET(U2,1,1))</f>
        <v>Kg</v>
      </c>
      <c r="AC3" s="7">
        <f t="shared" ref="AC3:AC45" ca="1" si="3">IF(OFFSET(U2,1,2)=0,"",OFFSET(U2,1,2))</f>
        <v>13423.199999999999</v>
      </c>
      <c r="AD3">
        <f t="shared" ref="AD3:AD45" ca="1" si="4">IF(OFFSET(U2,1,3)=0,"",OFFSET(U2,1,3))</f>
        <v>94</v>
      </c>
      <c r="AJ3" s="9" t="s">
        <v>28</v>
      </c>
      <c r="AK3" s="12">
        <v>92963.87</v>
      </c>
      <c r="AM3">
        <f ca="1">RANK(AO3,$AO$3:$AO$8,0)</f>
        <v>4</v>
      </c>
      <c r="AN3" t="str">
        <f ca="1">OFFSET(AJ1,1,0)</f>
        <v>Category01</v>
      </c>
      <c r="AO3" s="7">
        <f ca="1">OFFSET(AJ1,1,1)</f>
        <v>69261.950000000012</v>
      </c>
      <c r="AR3" s="9" t="s">
        <v>106</v>
      </c>
      <c r="AS3" s="12">
        <v>133923.87000000002</v>
      </c>
      <c r="AU3" s="9" t="s">
        <v>106</v>
      </c>
      <c r="AV3" s="12">
        <v>201895.01999999993</v>
      </c>
    </row>
    <row r="4" spans="1:48" x14ac:dyDescent="0.25">
      <c r="A4" s="9">
        <v>3</v>
      </c>
      <c r="B4" s="7">
        <v>20202.099999999995</v>
      </c>
      <c r="D4" t="s">
        <v>135</v>
      </c>
      <c r="E4" s="7">
        <f>GETPIVOTDATA("Sum of TOTAL SELLING VALUE",$D$1)</f>
        <v>401411.91999999969</v>
      </c>
      <c r="G4" s="9" t="s">
        <v>124</v>
      </c>
      <c r="H4" s="7">
        <v>23437</v>
      </c>
      <c r="I4" s="7">
        <v>28616.65</v>
      </c>
      <c r="J4" s="7"/>
      <c r="K4" s="9" t="s">
        <v>123</v>
      </c>
      <c r="L4" s="7">
        <f t="shared" ref="L4:L14" si="5">VLOOKUP(K4,$G$1:$I$13,3,0)</f>
        <v>30857.300000000003</v>
      </c>
      <c r="M4" s="7">
        <f t="shared" ref="M4:M14" si="6">L4-VLOOKUP(K4,$G$1:$I$13,2,0)</f>
        <v>5516.3000000000029</v>
      </c>
      <c r="N4" s="10">
        <f t="shared" ref="N4:N14" si="7">M4/L4</f>
        <v>0.17876807108852694</v>
      </c>
      <c r="P4" s="9" t="s">
        <v>123</v>
      </c>
      <c r="Q4" s="7">
        <f t="shared" ref="Q4:Q14" si="8">IF($Q$1=TRUE,L4,NA())</f>
        <v>30857.300000000003</v>
      </c>
      <c r="R4" s="7">
        <f t="shared" ref="R4:R14" si="9">IF($R$1=TRUE,M4,"")</f>
        <v>5516.3000000000029</v>
      </c>
      <c r="S4" s="10">
        <f t="shared" ref="S4:S14" si="10">IFERROR(IF($S$1=TRUE, R4/Q4, ""),"")</f>
        <v>0.17876807108852694</v>
      </c>
      <c r="U4" t="s">
        <v>13</v>
      </c>
      <c r="V4" t="s">
        <v>9</v>
      </c>
      <c r="W4" s="12">
        <v>6394.2599999999993</v>
      </c>
      <c r="X4" s="12">
        <v>79</v>
      </c>
      <c r="Z4">
        <f t="shared" ca="1" si="0"/>
        <v>26</v>
      </c>
      <c r="AA4" t="str">
        <f t="shared" ca="1" si="1"/>
        <v>Product03</v>
      </c>
      <c r="AB4" t="str">
        <f t="shared" ca="1" si="2"/>
        <v>Kg</v>
      </c>
      <c r="AC4" s="7">
        <f t="shared" ca="1" si="3"/>
        <v>6394.2599999999993</v>
      </c>
      <c r="AD4">
        <f t="shared" ca="1" si="4"/>
        <v>79</v>
      </c>
      <c r="AF4" t="str">
        <f ca="1">IF(OFFSET(U1,$AH$1,0)=0,"",OFFSET(U1,$AH$1,0))</f>
        <v>Product01</v>
      </c>
      <c r="AG4" s="11">
        <f ca="1">IF(OFFSET(U1,$AH$1,2)=0,"",OFFSET(U1,$AH$1,2))</f>
        <v>9764.7199999999993</v>
      </c>
      <c r="AJ4" s="9" t="s">
        <v>49</v>
      </c>
      <c r="AK4" s="12">
        <v>52299.509999999995</v>
      </c>
      <c r="AM4">
        <f t="shared" ref="AM4:AM7" ca="1" si="11">RANK(AO4,$AO$3:$AO$8,0)</f>
        <v>2</v>
      </c>
      <c r="AN4" t="str">
        <f t="shared" ref="AN4:AN7" ca="1" si="12">OFFSET(AJ2,1,0)</f>
        <v>Category02</v>
      </c>
      <c r="AO4" s="7">
        <f t="shared" ref="AO4:AO7" ca="1" si="13">OFFSET(AJ2,1,1)</f>
        <v>92963.87</v>
      </c>
      <c r="AR4" s="9" t="s">
        <v>105</v>
      </c>
      <c r="AS4" s="12">
        <v>59347.900000000009</v>
      </c>
    </row>
    <row r="5" spans="1:48" x14ac:dyDescent="0.25">
      <c r="A5" s="9">
        <v>4</v>
      </c>
      <c r="B5" s="7">
        <v>11312.2</v>
      </c>
      <c r="D5" t="s">
        <v>136</v>
      </c>
      <c r="E5" s="7">
        <f>GETPIVOTDATA("Sum of TOTAL SELLING VALUE",$D$1)-GETPIVOTDATA("Sum of TOTAL BUYING VALUE",$D$1)</f>
        <v>68907.919999999693</v>
      </c>
      <c r="G5" s="9" t="s">
        <v>125</v>
      </c>
      <c r="H5" s="7">
        <v>21282</v>
      </c>
      <c r="I5" s="7">
        <v>26579.11</v>
      </c>
      <c r="J5" s="7"/>
      <c r="K5" s="9" t="s">
        <v>124</v>
      </c>
      <c r="L5" s="7">
        <f t="shared" si="5"/>
        <v>28616.65</v>
      </c>
      <c r="M5" s="7">
        <f t="shared" si="6"/>
        <v>5179.6500000000015</v>
      </c>
      <c r="N5" s="10">
        <f t="shared" si="7"/>
        <v>0.18100127023952842</v>
      </c>
      <c r="P5" s="9" t="s">
        <v>124</v>
      </c>
      <c r="Q5" s="7">
        <f t="shared" si="8"/>
        <v>28616.65</v>
      </c>
      <c r="R5" s="7">
        <f t="shared" si="9"/>
        <v>5179.6500000000015</v>
      </c>
      <c r="S5" s="10">
        <f t="shared" si="10"/>
        <v>0.18100127023952842</v>
      </c>
      <c r="U5" t="s">
        <v>15</v>
      </c>
      <c r="V5" t="s">
        <v>109</v>
      </c>
      <c r="W5" s="12">
        <v>6056.1600000000008</v>
      </c>
      <c r="X5" s="12">
        <v>124</v>
      </c>
      <c r="Z5">
        <f t="shared" ca="1" si="0"/>
        <v>30</v>
      </c>
      <c r="AA5" t="str">
        <f t="shared" ca="1" si="1"/>
        <v>Product04</v>
      </c>
      <c r="AB5" t="str">
        <f t="shared" ca="1" si="2"/>
        <v>Lt</v>
      </c>
      <c r="AC5" s="7">
        <f t="shared" ca="1" si="3"/>
        <v>6056.1600000000008</v>
      </c>
      <c r="AD5">
        <f t="shared" ca="1" si="4"/>
        <v>124</v>
      </c>
      <c r="AF5" t="str">
        <f t="shared" ref="AF5:AF13" ca="1" si="14">IF(OFFSET(U2,$AH$1,0)=0,"",OFFSET(U2,$AH$1,0))</f>
        <v>Product02</v>
      </c>
      <c r="AG5" s="11">
        <f t="shared" ref="AG5:AG13" ca="1" si="15">IF(OFFSET(U2,$AH$1,2)=0,"",OFFSET(U2,$AH$1,2))</f>
        <v>13423.199999999999</v>
      </c>
      <c r="AJ5" s="9" t="s">
        <v>62</v>
      </c>
      <c r="AK5" s="12">
        <v>95269.4</v>
      </c>
      <c r="AM5">
        <f t="shared" ca="1" si="11"/>
        <v>5</v>
      </c>
      <c r="AN5" t="str">
        <f t="shared" ca="1" si="12"/>
        <v>Category03</v>
      </c>
      <c r="AO5" s="7">
        <f t="shared" ca="1" si="13"/>
        <v>52299.509999999995</v>
      </c>
    </row>
    <row r="6" spans="1:48" x14ac:dyDescent="0.25">
      <c r="A6" s="9">
        <v>5</v>
      </c>
      <c r="B6" s="7">
        <v>11711.449999999999</v>
      </c>
      <c r="D6" t="s">
        <v>137</v>
      </c>
      <c r="E6" s="10">
        <f>E5/E4</f>
        <v>0.17166386090378119</v>
      </c>
      <c r="G6" s="9" t="s">
        <v>126</v>
      </c>
      <c r="H6" s="7">
        <v>26526</v>
      </c>
      <c r="I6" s="7">
        <v>30910.45</v>
      </c>
      <c r="J6" s="7"/>
      <c r="K6" s="9" t="s">
        <v>125</v>
      </c>
      <c r="L6" s="7">
        <f t="shared" si="5"/>
        <v>26579.11</v>
      </c>
      <c r="M6" s="7">
        <f t="shared" si="6"/>
        <v>5297.1100000000006</v>
      </c>
      <c r="N6" s="10">
        <f t="shared" si="7"/>
        <v>0.19929598846613</v>
      </c>
      <c r="P6" s="9" t="s">
        <v>125</v>
      </c>
      <c r="Q6" s="7">
        <f t="shared" si="8"/>
        <v>26579.11</v>
      </c>
      <c r="R6" s="7">
        <f t="shared" si="9"/>
        <v>5297.1100000000006</v>
      </c>
      <c r="S6" s="10">
        <f t="shared" si="10"/>
        <v>0.19929598846613</v>
      </c>
      <c r="U6" t="s">
        <v>17</v>
      </c>
      <c r="V6" t="s">
        <v>110</v>
      </c>
      <c r="W6" s="12">
        <v>15716.61</v>
      </c>
      <c r="X6" s="12">
        <v>101</v>
      </c>
      <c r="Z6">
        <f t="shared" ca="1" si="0"/>
        <v>8</v>
      </c>
      <c r="AA6" t="str">
        <f t="shared" ca="1" si="1"/>
        <v>Product05</v>
      </c>
      <c r="AB6" t="str">
        <f t="shared" ca="1" si="2"/>
        <v>Ft</v>
      </c>
      <c r="AC6" s="7">
        <f t="shared" ca="1" si="3"/>
        <v>15716.61</v>
      </c>
      <c r="AD6">
        <f t="shared" ca="1" si="4"/>
        <v>101</v>
      </c>
      <c r="AF6" t="str">
        <f t="shared" ca="1" si="14"/>
        <v>Product03</v>
      </c>
      <c r="AG6" s="11">
        <f t="shared" ca="1" si="15"/>
        <v>6394.2599999999993</v>
      </c>
      <c r="AJ6" s="9" t="s">
        <v>85</v>
      </c>
      <c r="AK6" s="12">
        <v>91617.19</v>
      </c>
      <c r="AM6">
        <f t="shared" ca="1" si="11"/>
        <v>1</v>
      </c>
      <c r="AN6" t="str">
        <f t="shared" ca="1" si="12"/>
        <v>Category04</v>
      </c>
      <c r="AO6" s="7">
        <f t="shared" ca="1" si="13"/>
        <v>95269.4</v>
      </c>
    </row>
    <row r="7" spans="1:48" x14ac:dyDescent="0.25">
      <c r="A7" s="9">
        <v>6</v>
      </c>
      <c r="B7" s="7">
        <v>14365.540000000005</v>
      </c>
      <c r="G7" s="9" t="s">
        <v>127</v>
      </c>
      <c r="H7" s="7">
        <v>24879</v>
      </c>
      <c r="I7" s="7">
        <v>30533.710000000003</v>
      </c>
      <c r="J7" s="7"/>
      <c r="K7" s="9" t="s">
        <v>126</v>
      </c>
      <c r="L7" s="7">
        <f t="shared" si="5"/>
        <v>30910.45</v>
      </c>
      <c r="M7" s="7">
        <f t="shared" si="6"/>
        <v>4384.4500000000007</v>
      </c>
      <c r="N7" s="10">
        <f t="shared" si="7"/>
        <v>0.14184361599394382</v>
      </c>
      <c r="P7" s="9" t="s">
        <v>126</v>
      </c>
      <c r="Q7" s="7">
        <f t="shared" si="8"/>
        <v>30910.45</v>
      </c>
      <c r="R7" s="7">
        <f t="shared" si="9"/>
        <v>4384.4500000000007</v>
      </c>
      <c r="S7" s="10">
        <f t="shared" si="10"/>
        <v>0.14184361599394382</v>
      </c>
      <c r="U7" t="s">
        <v>19</v>
      </c>
      <c r="V7" t="s">
        <v>9</v>
      </c>
      <c r="W7" s="12">
        <v>4531.5</v>
      </c>
      <c r="X7" s="12">
        <v>53</v>
      </c>
      <c r="Z7">
        <f t="shared" ca="1" si="0"/>
        <v>35</v>
      </c>
      <c r="AA7" t="str">
        <f t="shared" ca="1" si="1"/>
        <v>Product06</v>
      </c>
      <c r="AB7" t="str">
        <f t="shared" ca="1" si="2"/>
        <v>Kg</v>
      </c>
      <c r="AC7" s="7">
        <f t="shared" ca="1" si="3"/>
        <v>4531.5</v>
      </c>
      <c r="AD7">
        <f t="shared" ca="1" si="4"/>
        <v>53</v>
      </c>
      <c r="AF7" t="str">
        <f t="shared" ca="1" si="14"/>
        <v>Product04</v>
      </c>
      <c r="AG7" s="11">
        <f t="shared" ca="1" si="15"/>
        <v>6056.1600000000008</v>
      </c>
      <c r="AM7">
        <f t="shared" ca="1" si="11"/>
        <v>3</v>
      </c>
      <c r="AN7" t="str">
        <f t="shared" ca="1" si="12"/>
        <v>Category05</v>
      </c>
      <c r="AO7" s="7">
        <f t="shared" ca="1" si="13"/>
        <v>91617.19</v>
      </c>
    </row>
    <row r="8" spans="1:48" x14ac:dyDescent="0.25">
      <c r="A8" s="9">
        <v>7</v>
      </c>
      <c r="B8" s="7">
        <v>7132.79</v>
      </c>
      <c r="G8" s="9" t="s">
        <v>128</v>
      </c>
      <c r="H8" s="7">
        <v>29878</v>
      </c>
      <c r="I8" s="7">
        <v>35251.79</v>
      </c>
      <c r="J8" s="7"/>
      <c r="K8" s="9" t="s">
        <v>127</v>
      </c>
      <c r="L8" s="7">
        <f t="shared" si="5"/>
        <v>30533.710000000003</v>
      </c>
      <c r="M8" s="7">
        <f t="shared" si="6"/>
        <v>5654.7100000000028</v>
      </c>
      <c r="N8" s="10">
        <f t="shared" si="7"/>
        <v>0.18519564114547502</v>
      </c>
      <c r="P8" s="9" t="s">
        <v>127</v>
      </c>
      <c r="Q8" s="7">
        <f t="shared" si="8"/>
        <v>30533.710000000003</v>
      </c>
      <c r="R8" s="7">
        <f t="shared" si="9"/>
        <v>5654.7100000000028</v>
      </c>
      <c r="S8" s="10">
        <f t="shared" si="10"/>
        <v>0.18519564114547502</v>
      </c>
      <c r="U8" t="s">
        <v>21</v>
      </c>
      <c r="V8" t="s">
        <v>109</v>
      </c>
      <c r="W8" s="12">
        <v>2291.04</v>
      </c>
      <c r="X8" s="12">
        <v>48</v>
      </c>
      <c r="Z8">
        <f t="shared" ca="1" si="0"/>
        <v>39</v>
      </c>
      <c r="AA8" t="str">
        <f t="shared" ca="1" si="1"/>
        <v>Product07</v>
      </c>
      <c r="AB8" t="str">
        <f t="shared" ca="1" si="2"/>
        <v>Lt</v>
      </c>
      <c r="AC8" s="7">
        <f t="shared" ca="1" si="3"/>
        <v>2291.04</v>
      </c>
      <c r="AD8">
        <f t="shared" ca="1" si="4"/>
        <v>48</v>
      </c>
      <c r="AF8" t="str">
        <f t="shared" ca="1" si="14"/>
        <v>Product05</v>
      </c>
      <c r="AG8" s="11">
        <f t="shared" ca="1" si="15"/>
        <v>15716.61</v>
      </c>
    </row>
    <row r="9" spans="1:48" x14ac:dyDescent="0.25">
      <c r="A9" s="9">
        <v>8</v>
      </c>
      <c r="B9" s="7">
        <v>14262.46</v>
      </c>
      <c r="G9" s="9" t="s">
        <v>129</v>
      </c>
      <c r="H9" s="7">
        <v>29831</v>
      </c>
      <c r="I9" s="7">
        <v>35350.400000000016</v>
      </c>
      <c r="J9" s="7"/>
      <c r="K9" s="9" t="s">
        <v>128</v>
      </c>
      <c r="L9" s="7">
        <f t="shared" si="5"/>
        <v>35251.79</v>
      </c>
      <c r="M9" s="7">
        <f t="shared" si="6"/>
        <v>5373.7900000000009</v>
      </c>
      <c r="N9" s="10">
        <f t="shared" si="7"/>
        <v>0.15244020232731445</v>
      </c>
      <c r="P9" s="9" t="s">
        <v>128</v>
      </c>
      <c r="Q9" s="7">
        <f t="shared" si="8"/>
        <v>35251.79</v>
      </c>
      <c r="R9" s="7">
        <f t="shared" si="9"/>
        <v>5373.7900000000009</v>
      </c>
      <c r="S9" s="10">
        <f t="shared" si="10"/>
        <v>0.15244020232731445</v>
      </c>
      <c r="U9" t="s">
        <v>23</v>
      </c>
      <c r="V9" t="s">
        <v>9</v>
      </c>
      <c r="W9" s="12">
        <v>10502.82</v>
      </c>
      <c r="X9" s="12">
        <v>111</v>
      </c>
      <c r="Z9">
        <f t="shared" ca="1" si="0"/>
        <v>15</v>
      </c>
      <c r="AA9" t="str">
        <f t="shared" ca="1" si="1"/>
        <v>Product08</v>
      </c>
      <c r="AB9" t="str">
        <f t="shared" ca="1" si="2"/>
        <v>Kg</v>
      </c>
      <c r="AC9" s="7">
        <f t="shared" ca="1" si="3"/>
        <v>10502.82</v>
      </c>
      <c r="AD9">
        <f t="shared" ca="1" si="4"/>
        <v>111</v>
      </c>
      <c r="AF9" t="str">
        <f t="shared" ca="1" si="14"/>
        <v>Product06</v>
      </c>
      <c r="AG9" s="11">
        <f t="shared" ca="1" si="15"/>
        <v>4531.5</v>
      </c>
    </row>
    <row r="10" spans="1:48" x14ac:dyDescent="0.25">
      <c r="A10" s="9">
        <v>9</v>
      </c>
      <c r="B10" s="7">
        <v>16824.670000000002</v>
      </c>
      <c r="G10" s="9" t="s">
        <v>130</v>
      </c>
      <c r="H10" s="7">
        <v>28758</v>
      </c>
      <c r="I10" s="7">
        <v>35242.810000000005</v>
      </c>
      <c r="J10" s="7"/>
      <c r="K10" s="9" t="s">
        <v>129</v>
      </c>
      <c r="L10" s="7">
        <f t="shared" si="5"/>
        <v>35350.400000000016</v>
      </c>
      <c r="M10" s="7">
        <f t="shared" si="6"/>
        <v>5519.400000000016</v>
      </c>
      <c r="N10" s="10">
        <f t="shared" si="7"/>
        <v>0.15613401828550777</v>
      </c>
      <c r="P10" s="9" t="s">
        <v>129</v>
      </c>
      <c r="Q10" s="7">
        <f t="shared" si="8"/>
        <v>35350.400000000016</v>
      </c>
      <c r="R10" s="7">
        <f t="shared" si="9"/>
        <v>5519.400000000016</v>
      </c>
      <c r="S10" s="10">
        <f t="shared" si="10"/>
        <v>0.15613401828550777</v>
      </c>
      <c r="U10" t="s">
        <v>25</v>
      </c>
      <c r="V10" t="s">
        <v>111</v>
      </c>
      <c r="W10" s="12">
        <v>581.64</v>
      </c>
      <c r="X10" s="12">
        <v>74</v>
      </c>
      <c r="Z10">
        <f t="shared" ca="1" si="0"/>
        <v>44</v>
      </c>
      <c r="AA10" t="str">
        <f t="shared" ca="1" si="1"/>
        <v>Product09</v>
      </c>
      <c r="AB10" t="str">
        <f t="shared" ca="1" si="2"/>
        <v>No.</v>
      </c>
      <c r="AC10" s="7">
        <f t="shared" ca="1" si="3"/>
        <v>581.64</v>
      </c>
      <c r="AD10">
        <f t="shared" ca="1" si="4"/>
        <v>74</v>
      </c>
      <c r="AF10" t="str">
        <f t="shared" ca="1" si="14"/>
        <v>Product07</v>
      </c>
      <c r="AG10" s="11">
        <f t="shared" ca="1" si="15"/>
        <v>2291.04</v>
      </c>
    </row>
    <row r="11" spans="1:48" x14ac:dyDescent="0.25">
      <c r="A11" s="9">
        <v>10</v>
      </c>
      <c r="B11" s="7">
        <v>15229.35</v>
      </c>
      <c r="G11" s="9" t="s">
        <v>131</v>
      </c>
      <c r="H11" s="7">
        <v>27842</v>
      </c>
      <c r="I11" s="7">
        <v>33500.69000000001</v>
      </c>
      <c r="J11" s="7"/>
      <c r="K11" s="9" t="s">
        <v>130</v>
      </c>
      <c r="L11" s="7">
        <f t="shared" si="5"/>
        <v>35242.810000000005</v>
      </c>
      <c r="M11" s="7">
        <f t="shared" si="6"/>
        <v>6484.8100000000049</v>
      </c>
      <c r="N11" s="10">
        <f t="shared" si="7"/>
        <v>0.18400377268441431</v>
      </c>
      <c r="P11" s="9" t="s">
        <v>130</v>
      </c>
      <c r="Q11" s="7">
        <f t="shared" si="8"/>
        <v>35242.810000000005</v>
      </c>
      <c r="R11" s="7">
        <f t="shared" si="9"/>
        <v>6484.8100000000049</v>
      </c>
      <c r="S11" s="10">
        <f t="shared" si="10"/>
        <v>0.18400377268441431</v>
      </c>
      <c r="U11" t="s">
        <v>27</v>
      </c>
      <c r="V11" t="s">
        <v>110</v>
      </c>
      <c r="W11" s="12">
        <v>16428</v>
      </c>
      <c r="X11" s="12">
        <v>100</v>
      </c>
      <c r="Z11">
        <f t="shared" ca="1" si="0"/>
        <v>5</v>
      </c>
      <c r="AA11" t="str">
        <f t="shared" ca="1" si="1"/>
        <v>Product10</v>
      </c>
      <c r="AB11" t="str">
        <f t="shared" ca="1" si="2"/>
        <v>Ft</v>
      </c>
      <c r="AC11" s="7">
        <f t="shared" ca="1" si="3"/>
        <v>16428</v>
      </c>
      <c r="AD11">
        <f t="shared" ca="1" si="4"/>
        <v>100</v>
      </c>
      <c r="AF11" t="str">
        <f t="shared" ca="1" si="14"/>
        <v>Product08</v>
      </c>
      <c r="AG11" s="11">
        <f t="shared" ca="1" si="15"/>
        <v>10502.82</v>
      </c>
    </row>
    <row r="12" spans="1:48" x14ac:dyDescent="0.25">
      <c r="A12" s="9">
        <v>11</v>
      </c>
      <c r="B12" s="7">
        <v>11915.58</v>
      </c>
      <c r="G12" s="9" t="s">
        <v>132</v>
      </c>
      <c r="H12" s="7">
        <v>29306</v>
      </c>
      <c r="I12" s="7">
        <v>36124.07</v>
      </c>
      <c r="J12" s="7"/>
      <c r="K12" s="9" t="s">
        <v>131</v>
      </c>
      <c r="L12" s="7">
        <f t="shared" si="5"/>
        <v>33500.69000000001</v>
      </c>
      <c r="M12" s="7">
        <f t="shared" si="6"/>
        <v>5658.6900000000096</v>
      </c>
      <c r="N12" s="10">
        <f t="shared" si="7"/>
        <v>0.16891264030681183</v>
      </c>
      <c r="P12" s="9" t="s">
        <v>131</v>
      </c>
      <c r="Q12" s="7">
        <f t="shared" si="8"/>
        <v>33500.69000000001</v>
      </c>
      <c r="R12" s="7">
        <f t="shared" si="9"/>
        <v>5658.6900000000096</v>
      </c>
      <c r="S12" s="10">
        <f t="shared" si="10"/>
        <v>0.16891264030681183</v>
      </c>
      <c r="U12" t="s">
        <v>30</v>
      </c>
      <c r="V12" t="s">
        <v>109</v>
      </c>
      <c r="W12" s="12">
        <v>5856.4</v>
      </c>
      <c r="X12" s="12">
        <v>121</v>
      </c>
      <c r="Z12">
        <f t="shared" ca="1" si="0"/>
        <v>31</v>
      </c>
      <c r="AA12" t="str">
        <f t="shared" ca="1" si="1"/>
        <v>Product11</v>
      </c>
      <c r="AB12" t="str">
        <f t="shared" ca="1" si="2"/>
        <v>Lt</v>
      </c>
      <c r="AC12" s="7">
        <f t="shared" ca="1" si="3"/>
        <v>5856.4</v>
      </c>
      <c r="AD12">
        <f t="shared" ca="1" si="4"/>
        <v>121</v>
      </c>
      <c r="AF12" t="str">
        <f t="shared" ca="1" si="14"/>
        <v>Product09</v>
      </c>
      <c r="AG12" s="11">
        <f t="shared" ca="1" si="15"/>
        <v>581.64</v>
      </c>
    </row>
    <row r="13" spans="1:48" x14ac:dyDescent="0.25">
      <c r="A13" s="9">
        <v>12</v>
      </c>
      <c r="B13" s="7">
        <v>14837.359999999999</v>
      </c>
      <c r="G13" s="9" t="s">
        <v>133</v>
      </c>
      <c r="H13" s="7">
        <v>31134</v>
      </c>
      <c r="I13" s="7">
        <v>37097.979999999996</v>
      </c>
      <c r="J13" s="7"/>
      <c r="K13" s="9" t="s">
        <v>132</v>
      </c>
      <c r="L13" s="7">
        <f t="shared" si="5"/>
        <v>36124.07</v>
      </c>
      <c r="M13" s="7">
        <f t="shared" si="6"/>
        <v>6818.07</v>
      </c>
      <c r="N13" s="10">
        <f t="shared" si="7"/>
        <v>0.18874036065149913</v>
      </c>
      <c r="P13" s="9" t="s">
        <v>132</v>
      </c>
      <c r="Q13" s="7">
        <f t="shared" si="8"/>
        <v>36124.07</v>
      </c>
      <c r="R13" s="7">
        <f t="shared" si="9"/>
        <v>6818.07</v>
      </c>
      <c r="S13" s="10">
        <f t="shared" si="10"/>
        <v>0.18874036065149913</v>
      </c>
      <c r="U13" t="s">
        <v>32</v>
      </c>
      <c r="V13" t="s">
        <v>9</v>
      </c>
      <c r="W13" s="12">
        <v>11582.910000000003</v>
      </c>
      <c r="X13" s="12">
        <v>123</v>
      </c>
      <c r="Z13">
        <f t="shared" ca="1" si="0"/>
        <v>13</v>
      </c>
      <c r="AA13" t="str">
        <f t="shared" ca="1" si="1"/>
        <v>Product12</v>
      </c>
      <c r="AB13" t="str">
        <f t="shared" ca="1" si="2"/>
        <v>Kg</v>
      </c>
      <c r="AC13" s="7">
        <f t="shared" ca="1" si="3"/>
        <v>11582.910000000003</v>
      </c>
      <c r="AD13">
        <f t="shared" ca="1" si="4"/>
        <v>123</v>
      </c>
      <c r="AF13" t="str">
        <f t="shared" ca="1" si="14"/>
        <v>Product10</v>
      </c>
      <c r="AG13" s="11">
        <f t="shared" ca="1" si="15"/>
        <v>16428</v>
      </c>
    </row>
    <row r="14" spans="1:48" x14ac:dyDescent="0.25">
      <c r="A14" s="9">
        <v>13</v>
      </c>
      <c r="B14" s="7">
        <v>8084.26</v>
      </c>
      <c r="K14" s="9" t="s">
        <v>133</v>
      </c>
      <c r="L14" s="7">
        <f t="shared" si="5"/>
        <v>37097.979999999996</v>
      </c>
      <c r="M14" s="7">
        <f t="shared" si="6"/>
        <v>5963.9799999999959</v>
      </c>
      <c r="N14" s="10">
        <f t="shared" si="7"/>
        <v>0.16076293102751138</v>
      </c>
      <c r="P14" s="9" t="s">
        <v>133</v>
      </c>
      <c r="Q14" s="7">
        <f t="shared" si="8"/>
        <v>37097.979999999996</v>
      </c>
      <c r="R14" s="7">
        <f t="shared" si="9"/>
        <v>5963.9799999999959</v>
      </c>
      <c r="S14" s="10">
        <f t="shared" si="10"/>
        <v>0.16076293102751138</v>
      </c>
      <c r="U14" t="s">
        <v>34</v>
      </c>
      <c r="V14" t="s">
        <v>9</v>
      </c>
      <c r="W14" s="12">
        <v>8423.52</v>
      </c>
      <c r="X14" s="12">
        <v>69</v>
      </c>
      <c r="Z14">
        <f t="shared" ca="1" si="0"/>
        <v>22</v>
      </c>
      <c r="AA14" t="str">
        <f t="shared" ca="1" si="1"/>
        <v>Product13</v>
      </c>
      <c r="AB14" t="str">
        <f t="shared" ca="1" si="2"/>
        <v>Kg</v>
      </c>
      <c r="AC14" s="7">
        <f t="shared" ca="1" si="3"/>
        <v>8423.52</v>
      </c>
      <c r="AD14">
        <f t="shared" ca="1" si="4"/>
        <v>69</v>
      </c>
    </row>
    <row r="15" spans="1:48" x14ac:dyDescent="0.25">
      <c r="A15" s="9">
        <v>14</v>
      </c>
      <c r="B15" s="7">
        <v>9461.1400000000012</v>
      </c>
      <c r="U15" t="s">
        <v>36</v>
      </c>
      <c r="V15" t="s">
        <v>9</v>
      </c>
      <c r="W15" s="12">
        <v>12764.640000000001</v>
      </c>
      <c r="X15" s="12">
        <v>87</v>
      </c>
      <c r="Z15">
        <f t="shared" ca="1" si="0"/>
        <v>12</v>
      </c>
      <c r="AA15" t="str">
        <f t="shared" ca="1" si="1"/>
        <v>Product14</v>
      </c>
      <c r="AB15" t="str">
        <f t="shared" ca="1" si="2"/>
        <v>Kg</v>
      </c>
      <c r="AC15" s="7">
        <f t="shared" ca="1" si="3"/>
        <v>12764.640000000001</v>
      </c>
      <c r="AD15">
        <f t="shared" ca="1" si="4"/>
        <v>87</v>
      </c>
    </row>
    <row r="16" spans="1:48" x14ac:dyDescent="0.25">
      <c r="A16" s="9">
        <v>15</v>
      </c>
      <c r="B16" s="7">
        <v>12189.7</v>
      </c>
      <c r="U16" t="s">
        <v>38</v>
      </c>
      <c r="V16" t="s">
        <v>111</v>
      </c>
      <c r="W16" s="12">
        <v>1839.2399999999998</v>
      </c>
      <c r="X16" s="12">
        <v>117</v>
      </c>
      <c r="Z16">
        <f t="shared" ca="1" si="0"/>
        <v>41</v>
      </c>
      <c r="AA16" t="str">
        <f t="shared" ca="1" si="1"/>
        <v>Product15</v>
      </c>
      <c r="AB16" t="str">
        <f t="shared" ca="1" si="2"/>
        <v>No.</v>
      </c>
      <c r="AC16" s="7">
        <f t="shared" ca="1" si="3"/>
        <v>1839.2399999999998</v>
      </c>
      <c r="AD16">
        <f t="shared" ca="1" si="4"/>
        <v>117</v>
      </c>
    </row>
    <row r="17" spans="1:30" x14ac:dyDescent="0.25">
      <c r="A17" s="9">
        <v>16</v>
      </c>
      <c r="B17" s="7">
        <v>12762.63</v>
      </c>
      <c r="U17" t="s">
        <v>40</v>
      </c>
      <c r="V17" t="s">
        <v>111</v>
      </c>
      <c r="W17" s="12">
        <v>1996.8</v>
      </c>
      <c r="X17" s="12">
        <v>120</v>
      </c>
      <c r="Z17">
        <f t="shared" ca="1" si="0"/>
        <v>40</v>
      </c>
      <c r="AA17" t="str">
        <f t="shared" ca="1" si="1"/>
        <v>Product16</v>
      </c>
      <c r="AB17" t="str">
        <f t="shared" ca="1" si="2"/>
        <v>No.</v>
      </c>
      <c r="AC17" s="7">
        <f t="shared" ca="1" si="3"/>
        <v>1996.8</v>
      </c>
      <c r="AD17">
        <f t="shared" ca="1" si="4"/>
        <v>120</v>
      </c>
    </row>
    <row r="18" spans="1:30" x14ac:dyDescent="0.25">
      <c r="A18" s="9">
        <v>17</v>
      </c>
      <c r="B18" s="7">
        <v>3659.24</v>
      </c>
      <c r="U18" t="s">
        <v>42</v>
      </c>
      <c r="V18" t="s">
        <v>110</v>
      </c>
      <c r="W18" s="12">
        <v>9877.1400000000012</v>
      </c>
      <c r="X18" s="12">
        <v>63</v>
      </c>
      <c r="Z18">
        <f t="shared" ca="1" si="0"/>
        <v>18</v>
      </c>
      <c r="AA18" t="str">
        <f t="shared" ca="1" si="1"/>
        <v>Product17</v>
      </c>
      <c r="AB18" t="str">
        <f t="shared" ca="1" si="2"/>
        <v>Ft</v>
      </c>
      <c r="AC18" s="7">
        <f t="shared" ca="1" si="3"/>
        <v>9877.1400000000012</v>
      </c>
      <c r="AD18">
        <f t="shared" ca="1" si="4"/>
        <v>63</v>
      </c>
    </row>
    <row r="19" spans="1:30" x14ac:dyDescent="0.25">
      <c r="A19" s="9">
        <v>18</v>
      </c>
      <c r="B19" s="7">
        <v>18582.390000000003</v>
      </c>
      <c r="U19" t="s">
        <v>44</v>
      </c>
      <c r="V19" t="s">
        <v>111</v>
      </c>
      <c r="W19" s="12">
        <v>4035.2200000000003</v>
      </c>
      <c r="X19" s="12">
        <v>82</v>
      </c>
      <c r="Z19">
        <f t="shared" ca="1" si="0"/>
        <v>36</v>
      </c>
      <c r="AA19" t="str">
        <f t="shared" ca="1" si="1"/>
        <v>Product18</v>
      </c>
      <c r="AB19" t="str">
        <f t="shared" ca="1" si="2"/>
        <v>No.</v>
      </c>
      <c r="AC19" s="7">
        <f t="shared" ca="1" si="3"/>
        <v>4035.2200000000003</v>
      </c>
      <c r="AD19">
        <f t="shared" ca="1" si="4"/>
        <v>82</v>
      </c>
    </row>
    <row r="20" spans="1:30" x14ac:dyDescent="0.25">
      <c r="A20" s="9">
        <v>19</v>
      </c>
      <c r="B20" s="7">
        <v>10204.229999999998</v>
      </c>
      <c r="U20" t="s">
        <v>46</v>
      </c>
      <c r="V20" t="s">
        <v>110</v>
      </c>
      <c r="W20" s="12">
        <v>20160</v>
      </c>
      <c r="X20" s="12">
        <v>96</v>
      </c>
      <c r="Z20">
        <f t="shared" ca="1" si="0"/>
        <v>4</v>
      </c>
      <c r="AA20" t="str">
        <f t="shared" ca="1" si="1"/>
        <v>Product19</v>
      </c>
      <c r="AB20" t="str">
        <f t="shared" ca="1" si="2"/>
        <v>Ft</v>
      </c>
      <c r="AC20" s="7">
        <f t="shared" ca="1" si="3"/>
        <v>20160</v>
      </c>
      <c r="AD20">
        <f t="shared" ca="1" si="4"/>
        <v>96</v>
      </c>
    </row>
    <row r="21" spans="1:30" x14ac:dyDescent="0.25">
      <c r="A21" s="9">
        <v>20</v>
      </c>
      <c r="B21" s="7">
        <v>20482.78</v>
      </c>
      <c r="U21" t="s">
        <v>48</v>
      </c>
      <c r="V21" t="s">
        <v>109</v>
      </c>
      <c r="W21" s="12">
        <v>8006.25</v>
      </c>
      <c r="X21" s="12">
        <v>105</v>
      </c>
      <c r="Z21">
        <f t="shared" ca="1" si="0"/>
        <v>23</v>
      </c>
      <c r="AA21" t="str">
        <f t="shared" ca="1" si="1"/>
        <v>Product20</v>
      </c>
      <c r="AB21" t="str">
        <f t="shared" ca="1" si="2"/>
        <v>Lt</v>
      </c>
      <c r="AC21" s="7">
        <f t="shared" ca="1" si="3"/>
        <v>8006.25</v>
      </c>
      <c r="AD21">
        <f t="shared" ca="1" si="4"/>
        <v>105</v>
      </c>
    </row>
    <row r="22" spans="1:30" x14ac:dyDescent="0.25">
      <c r="A22" s="9">
        <v>21</v>
      </c>
      <c r="B22" s="7">
        <v>10665.4</v>
      </c>
      <c r="U22" t="s">
        <v>51</v>
      </c>
      <c r="V22" t="s">
        <v>110</v>
      </c>
      <c r="W22" s="12">
        <v>10727.64</v>
      </c>
      <c r="X22" s="12">
        <v>66</v>
      </c>
      <c r="Z22">
        <f t="shared" ca="1" si="0"/>
        <v>14</v>
      </c>
      <c r="AA22" t="str">
        <f t="shared" ca="1" si="1"/>
        <v>Product21</v>
      </c>
      <c r="AB22" t="str">
        <f t="shared" ca="1" si="2"/>
        <v>Ft</v>
      </c>
      <c r="AC22" s="7">
        <f t="shared" ca="1" si="3"/>
        <v>10727.64</v>
      </c>
      <c r="AD22">
        <f t="shared" ca="1" si="4"/>
        <v>66</v>
      </c>
    </row>
    <row r="23" spans="1:30" x14ac:dyDescent="0.25">
      <c r="A23" s="9">
        <v>22</v>
      </c>
      <c r="B23" s="7">
        <v>11315.839999999997</v>
      </c>
      <c r="U23" t="s">
        <v>53</v>
      </c>
      <c r="V23" t="s">
        <v>110</v>
      </c>
      <c r="W23" s="12">
        <v>9909.9</v>
      </c>
      <c r="X23" s="12">
        <v>70</v>
      </c>
      <c r="Z23">
        <f t="shared" ca="1" si="0"/>
        <v>17</v>
      </c>
      <c r="AA23" t="str">
        <f t="shared" ca="1" si="1"/>
        <v>Product22</v>
      </c>
      <c r="AB23" t="str">
        <f t="shared" ca="1" si="2"/>
        <v>Ft</v>
      </c>
      <c r="AC23" s="7">
        <f t="shared" ca="1" si="3"/>
        <v>9909.9</v>
      </c>
      <c r="AD23">
        <f t="shared" ca="1" si="4"/>
        <v>70</v>
      </c>
    </row>
    <row r="24" spans="1:30" x14ac:dyDescent="0.25">
      <c r="A24" s="9">
        <v>23</v>
      </c>
      <c r="B24" s="7">
        <v>18818.189999999999</v>
      </c>
      <c r="U24" t="s">
        <v>55</v>
      </c>
      <c r="V24" t="s">
        <v>110</v>
      </c>
      <c r="W24" s="12">
        <v>12853.560000000001</v>
      </c>
      <c r="X24" s="12">
        <v>86</v>
      </c>
      <c r="Z24">
        <f t="shared" ca="1" si="0"/>
        <v>11</v>
      </c>
      <c r="AA24" t="str">
        <f t="shared" ca="1" si="1"/>
        <v>Product23</v>
      </c>
      <c r="AB24" t="str">
        <f t="shared" ca="1" si="2"/>
        <v>Ft</v>
      </c>
      <c r="AC24" s="7">
        <f t="shared" ca="1" si="3"/>
        <v>12853.560000000001</v>
      </c>
      <c r="AD24">
        <f t="shared" ca="1" si="4"/>
        <v>86</v>
      </c>
    </row>
    <row r="25" spans="1:30" x14ac:dyDescent="0.25">
      <c r="A25" s="9">
        <v>24</v>
      </c>
      <c r="B25" s="7">
        <v>11488.4</v>
      </c>
      <c r="U25" t="s">
        <v>57</v>
      </c>
      <c r="V25" t="s">
        <v>110</v>
      </c>
      <c r="W25" s="12">
        <v>10202.400000000001</v>
      </c>
      <c r="X25" s="12">
        <v>65</v>
      </c>
      <c r="Z25">
        <f t="shared" ca="1" si="0"/>
        <v>16</v>
      </c>
      <c r="AA25" t="str">
        <f t="shared" ca="1" si="1"/>
        <v>Product24</v>
      </c>
      <c r="AB25" t="str">
        <f t="shared" ca="1" si="2"/>
        <v>Ft</v>
      </c>
      <c r="AC25" s="7">
        <f t="shared" ca="1" si="3"/>
        <v>10202.400000000001</v>
      </c>
      <c r="AD25">
        <f t="shared" ca="1" si="4"/>
        <v>65</v>
      </c>
    </row>
    <row r="26" spans="1:30" x14ac:dyDescent="0.25">
      <c r="A26" s="9">
        <v>25</v>
      </c>
      <c r="B26" s="7">
        <v>18688.430000000004</v>
      </c>
      <c r="U26" t="s">
        <v>59</v>
      </c>
      <c r="V26" t="s">
        <v>111</v>
      </c>
      <c r="W26" s="12">
        <v>599.7600000000001</v>
      </c>
      <c r="X26" s="12">
        <v>72</v>
      </c>
      <c r="Z26">
        <f t="shared" ca="1" si="0"/>
        <v>43</v>
      </c>
      <c r="AA26" t="str">
        <f ca="1">IF(OFFSET(U25,1,0)=0,"",OFFSET(U25,1,0))</f>
        <v>Product25</v>
      </c>
      <c r="AB26" t="str">
        <f t="shared" ca="1" si="2"/>
        <v>No.</v>
      </c>
      <c r="AC26" s="7">
        <f t="shared" ca="1" si="3"/>
        <v>599.7600000000001</v>
      </c>
      <c r="AD26">
        <f t="shared" ca="1" si="4"/>
        <v>72</v>
      </c>
    </row>
    <row r="27" spans="1:30" x14ac:dyDescent="0.25">
      <c r="A27" s="9">
        <v>26</v>
      </c>
      <c r="B27" s="7">
        <v>13710.079999999998</v>
      </c>
      <c r="U27" t="s">
        <v>61</v>
      </c>
      <c r="V27" t="s">
        <v>111</v>
      </c>
      <c r="W27" s="12">
        <v>2761.9200000000005</v>
      </c>
      <c r="X27" s="12">
        <v>112</v>
      </c>
      <c r="Z27">
        <f t="shared" ca="1" si="0"/>
        <v>38</v>
      </c>
      <c r="AA27" t="str">
        <f t="shared" ref="AA27:AA45" ca="1" si="16">IF(OFFSET(U26,1,0)=0,"",OFFSET(U26,1,0))</f>
        <v>Product26</v>
      </c>
      <c r="AB27" t="str">
        <f t="shared" ca="1" si="2"/>
        <v>No.</v>
      </c>
      <c r="AC27" s="7">
        <f t="shared" ca="1" si="3"/>
        <v>2761.9200000000005</v>
      </c>
      <c r="AD27">
        <f t="shared" ca="1" si="4"/>
        <v>112</v>
      </c>
    </row>
    <row r="28" spans="1:30" x14ac:dyDescent="0.25">
      <c r="A28" s="9">
        <v>27</v>
      </c>
      <c r="B28" s="7">
        <v>11440.67</v>
      </c>
      <c r="U28" t="s">
        <v>64</v>
      </c>
      <c r="V28" t="s">
        <v>109</v>
      </c>
      <c r="W28" s="12">
        <v>6226.0800000000008</v>
      </c>
      <c r="X28" s="12">
        <v>109</v>
      </c>
      <c r="Z28">
        <f t="shared" ca="1" si="0"/>
        <v>28</v>
      </c>
      <c r="AA28" t="str">
        <f t="shared" ca="1" si="16"/>
        <v>Product27</v>
      </c>
      <c r="AB28" t="str">
        <f t="shared" ca="1" si="2"/>
        <v>Lt</v>
      </c>
      <c r="AC28" s="7">
        <f t="shared" ca="1" si="3"/>
        <v>6226.0800000000008</v>
      </c>
      <c r="AD28">
        <f t="shared" ca="1" si="4"/>
        <v>109</v>
      </c>
    </row>
    <row r="29" spans="1:30" x14ac:dyDescent="0.25">
      <c r="A29" s="9">
        <v>28</v>
      </c>
      <c r="B29" s="7">
        <v>13306.16</v>
      </c>
      <c r="U29" t="s">
        <v>66</v>
      </c>
      <c r="V29" t="s">
        <v>111</v>
      </c>
      <c r="W29" s="12">
        <v>4682.72</v>
      </c>
      <c r="X29" s="12">
        <v>112</v>
      </c>
      <c r="Z29">
        <f t="shared" ca="1" si="0"/>
        <v>34</v>
      </c>
      <c r="AA29" t="str">
        <f t="shared" ca="1" si="16"/>
        <v>Product28</v>
      </c>
      <c r="AB29" t="str">
        <f t="shared" ca="1" si="2"/>
        <v>No.</v>
      </c>
      <c r="AC29" s="7">
        <f t="shared" ca="1" si="3"/>
        <v>4682.72</v>
      </c>
      <c r="AD29">
        <f t="shared" ca="1" si="4"/>
        <v>112</v>
      </c>
    </row>
    <row r="30" spans="1:30" x14ac:dyDescent="0.25">
      <c r="A30" s="9">
        <v>29</v>
      </c>
      <c r="B30" s="7">
        <v>8794.48</v>
      </c>
      <c r="U30" t="s">
        <v>68</v>
      </c>
      <c r="V30" t="s">
        <v>109</v>
      </c>
      <c r="W30" s="12">
        <v>5523.44</v>
      </c>
      <c r="X30" s="12">
        <v>104</v>
      </c>
      <c r="Z30">
        <f t="shared" ca="1" si="0"/>
        <v>32</v>
      </c>
      <c r="AA30" t="str">
        <f t="shared" ca="1" si="16"/>
        <v>Product29</v>
      </c>
      <c r="AB30" t="str">
        <f t="shared" ca="1" si="2"/>
        <v>Lt</v>
      </c>
      <c r="AC30" s="7">
        <f t="shared" ca="1" si="3"/>
        <v>5523.44</v>
      </c>
      <c r="AD30">
        <f t="shared" ca="1" si="4"/>
        <v>104</v>
      </c>
    </row>
    <row r="31" spans="1:30" x14ac:dyDescent="0.25">
      <c r="A31" s="9">
        <v>30</v>
      </c>
      <c r="B31" s="7">
        <v>16666.269999999997</v>
      </c>
      <c r="U31" t="s">
        <v>70</v>
      </c>
      <c r="V31" t="s">
        <v>110</v>
      </c>
      <c r="W31" s="12">
        <v>22945.919999999998</v>
      </c>
      <c r="X31" s="12">
        <v>114</v>
      </c>
      <c r="Z31">
        <f t="shared" ca="1" si="0"/>
        <v>2</v>
      </c>
      <c r="AA31" t="str">
        <f t="shared" ca="1" si="16"/>
        <v>Product30</v>
      </c>
      <c r="AB31" t="str">
        <f t="shared" ca="1" si="2"/>
        <v>Ft</v>
      </c>
      <c r="AC31" s="7">
        <f t="shared" ca="1" si="3"/>
        <v>22945.919999999998</v>
      </c>
      <c r="AD31">
        <f t="shared" ca="1" si="4"/>
        <v>114</v>
      </c>
    </row>
    <row r="32" spans="1:30" x14ac:dyDescent="0.25">
      <c r="A32" s="9">
        <v>31</v>
      </c>
      <c r="B32" s="7">
        <v>6920.0999999999995</v>
      </c>
      <c r="U32" t="s">
        <v>72</v>
      </c>
      <c r="V32" t="s">
        <v>9</v>
      </c>
      <c r="W32" s="12">
        <v>6249.5999999999995</v>
      </c>
      <c r="X32" s="12">
        <v>60</v>
      </c>
      <c r="Z32">
        <f t="shared" ca="1" si="0"/>
        <v>27</v>
      </c>
      <c r="AA32" t="str">
        <f t="shared" ca="1" si="16"/>
        <v>Product31</v>
      </c>
      <c r="AB32" t="str">
        <f t="shared" ca="1" si="2"/>
        <v>Kg</v>
      </c>
      <c r="AC32" s="7">
        <f t="shared" ca="1" si="3"/>
        <v>6249.5999999999995</v>
      </c>
      <c r="AD32">
        <f t="shared" ca="1" si="4"/>
        <v>60</v>
      </c>
    </row>
    <row r="33" spans="21:35" x14ac:dyDescent="0.25">
      <c r="U33" t="s">
        <v>74</v>
      </c>
      <c r="V33" t="s">
        <v>9</v>
      </c>
      <c r="W33" s="12">
        <v>16329.72</v>
      </c>
      <c r="X33" s="12">
        <v>139</v>
      </c>
      <c r="Z33">
        <f t="shared" ca="1" si="0"/>
        <v>7</v>
      </c>
      <c r="AA33" t="str">
        <f t="shared" ca="1" si="16"/>
        <v>Product32</v>
      </c>
      <c r="AB33" t="str">
        <f t="shared" ca="1" si="2"/>
        <v>Kg</v>
      </c>
      <c r="AC33" s="7">
        <f t="shared" ca="1" si="3"/>
        <v>16329.72</v>
      </c>
      <c r="AD33">
        <f t="shared" ca="1" si="4"/>
        <v>139</v>
      </c>
    </row>
    <row r="34" spans="21:35" x14ac:dyDescent="0.25">
      <c r="U34" t="s">
        <v>76</v>
      </c>
      <c r="V34" t="s">
        <v>9</v>
      </c>
      <c r="W34" s="12">
        <v>13645.800000000001</v>
      </c>
      <c r="X34" s="12">
        <v>114</v>
      </c>
      <c r="Z34">
        <f t="shared" ca="1" si="0"/>
        <v>9</v>
      </c>
      <c r="AA34" t="str">
        <f t="shared" ca="1" si="16"/>
        <v>Product33</v>
      </c>
      <c r="AB34" t="str">
        <f t="shared" ca="1" si="2"/>
        <v>Kg</v>
      </c>
      <c r="AC34" s="7">
        <f t="shared" ca="1" si="3"/>
        <v>13645.800000000001</v>
      </c>
      <c r="AD34">
        <f t="shared" ca="1" si="4"/>
        <v>114</v>
      </c>
    </row>
    <row r="35" spans="21:35" x14ac:dyDescent="0.25">
      <c r="U35" t="s">
        <v>78</v>
      </c>
      <c r="V35" t="s">
        <v>109</v>
      </c>
      <c r="W35" s="12">
        <v>8978.2000000000007</v>
      </c>
      <c r="X35" s="12">
        <v>154</v>
      </c>
      <c r="Z35">
        <f t="shared" ca="1" si="0"/>
        <v>20</v>
      </c>
      <c r="AA35" t="str">
        <f t="shared" ca="1" si="16"/>
        <v>Product34</v>
      </c>
      <c r="AB35" t="str">
        <f t="shared" ca="1" si="2"/>
        <v>Lt</v>
      </c>
      <c r="AC35" s="7">
        <f t="shared" ca="1" si="3"/>
        <v>8978.2000000000007</v>
      </c>
      <c r="AD35">
        <f t="shared" ca="1" si="4"/>
        <v>154</v>
      </c>
    </row>
    <row r="36" spans="21:35" x14ac:dyDescent="0.25">
      <c r="U36" t="s">
        <v>80</v>
      </c>
      <c r="V36" t="s">
        <v>111</v>
      </c>
      <c r="W36" s="12">
        <v>703.5</v>
      </c>
      <c r="X36" s="12">
        <v>105</v>
      </c>
      <c r="Z36">
        <f t="shared" ca="1" si="0"/>
        <v>42</v>
      </c>
      <c r="AA36" t="str">
        <f t="shared" ca="1" si="16"/>
        <v>Product35</v>
      </c>
      <c r="AB36" t="str">
        <f t="shared" ca="1" si="2"/>
        <v>No.</v>
      </c>
      <c r="AC36" s="7">
        <f t="shared" ca="1" si="3"/>
        <v>703.5</v>
      </c>
      <c r="AD36">
        <f t="shared" ca="1" si="4"/>
        <v>105</v>
      </c>
    </row>
    <row r="37" spans="21:35" x14ac:dyDescent="0.25">
      <c r="U37" t="s">
        <v>82</v>
      </c>
      <c r="V37" t="s">
        <v>9</v>
      </c>
      <c r="W37" s="12">
        <v>7222.5</v>
      </c>
      <c r="X37" s="12">
        <v>75</v>
      </c>
      <c r="Z37">
        <f t="shared" ca="1" si="0"/>
        <v>25</v>
      </c>
      <c r="AA37" t="str">
        <f t="shared" ca="1" si="16"/>
        <v>Product36</v>
      </c>
      <c r="AB37" t="str">
        <f t="shared" ca="1" si="2"/>
        <v>Kg</v>
      </c>
      <c r="AC37" s="7">
        <f t="shared" ca="1" si="3"/>
        <v>7222.5</v>
      </c>
      <c r="AD37">
        <f t="shared" ca="1" si="4"/>
        <v>75</v>
      </c>
    </row>
    <row r="38" spans="21:35" x14ac:dyDescent="0.25">
      <c r="U38" t="s">
        <v>84</v>
      </c>
      <c r="V38" t="s">
        <v>9</v>
      </c>
      <c r="W38" s="12">
        <v>5145.6000000000004</v>
      </c>
      <c r="X38" s="12">
        <v>60</v>
      </c>
      <c r="Z38">
        <f t="shared" ca="1" si="0"/>
        <v>33</v>
      </c>
      <c r="AA38" t="str">
        <f t="shared" ca="1" si="16"/>
        <v>Product37</v>
      </c>
      <c r="AB38" t="str">
        <f t="shared" ca="1" si="2"/>
        <v>Kg</v>
      </c>
      <c r="AC38" s="7">
        <f t="shared" ca="1" si="3"/>
        <v>5145.6000000000004</v>
      </c>
      <c r="AD38">
        <f t="shared" ca="1" si="4"/>
        <v>60</v>
      </c>
    </row>
    <row r="39" spans="21:35" x14ac:dyDescent="0.25">
      <c r="U39" t="s">
        <v>87</v>
      </c>
      <c r="V39" t="s">
        <v>9</v>
      </c>
      <c r="W39" s="12">
        <v>8871.1200000000008</v>
      </c>
      <c r="X39" s="12">
        <v>111</v>
      </c>
      <c r="Z39">
        <f t="shared" ca="1" si="0"/>
        <v>21</v>
      </c>
      <c r="AA39" t="str">
        <f t="shared" ca="1" si="16"/>
        <v>Product38</v>
      </c>
      <c r="AB39" t="str">
        <f t="shared" ca="1" si="2"/>
        <v>Kg</v>
      </c>
      <c r="AC39" s="7">
        <f t="shared" ca="1" si="3"/>
        <v>8871.1200000000008</v>
      </c>
      <c r="AD39">
        <f t="shared" ca="1" si="4"/>
        <v>111</v>
      </c>
    </row>
    <row r="40" spans="21:35" x14ac:dyDescent="0.25">
      <c r="U40" t="s">
        <v>89</v>
      </c>
      <c r="V40" t="s">
        <v>111</v>
      </c>
      <c r="W40" s="12">
        <v>3957.15</v>
      </c>
      <c r="X40" s="12">
        <v>93</v>
      </c>
      <c r="Z40">
        <f t="shared" ca="1" si="0"/>
        <v>37</v>
      </c>
      <c r="AA40" t="str">
        <f t="shared" ca="1" si="16"/>
        <v>Product39</v>
      </c>
      <c r="AB40" t="str">
        <f t="shared" ca="1" si="2"/>
        <v>No.</v>
      </c>
      <c r="AC40" s="7">
        <f t="shared" ca="1" si="3"/>
        <v>3957.15</v>
      </c>
      <c r="AD40">
        <f t="shared" ca="1" si="4"/>
        <v>93</v>
      </c>
    </row>
    <row r="41" spans="21:35" x14ac:dyDescent="0.25">
      <c r="U41" t="s">
        <v>91</v>
      </c>
      <c r="V41" t="s">
        <v>9</v>
      </c>
      <c r="W41" s="12">
        <v>7718.4000000000005</v>
      </c>
      <c r="X41" s="12">
        <v>67</v>
      </c>
      <c r="Z41">
        <f t="shared" ca="1" si="0"/>
        <v>24</v>
      </c>
      <c r="AA41" t="str">
        <f t="shared" ca="1" si="16"/>
        <v>Product40</v>
      </c>
      <c r="AB41" t="str">
        <f t="shared" ca="1" si="2"/>
        <v>Kg</v>
      </c>
      <c r="AC41" s="7">
        <f t="shared" ca="1" si="3"/>
        <v>7718.4000000000005</v>
      </c>
      <c r="AD41">
        <f t="shared" ca="1" si="4"/>
        <v>67</v>
      </c>
    </row>
    <row r="42" spans="21:35" x14ac:dyDescent="0.25">
      <c r="U42" t="s">
        <v>93</v>
      </c>
      <c r="V42" t="s">
        <v>110</v>
      </c>
      <c r="W42" s="12">
        <v>22952.16</v>
      </c>
      <c r="X42" s="12">
        <v>132</v>
      </c>
      <c r="Z42">
        <f t="shared" ca="1" si="0"/>
        <v>1</v>
      </c>
      <c r="AA42" t="str">
        <f t="shared" ca="1" si="16"/>
        <v>Product41</v>
      </c>
      <c r="AB42" t="str">
        <f t="shared" ca="1" si="2"/>
        <v>Ft</v>
      </c>
      <c r="AC42" s="7">
        <f t="shared" ca="1" si="3"/>
        <v>22952.16</v>
      </c>
      <c r="AD42">
        <f t="shared" ca="1" si="4"/>
        <v>132</v>
      </c>
    </row>
    <row r="43" spans="21:35" x14ac:dyDescent="0.25">
      <c r="U43" t="s">
        <v>95</v>
      </c>
      <c r="V43" t="s">
        <v>110</v>
      </c>
      <c r="W43" s="12">
        <v>20574</v>
      </c>
      <c r="X43" s="12">
        <v>127</v>
      </c>
      <c r="Z43">
        <f t="shared" ca="1" si="0"/>
        <v>3</v>
      </c>
      <c r="AA43" t="str">
        <f t="shared" ca="1" si="16"/>
        <v>Product42</v>
      </c>
      <c r="AB43" t="str">
        <f t="shared" ca="1" si="2"/>
        <v>Ft</v>
      </c>
      <c r="AC43" s="7">
        <f t="shared" ca="1" si="3"/>
        <v>20574</v>
      </c>
      <c r="AD43">
        <f t="shared" ca="1" si="4"/>
        <v>127</v>
      </c>
    </row>
    <row r="44" spans="21:35" x14ac:dyDescent="0.25">
      <c r="U44" t="s">
        <v>97</v>
      </c>
      <c r="V44" t="s">
        <v>9</v>
      </c>
      <c r="W44" s="12">
        <v>6064.8399999999992</v>
      </c>
      <c r="X44" s="12">
        <v>73</v>
      </c>
      <c r="Z44">
        <f t="shared" ca="1" si="0"/>
        <v>29</v>
      </c>
      <c r="AA44" t="str">
        <f t="shared" ca="1" si="16"/>
        <v>Product43</v>
      </c>
      <c r="AB44" t="str">
        <f t="shared" ca="1" si="2"/>
        <v>Kg</v>
      </c>
      <c r="AC44" s="7">
        <f t="shared" ca="1" si="3"/>
        <v>6064.8399999999992</v>
      </c>
      <c r="AD44">
        <f t="shared" ca="1" si="4"/>
        <v>73</v>
      </c>
    </row>
    <row r="45" spans="21:35" x14ac:dyDescent="0.25">
      <c r="U45" t="s">
        <v>99</v>
      </c>
      <c r="V45" t="s">
        <v>9</v>
      </c>
      <c r="W45" s="12">
        <v>16333.92</v>
      </c>
      <c r="X45" s="12">
        <v>199</v>
      </c>
      <c r="Z45">
        <f t="shared" ca="1" si="0"/>
        <v>6</v>
      </c>
      <c r="AA45" t="str">
        <f t="shared" ca="1" si="16"/>
        <v>Product44</v>
      </c>
      <c r="AB45" t="str">
        <f t="shared" ca="1" si="2"/>
        <v>Kg</v>
      </c>
      <c r="AC45" s="7">
        <f t="shared" ca="1" si="3"/>
        <v>16333.92</v>
      </c>
      <c r="AD45">
        <f t="shared" ca="1" si="4"/>
        <v>199</v>
      </c>
    </row>
    <row r="46" spans="21:35" x14ac:dyDescent="0.25">
      <c r="AF46" t="str">
        <f ca="1">VLOOKUP(MAX(Z2:Z45),Z2:AD46,2,0)</f>
        <v>Product09</v>
      </c>
      <c r="AG46" t="str">
        <f ca="1">VLOOKUP(MAX(Z2:Z45),Z2:AD46,3,0)</f>
        <v>No.</v>
      </c>
      <c r="AH46" s="7">
        <f ca="1">VLOOKUP(MAX(Z2:Z45),Z2:AD46,4,0)</f>
        <v>581.64</v>
      </c>
      <c r="AI46">
        <f ca="1">VLOOKUP(MAX(Z2:Z45),Z2:AD46,5,0)</f>
        <v>74</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7" r:id="rId10" name="Check Box 5">
              <controlPr defaultSize="0" autoFill="0" autoLine="0" autoPict="0">
                <anchor moveWithCells="1">
                  <from>
                    <xdr:col>15</xdr:col>
                    <xdr:colOff>514350</xdr:colOff>
                    <xdr:row>18</xdr:row>
                    <xdr:rowOff>114300</xdr:rowOff>
                  </from>
                  <to>
                    <xdr:col>15</xdr:col>
                    <xdr:colOff>771525</xdr:colOff>
                    <xdr:row>20</xdr:row>
                    <xdr:rowOff>152400</xdr:rowOff>
                  </to>
                </anchor>
              </controlPr>
            </control>
          </mc:Choice>
        </mc:AlternateContent>
        <mc:AlternateContent xmlns:mc="http://schemas.openxmlformats.org/markup-compatibility/2006">
          <mc:Choice Requires="x14">
            <control shapeId="3078" r:id="rId11" name="Check Box 6">
              <controlPr defaultSize="0" autoFill="0" autoLine="0" autoPict="0">
                <anchor moveWithCells="1">
                  <from>
                    <xdr:col>16</xdr:col>
                    <xdr:colOff>57150</xdr:colOff>
                    <xdr:row>18</xdr:row>
                    <xdr:rowOff>66675</xdr:rowOff>
                  </from>
                  <to>
                    <xdr:col>16</xdr:col>
                    <xdr:colOff>314325</xdr:colOff>
                    <xdr:row>20</xdr:row>
                    <xdr:rowOff>104775</xdr:rowOff>
                  </to>
                </anchor>
              </controlPr>
            </control>
          </mc:Choice>
        </mc:AlternateContent>
        <mc:AlternateContent xmlns:mc="http://schemas.openxmlformats.org/markup-compatibility/2006">
          <mc:Choice Requires="x14">
            <control shapeId="3079" r:id="rId12" name="Check Box 7">
              <controlPr defaultSize="0" autoFill="0" autoLine="0" autoPict="0">
                <anchor moveWithCells="1">
                  <from>
                    <xdr:col>17</xdr:col>
                    <xdr:colOff>85725</xdr:colOff>
                    <xdr:row>18</xdr:row>
                    <xdr:rowOff>95250</xdr:rowOff>
                  </from>
                  <to>
                    <xdr:col>17</xdr:col>
                    <xdr:colOff>352425</xdr:colOff>
                    <xdr:row>20</xdr:row>
                    <xdr:rowOff>133350</xdr:rowOff>
                  </to>
                </anchor>
              </controlPr>
            </control>
          </mc:Choice>
        </mc:AlternateContent>
        <mc:AlternateContent xmlns:mc="http://schemas.openxmlformats.org/markup-compatibility/2006">
          <mc:Choice Requires="x14">
            <control shapeId="3080" r:id="rId13" name="Scroll Bar 8">
              <controlPr defaultSize="0" autoPict="0">
                <anchor moveWithCells="1">
                  <from>
                    <xdr:col>31</xdr:col>
                    <xdr:colOff>190500</xdr:colOff>
                    <xdr:row>16</xdr:row>
                    <xdr:rowOff>38100</xdr:rowOff>
                  </from>
                  <to>
                    <xdr:col>31</xdr:col>
                    <xdr:colOff>666750</xdr:colOff>
                    <xdr:row>35</xdr:row>
                    <xdr:rowOff>85725</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2EA29-5F0C-44C6-8076-FC2371A40CAC}">
  <dimension ref="L1:AA1"/>
  <sheetViews>
    <sheetView tabSelected="1" zoomScaleNormal="100" workbookViewId="0">
      <selection activeCell="X19" sqref="X19"/>
    </sheetView>
  </sheetViews>
  <sheetFormatPr defaultRowHeight="15" x14ac:dyDescent="0.25"/>
  <sheetData>
    <row r="1" spans="12:27" x14ac:dyDescent="0.25">
      <c r="L1" t="b">
        <v>1</v>
      </c>
      <c r="M1" t="b">
        <v>1</v>
      </c>
      <c r="N1" t="b">
        <v>0</v>
      </c>
      <c r="AA1">
        <v>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56" r:id="rId3" name="Scroll Bar 12">
              <controlPr defaultSize="0" autoPict="0">
                <anchor moveWithCells="1">
                  <from>
                    <xdr:col>8</xdr:col>
                    <xdr:colOff>314325</xdr:colOff>
                    <xdr:row>12</xdr:row>
                    <xdr:rowOff>142875</xdr:rowOff>
                  </from>
                  <to>
                    <xdr:col>8</xdr:col>
                    <xdr:colOff>504825</xdr:colOff>
                    <xdr:row>22</xdr:row>
                    <xdr:rowOff>38100</xdr:rowOff>
                  </to>
                </anchor>
              </controlPr>
            </control>
          </mc:Choice>
        </mc:AlternateContent>
        <mc:AlternateContent xmlns:mc="http://schemas.openxmlformats.org/markup-compatibility/2006">
          <mc:Choice Requires="x14">
            <control shapeId="6155" r:id="rId4" name="Check Box 11">
              <controlPr defaultSize="0" autoFill="0" autoLine="0" autoPict="0">
                <anchor moveWithCells="1">
                  <from>
                    <xdr:col>6</xdr:col>
                    <xdr:colOff>457200</xdr:colOff>
                    <xdr:row>10</xdr:row>
                    <xdr:rowOff>19050</xdr:rowOff>
                  </from>
                  <to>
                    <xdr:col>7</xdr:col>
                    <xdr:colOff>104775</xdr:colOff>
                    <xdr:row>12</xdr:row>
                    <xdr:rowOff>57150</xdr:rowOff>
                  </to>
                </anchor>
              </controlPr>
            </control>
          </mc:Choice>
        </mc:AlternateContent>
        <mc:AlternateContent xmlns:mc="http://schemas.openxmlformats.org/markup-compatibility/2006">
          <mc:Choice Requires="x14">
            <control shapeId="6154" r:id="rId5" name="Check Box 10">
              <controlPr defaultSize="0" autoFill="0" autoLine="0" autoPict="0">
                <anchor moveWithCells="1">
                  <from>
                    <xdr:col>5</xdr:col>
                    <xdr:colOff>447675</xdr:colOff>
                    <xdr:row>10</xdr:row>
                    <xdr:rowOff>19050</xdr:rowOff>
                  </from>
                  <to>
                    <xdr:col>6</xdr:col>
                    <xdr:colOff>104775</xdr:colOff>
                    <xdr:row>12</xdr:row>
                    <xdr:rowOff>57150</xdr:rowOff>
                  </to>
                </anchor>
              </controlPr>
            </control>
          </mc:Choice>
        </mc:AlternateContent>
        <mc:AlternateContent xmlns:mc="http://schemas.openxmlformats.org/markup-compatibility/2006">
          <mc:Choice Requires="x14">
            <control shapeId="6153" r:id="rId6" name="Check Box 9">
              <controlPr defaultSize="0" autoFill="0" autoLine="0" autoPict="0">
                <anchor moveWithCells="1">
                  <from>
                    <xdr:col>4</xdr:col>
                    <xdr:colOff>457200</xdr:colOff>
                    <xdr:row>10</xdr:row>
                    <xdr:rowOff>28575</xdr:rowOff>
                  </from>
                  <to>
                    <xdr:col>5</xdr:col>
                    <xdr:colOff>104775</xdr:colOff>
                    <xdr:row>12</xdr:row>
                    <xdr:rowOff>66675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Đức Nguyễn</dc:creator>
  <cp:lastModifiedBy>Đức Nguyễn</cp:lastModifiedBy>
  <dcterms:created xsi:type="dcterms:W3CDTF">2021-11-03T11:40:02Z</dcterms:created>
  <dcterms:modified xsi:type="dcterms:W3CDTF">2024-10-08T10:39:46Z</dcterms:modified>
</cp:coreProperties>
</file>