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Data\"/>
    </mc:Choice>
  </mc:AlternateContent>
  <xr:revisionPtr revIDLastSave="0" documentId="13_ncr:1_{638F2B10-351F-44E7-AF19-FB2118776A3B}" xr6:coauthVersionLast="47" xr6:coauthVersionMax="47" xr10:uidLastSave="{00000000-0000-0000-0000-000000000000}"/>
  <bookViews>
    <workbookView xWindow="-120" yWindow="-120" windowWidth="29040" windowHeight="17520" xr2:uid="{0A0D8D68-EFC2-4074-BDCA-85DAF874A3F1}"/>
  </bookViews>
  <sheets>
    <sheet name="Input Data" sheetId="2" r:id="rId1"/>
    <sheet name="Master Data" sheetId="1" r:id="rId2"/>
    <sheet name="Analysis" sheetId="3" state="hidden" r:id="rId3"/>
    <sheet name="Dashboard" sheetId="4" state="hidden" r:id="rId4"/>
  </sheets>
  <definedNames>
    <definedName name="_xlchart.v1.0" hidden="1">Analysis!$AN$3:$AN$7</definedName>
    <definedName name="_xlchart.v1.1" hidden="1">Analysis!$AO$3:$AO$8</definedName>
    <definedName name="_xlchart.v1.2" hidden="1">Analysis!$AN$3:$AN$7</definedName>
    <definedName name="_xlchart.v1.3" hidden="1">Analysis!$AO$3:$AO$8</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2"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3" i="2"/>
  <c r="G4" i="2"/>
  <c r="G5" i="2"/>
  <c r="G2" i="2"/>
  <c r="L4" i="3"/>
  <c r="Q4" i="3" s="1"/>
  <c r="L5" i="3"/>
  <c r="Q5" i="3" s="1"/>
  <c r="L6" i="3"/>
  <c r="Q6" i="3" s="1"/>
  <c r="L7" i="3"/>
  <c r="Q7" i="3" s="1"/>
  <c r="L8" i="3"/>
  <c r="Q8" i="3" s="1"/>
  <c r="L9" i="3"/>
  <c r="Q9" i="3" s="1"/>
  <c r="L10" i="3"/>
  <c r="Q10" i="3" s="1"/>
  <c r="L11" i="3"/>
  <c r="Q11" i="3" s="1"/>
  <c r="L12" i="3"/>
  <c r="Q12" i="3" s="1"/>
  <c r="L13" i="3"/>
  <c r="Q13" i="3" s="1"/>
  <c r="L14" i="3"/>
  <c r="Q14" i="3" s="1"/>
  <c r="L3" i="3"/>
  <c r="Q3" i="3" s="1"/>
  <c r="AO4" i="3"/>
  <c r="AO5" i="3"/>
  <c r="AO6" i="3"/>
  <c r="AO7" i="3"/>
  <c r="AO3" i="3"/>
  <c r="AN4" i="3"/>
  <c r="AN5" i="3"/>
  <c r="AN6" i="3"/>
  <c r="AN7" i="3"/>
  <c r="AN3" i="3"/>
  <c r="AG1" i="3"/>
  <c r="AH1" i="3" s="1"/>
  <c r="AG5" i="3" s="1"/>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D2" i="3"/>
  <c r="AC2" i="3"/>
  <c r="AB2" i="3"/>
  <c r="AA3" i="3"/>
  <c r="AA4" i="3"/>
  <c r="AA5" i="3"/>
  <c r="AA6" i="3"/>
  <c r="AA7" i="3"/>
  <c r="AA8" i="3"/>
  <c r="AA9" i="3"/>
  <c r="AA10" i="3"/>
  <c r="AA11" i="3"/>
  <c r="AA12" i="3"/>
  <c r="AA13" i="3"/>
  <c r="AA14" i="3"/>
  <c r="AA15" i="3"/>
  <c r="AA16" i="3"/>
  <c r="AA17" i="3"/>
  <c r="AA18" i="3"/>
  <c r="AA19" i="3"/>
  <c r="AA20" i="3"/>
  <c r="AA21" i="3"/>
  <c r="AA22" i="3"/>
  <c r="AA23" i="3"/>
  <c r="AA24" i="3"/>
  <c r="AA25" i="3"/>
  <c r="AA2" i="3"/>
  <c r="AA27" i="3"/>
  <c r="AA28" i="3"/>
  <c r="AA29" i="3"/>
  <c r="AA30" i="3"/>
  <c r="AA31" i="3"/>
  <c r="AA32" i="3"/>
  <c r="AA33" i="3"/>
  <c r="AA34" i="3"/>
  <c r="AA35" i="3"/>
  <c r="AA36" i="3"/>
  <c r="AA37" i="3"/>
  <c r="AA38" i="3"/>
  <c r="AA39" i="3"/>
  <c r="AA40" i="3"/>
  <c r="AA41" i="3"/>
  <c r="AA42" i="3"/>
  <c r="AA43" i="3"/>
  <c r="AA44" i="3"/>
  <c r="AA45" i="3"/>
  <c r="AA26" i="3"/>
  <c r="E5" i="3"/>
  <c r="E4" i="3"/>
  <c r="M11" i="3" l="1"/>
  <c r="R11" i="3" s="1"/>
  <c r="M10" i="3"/>
  <c r="R10" i="3" s="1"/>
  <c r="S10" i="3" s="1"/>
  <c r="M9" i="3"/>
  <c r="R9" i="3" s="1"/>
  <c r="S9" i="3" s="1"/>
  <c r="M8" i="3"/>
  <c r="R8" i="3" s="1"/>
  <c r="S8" i="3" s="1"/>
  <c r="M7" i="3"/>
  <c r="R7" i="3" s="1"/>
  <c r="S7" i="3" s="1"/>
  <c r="M6" i="3"/>
  <c r="R6" i="3" s="1"/>
  <c r="S6" i="3" s="1"/>
  <c r="M4" i="3"/>
  <c r="R4" i="3" s="1"/>
  <c r="S4" i="3" s="1"/>
  <c r="M5" i="3"/>
  <c r="N8" i="3"/>
  <c r="N7" i="3"/>
  <c r="N6" i="3"/>
  <c r="N4" i="3"/>
  <c r="M12" i="3"/>
  <c r="N12" i="3" s="1"/>
  <c r="M14" i="3"/>
  <c r="N10" i="3"/>
  <c r="M3" i="3"/>
  <c r="N11" i="3"/>
  <c r="M13" i="3"/>
  <c r="S11" i="3"/>
  <c r="AM5" i="3"/>
  <c r="AM7" i="3"/>
  <c r="AM6" i="3"/>
  <c r="AM4" i="3"/>
  <c r="AM3" i="3"/>
  <c r="AF9" i="3"/>
  <c r="AF8" i="3"/>
  <c r="AF7" i="3"/>
  <c r="AF5" i="3"/>
  <c r="AF11" i="3"/>
  <c r="AF6" i="3"/>
  <c r="AG13" i="3"/>
  <c r="AG12" i="3"/>
  <c r="AG11" i="3"/>
  <c r="AG10" i="3"/>
  <c r="AF10" i="3"/>
  <c r="AF4" i="3"/>
  <c r="AG8" i="3"/>
  <c r="AG9" i="3"/>
  <c r="AG4" i="3"/>
  <c r="AG7" i="3"/>
  <c r="AF13" i="3"/>
  <c r="AG6" i="3"/>
  <c r="AF12" i="3"/>
  <c r="Z39" i="3"/>
  <c r="Z37" i="3"/>
  <c r="Z38" i="3"/>
  <c r="Z45" i="3"/>
  <c r="Z44" i="3"/>
  <c r="Z43" i="3"/>
  <c r="Z40" i="3"/>
  <c r="Z36" i="3"/>
  <c r="Z7" i="3"/>
  <c r="Z23" i="3"/>
  <c r="Z22" i="3"/>
  <c r="Z6" i="3"/>
  <c r="Z21" i="3"/>
  <c r="Z5" i="3"/>
  <c r="Z20" i="3"/>
  <c r="Z3" i="3"/>
  <c r="Z29" i="3"/>
  <c r="Z13" i="3"/>
  <c r="Z28" i="3"/>
  <c r="Z12" i="3"/>
  <c r="Z27" i="3"/>
  <c r="Z11" i="3"/>
  <c r="Z24" i="3"/>
  <c r="Z8" i="3"/>
  <c r="Z34" i="3"/>
  <c r="Z17" i="3"/>
  <c r="Z2" i="3"/>
  <c r="Z32" i="3"/>
  <c r="Z16" i="3"/>
  <c r="Z31" i="3"/>
  <c r="Z15" i="3"/>
  <c r="Z18" i="3"/>
  <c r="Z33" i="3"/>
  <c r="Z30" i="3"/>
  <c r="Z14" i="3"/>
  <c r="Z26" i="3"/>
  <c r="Z41" i="3"/>
  <c r="Z25" i="3"/>
  <c r="Z9" i="3"/>
  <c r="Z10" i="3"/>
  <c r="Z42" i="3"/>
  <c r="Z4" i="3"/>
  <c r="Z35" i="3"/>
  <c r="Z19" i="3"/>
  <c r="E6" i="3"/>
  <c r="N9" i="3" l="1"/>
  <c r="AI46" i="3"/>
  <c r="AH46" i="3"/>
  <c r="AG46" i="3"/>
  <c r="AF46" i="3"/>
  <c r="R12" i="3"/>
  <c r="S12" i="3" s="1"/>
  <c r="R5" i="3"/>
  <c r="S5" i="3" s="1"/>
  <c r="N5" i="3"/>
  <c r="N13" i="3"/>
  <c r="R13" i="3"/>
  <c r="S13" i="3" s="1"/>
  <c r="R3" i="3"/>
  <c r="S3" i="3" s="1"/>
  <c r="N3" i="3"/>
  <c r="N14" i="3"/>
  <c r="R14" i="3"/>
  <c r="S14" i="3" s="1"/>
  <c r="AO1" i="3"/>
  <c r="AN1" i="3"/>
  <c r="AD1" i="3"/>
  <c r="AC1" i="3"/>
  <c r="AB1" i="3"/>
  <c r="AA1" i="3"/>
</calcChain>
</file>

<file path=xl/sharedStrings.xml><?xml version="1.0" encoding="utf-8"?>
<sst xmlns="http://schemas.openxmlformats.org/spreadsheetml/2006/main" count="1941" uniqueCount="141">
  <si>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</si>
  <si>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</si>
  <si>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</si>
  <si>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</si>
  <si>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</si>
  <si>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</si>
  <si>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</si>
  <si>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</si>
  <si>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</si>
  <si>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</si>
  <si>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</si>
  <si>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</si>
  <si>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</si>
  <si>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</si>
  <si>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</si>
  <si>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</si>
  <si>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</si>
  <si>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</si>
  <si>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</si>
  <si>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</si>
  <si>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</si>
  <si>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</si>
  <si>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</si>
  <si>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</si>
  <si>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</si>
  <si>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</si>
  <si>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</si>
  <si>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</si>
  <si>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</si>
  <si>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</si>
  <si>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</si>
  <si>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</si>
  <si>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</si>
  <si>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</si>
  <si>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</si>
  <si>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</si>
  <si>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</si>
  <si>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</si>
  <si>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</si>
  <si>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</si>
  <si>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</si>
  <si>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</si>
  <si>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</si>
  <si>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</si>
  <si>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</si>
  <si>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</si>
  <si>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</si>
  <si>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</si>
  <si>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</si>
  <si>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</si>
  <si>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</si>
  <si>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</si>
  <si>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</si>
  <si>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</si>
  <si>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</si>
  <si>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</si>
  <si>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</si>
  <si>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</si>
  <si>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</si>
  <si>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</si>
  <si>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</si>
  <si>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</si>
  <si>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</si>
  <si>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</si>
  <si>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</si>
  <si>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</si>
  <si>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</si>
  <si>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</si>
  <si>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</si>
  <si>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</si>
  <si>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</si>
  <si>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</si>
  <si>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</si>
  <si>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</si>
  <si>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</si>
  <si>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</si>
  <si>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</si>
  <si>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</si>
  <si>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</si>
  <si>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</si>
  <si>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</si>
  <si>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</si>
  <si>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</si>
  <si>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</si>
  <si>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</si>
  <si>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</si>
  <si>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</si>
  <si>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</si>
  <si>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</si>
  <si>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</si>
  <si>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</si>
  <si>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</si>
  <si>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</si>
  <si>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</si>
  <si>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</si>
  <si>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</si>
  <si>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</si>
  <si>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</si>
  <si>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</si>
  <si>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</si>
  <si>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</si>
  <si>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</si>
  <si>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</si>
  <si>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</si>
  <si>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</si>
  <si>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</si>
  <si>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</si>
  <si>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</si>
  <si>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</si>
  <si>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</si>
  <si>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</si>
  <si>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</si>
  <si>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</si>
  <si>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</si>
  <si>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</si>
  <si>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</si>
  <si>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Row Labels</t>
  </si>
  <si>
    <t>Sum of TOTAL SELLING VALUE</t>
  </si>
  <si>
    <t>Sum of TOTAL BUYING VALUE</t>
  </si>
  <si>
    <t>Jan</t>
  </si>
  <si>
    <t>Feb</t>
  </si>
  <si>
    <t>Mar</t>
  </si>
  <si>
    <t>Apr</t>
  </si>
  <si>
    <t>May</t>
  </si>
  <si>
    <t>Jun</t>
  </si>
  <si>
    <t>Jul</t>
  </si>
  <si>
    <t>Aug</t>
  </si>
  <si>
    <t>Sep</t>
  </si>
  <si>
    <t>Oct</t>
  </si>
  <si>
    <t>Nov</t>
  </si>
  <si>
    <t>Dec</t>
  </si>
  <si>
    <t>Sum of QUANTITY</t>
  </si>
  <si>
    <t>Total Sales</t>
  </si>
  <si>
    <t>Total Profit</t>
  </si>
  <si>
    <t>Profit %</t>
  </si>
  <si>
    <t>Month</t>
  </si>
  <si>
    <t>Sales</t>
  </si>
  <si>
    <t>Profit</t>
  </si>
  <si>
    <t>P0046</t>
  </si>
  <si>
    <t>Product46</t>
  </si>
  <si>
    <t>Category06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</si>
</sst>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0"/>
    <numFmt numFmtId="166" formatCode="&quot;$&quot;#,##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9" fontId="0" fillId="0" borderId="0" xfId="1" applyFont="1"/>
    <xf numFmtId="166" fontId="0" fillId="0" borderId="0" xfId="0" applyNumberFormat="1"/>
  </cellXfs>
  <cellStyles count="2">
    <cellStyle name="Normal" xfId="0" builtinId="0"/>
    <cellStyle name="Percent" xfId="1" builtinId="5"/>
  </cellStyles>
  <dxfs count="24">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val="0"/>
        <i val="0"/>
        <sz val="10"/>
        <color theme="7"/>
        <name val="Montserrat ExtraBold"/>
        <scheme val="none"/>
      </font>
      <fill>
        <patternFill patternType="none">
          <bgColor auto="1"/>
        </patternFill>
      </fill>
      <border diagonalUp="0" diagonalDown="0">
        <left/>
        <right/>
        <top/>
        <bottom/>
        <vertical/>
        <horizontal/>
      </border>
    </dxf>
    <dxf>
      <font>
        <b val="0"/>
        <i val="0"/>
        <sz val="9"/>
        <color auto="1"/>
        <name val="Montserrat"/>
        <scheme val="none"/>
      </font>
      <fill>
        <patternFill patternType="solid">
          <fgColor auto="1"/>
          <bgColor theme="8"/>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3"/>
      <tableStyleElement type="headerRow" dxfId="2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auto="1"/>
              <bgColor theme="4" tint="0.79995117038483843"/>
            </patternFill>
          </fill>
          <border>
            <left style="thin">
              <color rgb="FFCCCCCC"/>
            </left>
            <right style="thin">
              <color rgb="FFCCCCCC"/>
            </right>
            <top style="thin">
              <color rgb="FFCCCCCC"/>
            </top>
            <bottom style="thin">
              <color rgb="FFCCCCCC"/>
            </bottom>
            <vertical/>
            <horizontal/>
          </border>
        </dxf>
        <dxf>
          <font>
            <b val="0"/>
            <i val="0"/>
            <sz val="9"/>
            <color auto="1"/>
            <name val="Montserrat"/>
            <scheme val="none"/>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9"/>
            <color theme="4" tint="0.39994506668294322"/>
            <name val="Montserrat"/>
          </font>
          <fill>
            <patternFill patternType="solid">
              <fgColor theme="8" tint="-0.499984740745262"/>
              <bgColor theme="8" tint="-0.49998474074526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[Sales-Dashboard-Visualisation.xlsx]Analysis!Daily</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F951-4F79-952D-F743FE6C41AA}"/>
            </c:ext>
          </c:extLst>
        </c:ser>
        <c:dLbls>
          <c:showLegendKey val="0"/>
          <c:showVal val="0"/>
          <c:showCatName val="0"/>
          <c:showSerName val="0"/>
          <c:showPercent val="0"/>
          <c:showBubbleSize val="0"/>
        </c:dLbls>
        <c:axId val="50463983"/>
        <c:axId val="50451503"/>
      </c:areaChart>
      <c:catAx>
        <c:axId val="5046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1503"/>
        <c:crosses val="autoZero"/>
        <c:auto val="1"/>
        <c:lblAlgn val="ctr"/>
        <c:lblOffset val="100"/>
        <c:noMultiLvlLbl val="0"/>
      </c:catAx>
      <c:valAx>
        <c:axId val="50451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39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[Sales-Dashboard-Visualisation.xlsx]Analysis!PaymentMode</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2">
              <a:lumMod val="75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600" b="0" i="0" u="none" strike="noStrike" kern="1200" baseline="0">
                  <a:solidFill>
                    <a:sysClr val="windowText" lastClr="000000"/>
                  </a:solidFill>
                  <a:latin typeface="Montserrat"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4"/>
          </a:solidFill>
          <a:ln w="19050">
            <a:noFill/>
          </a:ln>
          <a:effectLst/>
        </c:spPr>
      </c:pivotFmt>
      <c:pivotFmt>
        <c:idx val="18"/>
        <c:spPr>
          <a:solidFill>
            <a:schemeClr val="accent2">
              <a:lumMod val="75000"/>
            </a:schemeClr>
          </a:solidFill>
          <a:ln w="19050">
            <a:noFill/>
          </a:ln>
          <a:effectLst/>
        </c:spPr>
      </c:pivotFmt>
    </c:pivotFmts>
    <c:plotArea>
      <c:layout>
        <c:manualLayout>
          <c:layoutTarget val="inner"/>
          <c:xMode val="edge"/>
          <c:yMode val="edge"/>
          <c:x val="8.6549218778733658E-2"/>
          <c:y val="6.9781395817646044E-2"/>
          <c:w val="0.82852452329286519"/>
          <c:h val="0.79739714575390874"/>
        </c:manualLayout>
      </c:layout>
      <c:pieChart>
        <c:varyColors val="1"/>
        <c:ser>
          <c:idx val="0"/>
          <c:order val="0"/>
          <c:tx>
            <c:strRef>
              <c:f>Analysis!$AV$1</c:f>
              <c:strCache>
                <c:ptCount val="1"/>
                <c:pt idx="0">
                  <c:v>Total</c:v>
                </c:pt>
              </c:strCache>
            </c:strRef>
          </c:tx>
          <c:spPr>
            <a:solidFill>
              <a:schemeClr val="accent2">
                <a:lumMod val="75000"/>
              </a:schemeClr>
            </a:solidFill>
            <a:ln>
              <a:noFill/>
            </a:ln>
          </c:spPr>
          <c:dPt>
            <c:idx val="0"/>
            <c:bubble3D val="0"/>
            <c:spPr>
              <a:solidFill>
                <a:schemeClr val="accent4"/>
              </a:solidFill>
              <a:ln w="19050">
                <a:noFill/>
              </a:ln>
              <a:effectLst/>
            </c:spPr>
            <c:extLst>
              <c:ext xmlns:c16="http://schemas.microsoft.com/office/drawing/2014/chart" uri="{C3380CC4-5D6E-409C-BE32-E72D297353CC}">
                <c16:uniqueId val="{00000001-5C51-46E4-A3E0-CC85F34ED202}"/>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5C51-46E4-A3E0-CC85F34ED202}"/>
              </c:ext>
            </c:extLst>
          </c:dPt>
          <c:dLbls>
            <c:spPr>
              <a:noFill/>
              <a:ln>
                <a:noFill/>
              </a:ln>
              <a:effectLst/>
            </c:spPr>
            <c:txPr>
              <a:bodyPr rot="0" spcFirstLastPara="1" vertOverflow="ellipsis" vert="horz" wrap="square" anchor="ctr" anchorCtr="1"/>
              <a:lstStyle/>
              <a:p>
                <a:pPr>
                  <a:defRPr lang="en-US" sz="600" b="0" i="0" u="none" strike="noStrike" kern="1200" baseline="0">
                    <a:solidFill>
                      <a:sysClr val="windowText" lastClr="000000"/>
                    </a:solidFill>
                    <a:latin typeface="Montserrat" panose="00000500000000000000" pitchFamily="2"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Analysis!$AU$2:$AU$3</c:f>
              <c:strCache>
                <c:ptCount val="2"/>
                <c:pt idx="0">
                  <c:v>Cash</c:v>
                </c:pt>
                <c:pt idx="1">
                  <c:v>Online</c:v>
                </c:pt>
              </c:strCache>
            </c:strRef>
          </c:cat>
          <c:val>
            <c:numRef>
              <c:f>Analysis!$AV$2:$AV$3</c:f>
              <c:numCache>
                <c:formatCode>General</c:formatCode>
                <c:ptCount val="2"/>
                <c:pt idx="0">
                  <c:v>199516.90000000008</c:v>
                </c:pt>
                <c:pt idx="1">
                  <c:v>201895.01999999993</c:v>
                </c:pt>
              </c:numCache>
            </c:numRef>
          </c:val>
          <c:extLst>
            <c:ext xmlns:c16="http://schemas.microsoft.com/office/drawing/2014/chart" uri="{C3380CC4-5D6E-409C-BE32-E72D297353CC}">
              <c16:uniqueId val="{00000004-5C51-46E4-A3E0-CC85F34ED2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600" b="0" i="0" u="none" strike="noStrike" kern="1200" baseline="0">
              <a:solidFill>
                <a:schemeClr val="bg1"/>
              </a:solidFill>
              <a:latin typeface="Montserrat" panose="000005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600" b="0" i="0" u="none" strike="noStrike" kern="1200" baseline="0">
          <a:solidFill>
            <a:schemeClr val="bg1"/>
          </a:solidFill>
          <a:latin typeface="Montserrat" panose="00000500000000000000" pitchFamily="2"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Analysis!$Q$2</c:f>
              <c:strCache>
                <c:ptCount val="1"/>
                <c:pt idx="0">
                  <c:v>Sales</c:v>
                </c:pt>
              </c:strCache>
            </c:strRef>
          </c:tx>
          <c:spPr>
            <a:solidFill>
              <a:schemeClr val="accent1"/>
            </a:solidFill>
            <a:ln>
              <a:noFill/>
            </a:ln>
            <a:effectLst/>
          </c:spPr>
          <c:invertIfNegative val="0"/>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Analysis!$Q$3:$Q$14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B565-433D-8FEC-F6386B7B395C}"/>
            </c:ext>
          </c:extLst>
        </c:ser>
        <c:ser>
          <c:idx val="1"/>
          <c:order val="1"/>
          <c:tx>
            <c:strRef>
              <c:f>Analysis!$R$2</c:f>
              <c:strCache>
                <c:ptCount val="1"/>
                <c:pt idx="0">
                  <c:v>Profit</c:v>
                </c:pt>
              </c:strCache>
            </c:strRef>
          </c:tx>
          <c:spPr>
            <a:solidFill>
              <a:schemeClr val="accent2"/>
            </a:solidFill>
            <a:ln>
              <a:noFill/>
            </a:ln>
            <a:effectLst/>
          </c:spPr>
          <c:invertIfNegative val="0"/>
          <c:dLbls>
            <c:dLbl>
              <c:idx val="0"/>
              <c:tx>
                <c:rich>
                  <a:bodyPr/>
                  <a:lstStyle/>
                  <a:p>
                    <a:fld id="{53A33FDC-C842-408F-B049-4E4BBB3AA02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565-433D-8FEC-F6386B7B395C}"/>
                </c:ext>
              </c:extLst>
            </c:dLbl>
            <c:dLbl>
              <c:idx val="1"/>
              <c:tx>
                <c:rich>
                  <a:bodyPr/>
                  <a:lstStyle/>
                  <a:p>
                    <a:fld id="{86A97D91-4C08-4240-B126-7E42C2B6EE7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565-433D-8FEC-F6386B7B395C}"/>
                </c:ext>
              </c:extLst>
            </c:dLbl>
            <c:dLbl>
              <c:idx val="2"/>
              <c:tx>
                <c:rich>
                  <a:bodyPr/>
                  <a:lstStyle/>
                  <a:p>
                    <a:fld id="{D805AF25-F2C1-440A-9A23-0151159A44A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565-433D-8FEC-F6386B7B395C}"/>
                </c:ext>
              </c:extLst>
            </c:dLbl>
            <c:dLbl>
              <c:idx val="3"/>
              <c:tx>
                <c:rich>
                  <a:bodyPr/>
                  <a:lstStyle/>
                  <a:p>
                    <a:fld id="{90D92C68-0EB6-486D-A640-9AAF6E079A9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565-433D-8FEC-F6386B7B395C}"/>
                </c:ext>
              </c:extLst>
            </c:dLbl>
            <c:dLbl>
              <c:idx val="4"/>
              <c:tx>
                <c:rich>
                  <a:bodyPr/>
                  <a:lstStyle/>
                  <a:p>
                    <a:fld id="{885CE91A-F3A2-44EF-AA09-10FB1DDF299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565-433D-8FEC-F6386B7B395C}"/>
                </c:ext>
              </c:extLst>
            </c:dLbl>
            <c:dLbl>
              <c:idx val="5"/>
              <c:tx>
                <c:rich>
                  <a:bodyPr/>
                  <a:lstStyle/>
                  <a:p>
                    <a:fld id="{1F3FD83C-1078-454C-A587-058A39AA721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565-433D-8FEC-F6386B7B395C}"/>
                </c:ext>
              </c:extLst>
            </c:dLbl>
            <c:dLbl>
              <c:idx val="6"/>
              <c:tx>
                <c:rich>
                  <a:bodyPr/>
                  <a:lstStyle/>
                  <a:p>
                    <a:fld id="{37C66785-ED6D-4DBD-BD2F-581510418D3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565-433D-8FEC-F6386B7B395C}"/>
                </c:ext>
              </c:extLst>
            </c:dLbl>
            <c:dLbl>
              <c:idx val="7"/>
              <c:tx>
                <c:rich>
                  <a:bodyPr/>
                  <a:lstStyle/>
                  <a:p>
                    <a:fld id="{B390543A-E831-47FB-B97A-1344BB40AE0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565-433D-8FEC-F6386B7B395C}"/>
                </c:ext>
              </c:extLst>
            </c:dLbl>
            <c:dLbl>
              <c:idx val="8"/>
              <c:tx>
                <c:rich>
                  <a:bodyPr/>
                  <a:lstStyle/>
                  <a:p>
                    <a:fld id="{D45377E8-B5B9-43B8-8F23-90AEC4858A3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565-433D-8FEC-F6386B7B395C}"/>
                </c:ext>
              </c:extLst>
            </c:dLbl>
            <c:dLbl>
              <c:idx val="9"/>
              <c:tx>
                <c:rich>
                  <a:bodyPr/>
                  <a:lstStyle/>
                  <a:p>
                    <a:fld id="{A4690C3F-FEE3-4EBE-8632-DF665405C1D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565-433D-8FEC-F6386B7B395C}"/>
                </c:ext>
              </c:extLst>
            </c:dLbl>
            <c:dLbl>
              <c:idx val="10"/>
              <c:tx>
                <c:rich>
                  <a:bodyPr/>
                  <a:lstStyle/>
                  <a:p>
                    <a:fld id="{7D60AE7B-A223-4A29-90B4-E99954BE0E0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565-433D-8FEC-F6386B7B395C}"/>
                </c:ext>
              </c:extLst>
            </c:dLbl>
            <c:dLbl>
              <c:idx val="11"/>
              <c:tx>
                <c:rich>
                  <a:bodyPr/>
                  <a:lstStyle/>
                  <a:p>
                    <a:fld id="{B3C05693-8EE9-435E-94B4-A479FC986C3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565-433D-8FEC-F6386B7B39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Analysis!$R$3:$R$14</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Analysis!$S$3:$S$14</c15:f>
                <c15:dlblRangeCache>
                  <c:ptCount val="12"/>
                  <c:pt idx="0">
                    <c:v>17%</c:v>
                  </c:pt>
                  <c:pt idx="1">
                    <c:v>18%</c:v>
                  </c:pt>
                  <c:pt idx="2">
                    <c:v>18%</c:v>
                  </c:pt>
                  <c:pt idx="3">
                    <c:v>20%</c:v>
                  </c:pt>
                  <c:pt idx="4">
                    <c:v>14%</c:v>
                  </c:pt>
                  <c:pt idx="5">
                    <c:v>19%</c:v>
                  </c:pt>
                  <c:pt idx="6">
                    <c:v>15%</c:v>
                  </c:pt>
                  <c:pt idx="7">
                    <c:v>16%</c:v>
                  </c:pt>
                  <c:pt idx="8">
                    <c:v>18%</c:v>
                  </c:pt>
                  <c:pt idx="9">
                    <c:v>17%</c:v>
                  </c:pt>
                  <c:pt idx="10">
                    <c:v>19%</c:v>
                  </c:pt>
                  <c:pt idx="11">
                    <c:v>16%</c:v>
                  </c:pt>
                </c15:dlblRangeCache>
              </c15:datalabelsRange>
            </c:ext>
            <c:ext xmlns:c16="http://schemas.microsoft.com/office/drawing/2014/chart" uri="{C3380CC4-5D6E-409C-BE32-E72D297353CC}">
              <c16:uniqueId val="{0000000D-B565-433D-8FEC-F6386B7B395C}"/>
            </c:ext>
          </c:extLst>
        </c:ser>
        <c:ser>
          <c:idx val="2"/>
          <c:order val="2"/>
          <c:tx>
            <c:strRef>
              <c:f>Analysis!$S$2</c:f>
              <c:strCache>
                <c:ptCount val="1"/>
                <c:pt idx="0">
                  <c:v>Profit %</c:v>
                </c:pt>
              </c:strCache>
            </c:strRef>
          </c:tx>
          <c:spPr>
            <a:solidFill>
              <a:schemeClr val="accent3"/>
            </a:solidFill>
            <a:ln>
              <a:noFill/>
            </a:ln>
            <a:effectLst/>
          </c:spPr>
          <c:invertIfNegative val="0"/>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Analysis!$S$3:$S$14</c:f>
              <c:numCache>
                <c:formatCode>0%</c:formatCode>
                <c:ptCount val="12"/>
                <c:pt idx="0">
                  <c:v>0.17067663499323754</c:v>
                </c:pt>
                <c:pt idx="1">
                  <c:v>0.17876807108852694</c:v>
                </c:pt>
                <c:pt idx="2">
                  <c:v>0.18100127023952842</c:v>
                </c:pt>
                <c:pt idx="3">
                  <c:v>0.19929598846613</c:v>
                </c:pt>
                <c:pt idx="4">
                  <c:v>0.14184361599394382</c:v>
                </c:pt>
                <c:pt idx="5">
                  <c:v>0.18519564114547502</c:v>
                </c:pt>
                <c:pt idx="6">
                  <c:v>0.15244020232731445</c:v>
                </c:pt>
                <c:pt idx="7">
                  <c:v>0.15613401828550777</c:v>
                </c:pt>
                <c:pt idx="8">
                  <c:v>0.18400377268441431</c:v>
                </c:pt>
                <c:pt idx="9">
                  <c:v>0.16891264030681183</c:v>
                </c:pt>
                <c:pt idx="10">
                  <c:v>0.18874036065149913</c:v>
                </c:pt>
                <c:pt idx="11">
                  <c:v>0.16076293102751138</c:v>
                </c:pt>
              </c:numCache>
            </c:numRef>
          </c:val>
          <c:extLst>
            <c:ext xmlns:c16="http://schemas.microsoft.com/office/drawing/2014/chart" uri="{C3380CC4-5D6E-409C-BE32-E72D297353CC}">
              <c16:uniqueId val="{0000000E-B565-433D-8FEC-F6386B7B395C}"/>
            </c:ext>
          </c:extLst>
        </c:ser>
        <c:dLbls>
          <c:showLegendKey val="0"/>
          <c:showVal val="0"/>
          <c:showCatName val="0"/>
          <c:showSerName val="0"/>
          <c:showPercent val="0"/>
          <c:showBubbleSize val="0"/>
        </c:dLbls>
        <c:gapWidth val="50"/>
        <c:overlap val="100"/>
        <c:axId val="373250703"/>
        <c:axId val="373260783"/>
      </c:barChart>
      <c:catAx>
        <c:axId val="373250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60783"/>
        <c:crosses val="autoZero"/>
        <c:auto val="1"/>
        <c:lblAlgn val="ctr"/>
        <c:lblOffset val="100"/>
        <c:noMultiLvlLbl val="0"/>
      </c:catAx>
      <c:valAx>
        <c:axId val="373260783"/>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50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Analysis!$AF$4:$AF$13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Analysis!$AG$4:$AG$13</c:f>
              <c:numCache>
                <c:formatCode>"$"#,##0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BAE6-434D-BFE0-456E48434A1C}"/>
            </c:ext>
          </c:extLst>
        </c:ser>
        <c:dLbls>
          <c:dLblPos val="outEnd"/>
          <c:showLegendKey val="0"/>
          <c:showVal val="1"/>
          <c:showCatName val="0"/>
          <c:showSerName val="0"/>
          <c:showPercent val="0"/>
          <c:showBubbleSize val="0"/>
        </c:dLbls>
        <c:gapWidth val="50"/>
        <c:axId val="715646735"/>
        <c:axId val="715645295"/>
      </c:barChart>
      <c:catAx>
        <c:axId val="7156467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645295"/>
        <c:crosses val="autoZero"/>
        <c:auto val="1"/>
        <c:lblAlgn val="ctr"/>
        <c:lblOffset val="100"/>
        <c:noMultiLvlLbl val="0"/>
      </c:catAx>
      <c:valAx>
        <c:axId val="715645295"/>
        <c:scaling>
          <c:orientation val="minMax"/>
        </c:scaling>
        <c:delete val="1"/>
        <c:axPos val="b"/>
        <c:numFmt formatCode="&quot;$&quot;#,##0" sourceLinked="1"/>
        <c:majorTickMark val="out"/>
        <c:minorTickMark val="none"/>
        <c:tickLblPos val="nextTo"/>
        <c:crossAx val="715646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[Sales-Dashboard-Visualisation.xlsx]Analysis!SaleType</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Analysis!$AS$1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A3-462A-8BED-BC29AFDC80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A3-462A-8BED-BC29AFDC80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A3-462A-8BED-BC29AFDC80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Analysis!$AR$2:$AR$4</c:f>
              <c:strCache>
                <c:ptCount val="3"/>
                <c:pt idx="0">
                  <c:v>Direct Sales</c:v>
                </c:pt>
                <c:pt idx="1">
                  <c:v>Online</c:v>
                </c:pt>
                <c:pt idx="2">
                  <c:v>Wholesaler</c:v>
                </c:pt>
              </c:strCache>
            </c:strRef>
          </c:cat>
          <c:val>
            <c:numRef>
              <c:f>Analysis!$AS$2:$AS$4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99A3-462A-8BED-BC29AFDC80B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[Sales-Dashboard-Visualisation.xlsx]Analysis!PaymentMode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Analysis!$AV$1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55-44A8-AD27-3A9B1229F1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55-44A8-AD27-3A9B1229F1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Analysis!$AU$2:$AU$3</c:f>
              <c:strCache>
                <c:ptCount val="2"/>
                <c:pt idx="0">
                  <c:v>Cash</c:v>
                </c:pt>
                <c:pt idx="1">
                  <c:v>Online</c:v>
                </c:pt>
              </c:strCache>
            </c:strRef>
          </c:cat>
          <c:val>
            <c:numRef>
              <c:f>Analysis!$AV$2:$AV$3</c:f>
              <c:numCache>
                <c:formatCode>General</c:formatCode>
                <c:ptCount val="2"/>
                <c:pt idx="0">
                  <c:v>199516.90000000008</c:v>
                </c:pt>
                <c:pt idx="1">
                  <c:v>201895.01999999993</c:v>
                </c:pt>
              </c:numCache>
            </c:numRef>
          </c:val>
          <c:extLst>
            <c:ext xmlns:c16="http://schemas.microsoft.com/office/drawing/2014/chart" uri="{C3380CC4-5D6E-409C-BE32-E72D297353CC}">
              <c16:uniqueId val="{00000004-7255-44A8-AD27-3A9B1229F1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[Sales-Dashboard-Visualisation.xlsx]Analysis!Daily</c:name>
    <c:fmtId val="10"/>
  </c:pivotSource>
  <c:chart>
    <c:title>
      <c:overlay val="0"/>
      <c:spPr>
        <a:noFill/>
        <a:ln>
          <a:noFill/>
        </a:ln>
        <a:effectLst/>
      </c:spPr>
      <c:txPr>
        <a:bodyPr rot="0" spcFirstLastPara="1" vertOverflow="ellipsis" vert="horz" wrap="square" anchor="ctr" anchorCtr="1"/>
        <a:lstStyle/>
        <a:p>
          <a:pPr>
            <a:defRPr lang="en-US" sz="720" b="0" i="0" u="none" strike="noStrike" kern="1200" spc="0" baseline="0">
              <a:solidFill>
                <a:schemeClr val="bg1"/>
              </a:solidFill>
              <a:latin typeface="Montserrat" panose="00000500000000000000"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accent4"/>
              </a:gs>
              <a:gs pos="100000">
                <a:schemeClr val="accent4">
                  <a:lumMod val="20000"/>
                  <a:lumOff val="80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baseline="0">
                  <a:solidFill>
                    <a:schemeClr val="bg1"/>
                  </a:solidFill>
                  <a:latin typeface="Montserrat" panose="000005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gradFill>
              <a:gsLst>
                <a:gs pos="0">
                  <a:schemeClr val="accent4"/>
                </a:gs>
                <a:gs pos="100000">
                  <a:schemeClr val="accent4">
                    <a:lumMod val="20000"/>
                    <a:lumOff val="80000"/>
                  </a:schemeClr>
                </a:gs>
              </a:gsLst>
              <a:lin ang="16200000" scaled="1"/>
            </a:gra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8265-43E2-80A9-AE3BD4138871}"/>
            </c:ext>
          </c:extLst>
        </c:ser>
        <c:dLbls>
          <c:showLegendKey val="0"/>
          <c:showVal val="0"/>
          <c:showCatName val="0"/>
          <c:showSerName val="0"/>
          <c:showPercent val="0"/>
          <c:showBubbleSize val="0"/>
        </c:dLbls>
        <c:axId val="50463983"/>
        <c:axId val="50451503"/>
      </c:areaChart>
      <c:catAx>
        <c:axId val="5046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600" b="0" i="0" u="none" strike="noStrike" kern="1200" baseline="0">
                <a:solidFill>
                  <a:schemeClr val="bg1"/>
                </a:solidFill>
                <a:latin typeface="Montserrat" panose="00000500000000000000" pitchFamily="2" charset="0"/>
                <a:ea typeface="+mn-ea"/>
                <a:cs typeface="+mn-cs"/>
              </a:defRPr>
            </a:pPr>
            <a:endParaRPr lang="en-US"/>
          </a:p>
        </c:txPr>
        <c:crossAx val="50451503"/>
        <c:crosses val="autoZero"/>
        <c:auto val="1"/>
        <c:lblAlgn val="ctr"/>
        <c:lblOffset val="100"/>
        <c:noMultiLvlLbl val="0"/>
      </c:catAx>
      <c:valAx>
        <c:axId val="5045150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600" b="0" i="0" u="none" strike="noStrike" kern="1200" baseline="0">
                <a:solidFill>
                  <a:schemeClr val="bg1"/>
                </a:solidFill>
                <a:latin typeface="Montserrat" panose="00000500000000000000" pitchFamily="2" charset="0"/>
                <a:ea typeface="+mn-ea"/>
                <a:cs typeface="+mn-cs"/>
              </a:defRPr>
            </a:pPr>
            <a:endParaRPr lang="en-US"/>
          </a:p>
        </c:txPr>
        <c:crossAx val="50463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600" b="0" i="0" u="none" strike="noStrike" kern="1200" baseline="0">
          <a:solidFill>
            <a:schemeClr val="bg1"/>
          </a:solidFill>
          <a:latin typeface="Montserrat" panose="00000500000000000000" pitchFamily="2"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Analysis!$Q$2</c:f>
              <c:strCache>
                <c:ptCount val="1"/>
                <c:pt idx="0">
                  <c:v>Sales</c:v>
                </c:pt>
              </c:strCache>
            </c:strRef>
          </c:tx>
          <c:spPr>
            <a:gradFill>
              <a:gsLst>
                <a:gs pos="0">
                  <a:schemeClr val="accent4"/>
                </a:gs>
                <a:gs pos="100000">
                  <a:schemeClr val="accent4">
                    <a:lumMod val="40000"/>
                    <a:lumOff val="60000"/>
                  </a:schemeClr>
                </a:gs>
              </a:gsLst>
              <a:lin ang="16200000" scaled="1"/>
            </a:gradFill>
            <a:ln>
              <a:noFill/>
            </a:ln>
            <a:effectLst/>
          </c:spPr>
          <c:invertIfNegative val="0"/>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Analysis!$Q$3:$Q$14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3C31-49DF-B1F5-BB4A07D85D00}"/>
            </c:ext>
          </c:extLst>
        </c:ser>
        <c:ser>
          <c:idx val="1"/>
          <c:order val="1"/>
          <c:tx>
            <c:strRef>
              <c:f>Analysis!$R$2</c:f>
              <c:strCache>
                <c:ptCount val="1"/>
                <c:pt idx="0">
                  <c:v>Profit</c:v>
                </c:pt>
              </c:strCache>
            </c:strRef>
          </c:tx>
          <c:spPr>
            <a:gradFill>
              <a:gsLst>
                <a:gs pos="0">
                  <a:schemeClr val="accent6">
                    <a:lumMod val="75000"/>
                  </a:schemeClr>
                </a:gs>
                <a:gs pos="100000">
                  <a:schemeClr val="accent6">
                    <a:lumMod val="40000"/>
                    <a:lumOff val="60000"/>
                  </a:schemeClr>
                </a:gs>
              </a:gsLst>
              <a:lin ang="16200000" scaled="1"/>
            </a:gradFill>
            <a:ln>
              <a:noFill/>
            </a:ln>
            <a:effectLst/>
          </c:spPr>
          <c:invertIfNegative val="0"/>
          <c:dLbls>
            <c:dLbl>
              <c:idx val="0"/>
              <c:tx>
                <c:rich>
                  <a:bodyPr/>
                  <a:lstStyle/>
                  <a:p>
                    <a:fld id="{1171602B-F7CE-41CE-97C3-757ECC6DC02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C31-49DF-B1F5-BB4A07D85D00}"/>
                </c:ext>
              </c:extLst>
            </c:dLbl>
            <c:dLbl>
              <c:idx val="1"/>
              <c:tx>
                <c:rich>
                  <a:bodyPr/>
                  <a:lstStyle/>
                  <a:p>
                    <a:fld id="{E65D1657-F12D-4F97-9E0B-6C9D5883376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C31-49DF-B1F5-BB4A07D85D00}"/>
                </c:ext>
              </c:extLst>
            </c:dLbl>
            <c:dLbl>
              <c:idx val="2"/>
              <c:tx>
                <c:rich>
                  <a:bodyPr/>
                  <a:lstStyle/>
                  <a:p>
                    <a:fld id="{2A028E23-A057-45BE-AB1A-0D0E3367EC6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C31-49DF-B1F5-BB4A07D85D00}"/>
                </c:ext>
              </c:extLst>
            </c:dLbl>
            <c:dLbl>
              <c:idx val="3"/>
              <c:tx>
                <c:rich>
                  <a:bodyPr/>
                  <a:lstStyle/>
                  <a:p>
                    <a:fld id="{46B8B49B-E2A7-41D4-BF55-0E882D95E3D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C31-49DF-B1F5-BB4A07D85D00}"/>
                </c:ext>
              </c:extLst>
            </c:dLbl>
            <c:dLbl>
              <c:idx val="4"/>
              <c:tx>
                <c:rich>
                  <a:bodyPr/>
                  <a:lstStyle/>
                  <a:p>
                    <a:fld id="{4E70C1A6-1250-4EF3-B2B6-2F0995212DA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C31-49DF-B1F5-BB4A07D85D00}"/>
                </c:ext>
              </c:extLst>
            </c:dLbl>
            <c:dLbl>
              <c:idx val="5"/>
              <c:tx>
                <c:rich>
                  <a:bodyPr/>
                  <a:lstStyle/>
                  <a:p>
                    <a:fld id="{885D90E6-943B-4D87-8CF9-CDB2660FAD1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C31-49DF-B1F5-BB4A07D85D00}"/>
                </c:ext>
              </c:extLst>
            </c:dLbl>
            <c:dLbl>
              <c:idx val="6"/>
              <c:tx>
                <c:rich>
                  <a:bodyPr/>
                  <a:lstStyle/>
                  <a:p>
                    <a:fld id="{47994BCE-1BCB-4DE8-B60E-C3E8ACD5C53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C31-49DF-B1F5-BB4A07D85D00}"/>
                </c:ext>
              </c:extLst>
            </c:dLbl>
            <c:dLbl>
              <c:idx val="7"/>
              <c:tx>
                <c:rich>
                  <a:bodyPr/>
                  <a:lstStyle/>
                  <a:p>
                    <a:fld id="{7C78DAB9-36A3-4E4D-8F20-C8CE755F2BF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C31-49DF-B1F5-BB4A07D85D00}"/>
                </c:ext>
              </c:extLst>
            </c:dLbl>
            <c:dLbl>
              <c:idx val="8"/>
              <c:tx>
                <c:rich>
                  <a:bodyPr/>
                  <a:lstStyle/>
                  <a:p>
                    <a:fld id="{5172EA29-3121-4B10-B568-32C51ECD89D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C31-49DF-B1F5-BB4A07D85D00}"/>
                </c:ext>
              </c:extLst>
            </c:dLbl>
            <c:dLbl>
              <c:idx val="9"/>
              <c:tx>
                <c:rich>
                  <a:bodyPr/>
                  <a:lstStyle/>
                  <a:p>
                    <a:fld id="{1BECA7A6-E014-455D-AF16-79C4050742D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C31-49DF-B1F5-BB4A07D85D00}"/>
                </c:ext>
              </c:extLst>
            </c:dLbl>
            <c:dLbl>
              <c:idx val="10"/>
              <c:tx>
                <c:rich>
                  <a:bodyPr/>
                  <a:lstStyle/>
                  <a:p>
                    <a:fld id="{3E8FDC2F-6F2A-4BA9-A5B1-04512A6254B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C31-49DF-B1F5-BB4A07D85D00}"/>
                </c:ext>
              </c:extLst>
            </c:dLbl>
            <c:dLbl>
              <c:idx val="11"/>
              <c:tx>
                <c:rich>
                  <a:bodyPr/>
                  <a:lstStyle/>
                  <a:p>
                    <a:fld id="{A0D2CF2F-27BB-4429-B661-379526ED996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C31-49DF-B1F5-BB4A07D85D00}"/>
                </c:ext>
              </c:extLst>
            </c:dLbl>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Montserrat" panose="00000500000000000000" pitchFamily="2"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Analysis!$R$3:$R$14</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Analysis!$S$3:$S$14</c15:f>
                <c15:dlblRangeCache>
                  <c:ptCount val="12"/>
                  <c:pt idx="0">
                    <c:v>17%</c:v>
                  </c:pt>
                  <c:pt idx="1">
                    <c:v>18%</c:v>
                  </c:pt>
                  <c:pt idx="2">
                    <c:v>18%</c:v>
                  </c:pt>
                  <c:pt idx="3">
                    <c:v>20%</c:v>
                  </c:pt>
                  <c:pt idx="4">
                    <c:v>14%</c:v>
                  </c:pt>
                  <c:pt idx="5">
                    <c:v>19%</c:v>
                  </c:pt>
                  <c:pt idx="6">
                    <c:v>15%</c:v>
                  </c:pt>
                  <c:pt idx="7">
                    <c:v>16%</c:v>
                  </c:pt>
                  <c:pt idx="8">
                    <c:v>18%</c:v>
                  </c:pt>
                  <c:pt idx="9">
                    <c:v>17%</c:v>
                  </c:pt>
                  <c:pt idx="10">
                    <c:v>19%</c:v>
                  </c:pt>
                  <c:pt idx="11">
                    <c:v>16%</c:v>
                  </c:pt>
                </c15:dlblRangeCache>
              </c15:datalabelsRange>
            </c:ext>
            <c:ext xmlns:c16="http://schemas.microsoft.com/office/drawing/2014/chart" uri="{C3380CC4-5D6E-409C-BE32-E72D297353CC}">
              <c16:uniqueId val="{0000000D-3C31-49DF-B1F5-BB4A07D85D00}"/>
            </c:ext>
          </c:extLst>
        </c:ser>
        <c:ser>
          <c:idx val="2"/>
          <c:order val="2"/>
          <c:tx>
            <c:strRef>
              <c:f>Analysis!$S$2</c:f>
              <c:strCache>
                <c:ptCount val="1"/>
                <c:pt idx="0">
                  <c:v>Profit %</c:v>
                </c:pt>
              </c:strCache>
            </c:strRef>
          </c:tx>
          <c:spPr>
            <a:solidFill>
              <a:schemeClr val="accent3"/>
            </a:solidFill>
            <a:ln>
              <a:noFill/>
            </a:ln>
            <a:effectLst/>
          </c:spPr>
          <c:invertIfNegative val="0"/>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Analysis!$S$3:$S$14</c:f>
              <c:numCache>
                <c:formatCode>0%</c:formatCode>
                <c:ptCount val="12"/>
                <c:pt idx="0">
                  <c:v>0.17067663499323754</c:v>
                </c:pt>
                <c:pt idx="1">
                  <c:v>0.17876807108852694</c:v>
                </c:pt>
                <c:pt idx="2">
                  <c:v>0.18100127023952842</c:v>
                </c:pt>
                <c:pt idx="3">
                  <c:v>0.19929598846613</c:v>
                </c:pt>
                <c:pt idx="4">
                  <c:v>0.14184361599394382</c:v>
                </c:pt>
                <c:pt idx="5">
                  <c:v>0.18519564114547502</c:v>
                </c:pt>
                <c:pt idx="6">
                  <c:v>0.15244020232731445</c:v>
                </c:pt>
                <c:pt idx="7">
                  <c:v>0.15613401828550777</c:v>
                </c:pt>
                <c:pt idx="8">
                  <c:v>0.18400377268441431</c:v>
                </c:pt>
                <c:pt idx="9">
                  <c:v>0.16891264030681183</c:v>
                </c:pt>
                <c:pt idx="10">
                  <c:v>0.18874036065149913</c:v>
                </c:pt>
                <c:pt idx="11">
                  <c:v>0.16076293102751138</c:v>
                </c:pt>
              </c:numCache>
            </c:numRef>
          </c:val>
          <c:extLst>
            <c:ext xmlns:c16="http://schemas.microsoft.com/office/drawing/2014/chart" uri="{C3380CC4-5D6E-409C-BE32-E72D297353CC}">
              <c16:uniqueId val="{0000000E-3C31-49DF-B1F5-BB4A07D85D00}"/>
            </c:ext>
          </c:extLst>
        </c:ser>
        <c:dLbls>
          <c:showLegendKey val="0"/>
          <c:showVal val="0"/>
          <c:showCatName val="0"/>
          <c:showSerName val="0"/>
          <c:showPercent val="0"/>
          <c:showBubbleSize val="0"/>
        </c:dLbls>
        <c:gapWidth val="50"/>
        <c:overlap val="100"/>
        <c:axId val="373250703"/>
        <c:axId val="373260783"/>
      </c:barChart>
      <c:catAx>
        <c:axId val="373250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ontserrat" panose="00000500000000000000" pitchFamily="2" charset="0"/>
                <a:ea typeface="+mn-ea"/>
                <a:cs typeface="+mn-cs"/>
              </a:defRPr>
            </a:pPr>
            <a:endParaRPr lang="en-US"/>
          </a:p>
        </c:txPr>
        <c:crossAx val="373260783"/>
        <c:crosses val="autoZero"/>
        <c:auto val="1"/>
        <c:lblAlgn val="ctr"/>
        <c:lblOffset val="100"/>
        <c:noMultiLvlLbl val="0"/>
      </c:catAx>
      <c:valAx>
        <c:axId val="373260783"/>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ontserrat" panose="00000500000000000000" pitchFamily="2" charset="0"/>
                <a:ea typeface="+mn-ea"/>
                <a:cs typeface="+mn-cs"/>
              </a:defRPr>
            </a:pPr>
            <a:endParaRPr lang="en-US"/>
          </a:p>
        </c:txPr>
        <c:crossAx val="3732507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600">
          <a:solidFill>
            <a:schemeClr val="bg1"/>
          </a:solidFill>
          <a:latin typeface="Montserrat" panose="00000500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0">
                  <a:schemeClr val="accent4"/>
                </a:gs>
                <a:gs pos="100000">
                  <a:schemeClr val="accent4">
                    <a:lumMod val="40000"/>
                    <a:lumOff val="60000"/>
                  </a:schemeClr>
                </a:gs>
              </a:gsLst>
              <a:lin ang="0" scaled="1"/>
              <a:tileRect/>
            </a:gradFill>
            <a:ln>
              <a:noFill/>
            </a:ln>
            <a:effectLst/>
          </c:spPr>
          <c:invertIfNegative val="0"/>
          <c:dLbls>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Montserrat" panose="000005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Analysis!$AF$4:$AF$13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Analysis!$AG$4:$AG$13</c:f>
              <c:numCache>
                <c:formatCode>"$"#,##0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7E7C-43D0-8ED2-CBB0DC9B00AE}"/>
            </c:ext>
          </c:extLst>
        </c:ser>
        <c:dLbls>
          <c:dLblPos val="outEnd"/>
          <c:showLegendKey val="0"/>
          <c:showVal val="1"/>
          <c:showCatName val="0"/>
          <c:showSerName val="0"/>
          <c:showPercent val="0"/>
          <c:showBubbleSize val="0"/>
        </c:dLbls>
        <c:gapWidth val="50"/>
        <c:axId val="715646735"/>
        <c:axId val="715645295"/>
      </c:barChart>
      <c:catAx>
        <c:axId val="7156467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500" b="0" i="0" u="none" strike="noStrike" kern="1200" baseline="0">
                <a:solidFill>
                  <a:schemeClr val="bg1"/>
                </a:solidFill>
                <a:latin typeface="Montserrat" panose="00000500000000000000" pitchFamily="2" charset="0"/>
                <a:ea typeface="+mn-ea"/>
                <a:cs typeface="+mn-cs"/>
              </a:defRPr>
            </a:pPr>
            <a:endParaRPr lang="en-US"/>
          </a:p>
        </c:txPr>
        <c:crossAx val="715645295"/>
        <c:crosses val="autoZero"/>
        <c:auto val="1"/>
        <c:lblAlgn val="ctr"/>
        <c:lblOffset val="100"/>
        <c:noMultiLvlLbl val="0"/>
      </c:catAx>
      <c:valAx>
        <c:axId val="715645295"/>
        <c:scaling>
          <c:orientation val="minMax"/>
        </c:scaling>
        <c:delete val="1"/>
        <c:axPos val="b"/>
        <c:numFmt formatCode="&quot;$&quot;#,##0" sourceLinked="1"/>
        <c:majorTickMark val="out"/>
        <c:minorTickMark val="none"/>
        <c:tickLblPos val="nextTo"/>
        <c:crossAx val="7156467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lgn="ctr">
        <a:defRPr lang="en-US" sz="600" b="0" i="0" u="none" strike="noStrike" kern="1200" baseline="0">
          <a:solidFill>
            <a:schemeClr val="bg1"/>
          </a:solidFill>
          <a:latin typeface="Montserrat" panose="00000500000000000000" pitchFamily="2" charset="0"/>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[Sales-Dashboard-Visualisation.xlsx]Analysis!SaleType</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600" b="0" i="0" u="none" strike="noStrike" kern="1200" baseline="0">
                  <a:solidFill>
                    <a:sysClr val="windowText" lastClr="000000"/>
                  </a:solidFill>
                  <a:latin typeface="Montserrat"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w="19050">
            <a:noFill/>
          </a:ln>
          <a:effectLst/>
        </c:spPr>
      </c:pivotFmt>
      <c:pivotFmt>
        <c:idx val="23"/>
        <c:spPr>
          <a:solidFill>
            <a:schemeClr val="accent2">
              <a:lumMod val="75000"/>
            </a:schemeClr>
          </a:solidFill>
          <a:ln w="19050">
            <a:noFill/>
          </a:ln>
          <a:effectLst/>
        </c:spPr>
      </c:pivotFmt>
      <c:pivotFmt>
        <c:idx val="24"/>
        <c:spPr>
          <a:solidFill>
            <a:schemeClr val="accent5">
              <a:lumMod val="60000"/>
              <a:lumOff val="40000"/>
            </a:schemeClr>
          </a:solidFill>
          <a:ln w="19050">
            <a:noFill/>
          </a:ln>
          <a:effectLst/>
        </c:spPr>
      </c:pivotFmt>
    </c:pivotFmts>
    <c:plotArea>
      <c:layout>
        <c:manualLayout>
          <c:layoutTarget val="inner"/>
          <c:xMode val="edge"/>
          <c:yMode val="edge"/>
          <c:x val="0.1098985459944745"/>
          <c:y val="9.6409226667566614E-2"/>
          <c:w val="0.81356275024478597"/>
          <c:h val="0.65326384084504663"/>
        </c:manualLayout>
      </c:layout>
      <c:pieChart>
        <c:varyColors val="1"/>
        <c:ser>
          <c:idx val="0"/>
          <c:order val="0"/>
          <c:tx>
            <c:strRef>
              <c:f>Analysis!$AS$1</c:f>
              <c:strCache>
                <c:ptCount val="1"/>
                <c:pt idx="0">
                  <c:v>Total</c:v>
                </c:pt>
              </c:strCache>
            </c:strRef>
          </c:tx>
          <c:spPr>
            <a:ln>
              <a:noFill/>
            </a:ln>
          </c:spPr>
          <c:dPt>
            <c:idx val="0"/>
            <c:bubble3D val="0"/>
            <c:spPr>
              <a:solidFill>
                <a:schemeClr val="accent4"/>
              </a:solidFill>
              <a:ln w="19050">
                <a:noFill/>
              </a:ln>
              <a:effectLst/>
            </c:spPr>
            <c:extLst>
              <c:ext xmlns:c16="http://schemas.microsoft.com/office/drawing/2014/chart" uri="{C3380CC4-5D6E-409C-BE32-E72D297353CC}">
                <c16:uniqueId val="{00000001-9163-4EA0-85E0-D1A328C9CA2A}"/>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9163-4EA0-85E0-D1A328C9CA2A}"/>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9163-4EA0-85E0-D1A328C9CA2A}"/>
              </c:ext>
            </c:extLst>
          </c:dPt>
          <c:dLbls>
            <c:spPr>
              <a:noFill/>
              <a:ln>
                <a:noFill/>
              </a:ln>
              <a:effectLst/>
            </c:spPr>
            <c:txPr>
              <a:bodyPr rot="0" spcFirstLastPara="1" vertOverflow="ellipsis" vert="horz" wrap="square" anchor="ctr" anchorCtr="1"/>
              <a:lstStyle/>
              <a:p>
                <a:pPr>
                  <a:defRPr lang="en-US" sz="600" b="0" i="0" u="none" strike="noStrike" kern="1200" baseline="0">
                    <a:solidFill>
                      <a:sysClr val="windowText" lastClr="000000"/>
                    </a:solidFill>
                    <a:latin typeface="Montserrat" panose="00000500000000000000" pitchFamily="2"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Analysis!$AR$2:$AR$4</c:f>
              <c:strCache>
                <c:ptCount val="3"/>
                <c:pt idx="0">
                  <c:v>Direct Sales</c:v>
                </c:pt>
                <c:pt idx="1">
                  <c:v>Online</c:v>
                </c:pt>
                <c:pt idx="2">
                  <c:v>Wholesaler</c:v>
                </c:pt>
              </c:strCache>
            </c:strRef>
          </c:cat>
          <c:val>
            <c:numRef>
              <c:f>Analysis!$AS$2:$AS$4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9163-4EA0-85E0-D1A328C9CA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8.3562032307581968E-3"/>
          <c:y val="0.78581070819904497"/>
          <c:w val="0.93315037415393443"/>
          <c:h val="0.16731139159340566"/>
        </c:manualLayout>
      </c:layout>
      <c:overlay val="0"/>
      <c:spPr>
        <a:noFill/>
        <a:ln>
          <a:noFill/>
        </a:ln>
        <a:effectLst/>
      </c:spPr>
      <c:txPr>
        <a:bodyPr rot="0" spcFirstLastPara="1" vertOverflow="ellipsis" vert="horz" wrap="square" anchor="ctr" anchorCtr="1"/>
        <a:lstStyle/>
        <a:p>
          <a:pPr>
            <a:defRPr lang="en-US" sz="600" b="0" i="0" u="none" strike="noStrike" kern="1200" baseline="0">
              <a:solidFill>
                <a:schemeClr val="bg1"/>
              </a:solidFill>
              <a:latin typeface="Montserrat" panose="000005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600" b="0" i="0" u="none" strike="noStrike" kern="1200" baseline="0">
          <a:solidFill>
            <a:schemeClr val="bg1"/>
          </a:solidFill>
          <a:latin typeface="Montserrat" panose="00000500000000000000" pitchFamily="2"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ECA3E779-3498-454A-A670-2E1D381480E3}">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ECA3E779-3498-454A-A670-2E1D381480E3}">
          <cx:spPr>
            <a:ln>
              <a:noFill/>
            </a:ln>
          </cx:spPr>
          <cx:dataPt idx="4">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Q$1" lockText="1" noThreeD="1"/>
</file>

<file path=xl/ctrlProps/ctrlProp2.xml><?xml version="1.0" encoding="utf-8"?>
<formControlPr xmlns="http://schemas.microsoft.com/office/spreadsheetml/2009/9/main" objectType="CheckBox" checked="Checked" fmlaLink="$R$1" lockText="1" noThreeD="1"/>
</file>

<file path=xl/ctrlProps/ctrlProp3.xml><?xml version="1.0" encoding="utf-8"?>
<formControlPr xmlns="http://schemas.microsoft.com/office/spreadsheetml/2009/9/main" objectType="CheckBox" checked="Checked" fmlaLink="$S$1" lockText="1" noThreeD="1"/>
</file>

<file path=xl/ctrlProps/ctrlProp4.xml><?xml version="1.0" encoding="utf-8"?>
<formControlPr xmlns="http://schemas.microsoft.com/office/spreadsheetml/2009/9/main" objectType="Scroll" dx="22" fmlaLink="$AF$1" max="100" min="1" page="10"/>
</file>

<file path=xl/ctrlProps/ctrlProp5.xml><?xml version="1.0" encoding="utf-8"?>
<formControlPr xmlns="http://schemas.microsoft.com/office/spreadsheetml/2009/9/main" objectType="Scroll" dx="22" fmlaLink="Analysis!$AF$1" max="100" min="1" page="10"/>
</file>

<file path=xl/ctrlProps/ctrlProp6.xml><?xml version="1.0" encoding="utf-8"?>
<formControlPr xmlns="http://schemas.microsoft.com/office/spreadsheetml/2009/9/main" objectType="CheckBox" checked="Checked" fmlaLink="Analysis!$S$1" lockText="1" noThreeD="1"/>
</file>

<file path=xl/ctrlProps/ctrlProp7.xml><?xml version="1.0" encoding="utf-8"?>
<formControlPr xmlns="http://schemas.microsoft.com/office/spreadsheetml/2009/9/main" objectType="CheckBox" checked="Checked" fmlaLink="Analysis!$R$1" lockText="1" noThreeD="1"/>
</file>

<file path=xl/ctrlProps/ctrlProp8.xml><?xml version="1.0" encoding="utf-8"?>
<formControlPr xmlns="http://schemas.microsoft.com/office/spreadsheetml/2009/9/main" objectType="CheckBox" checked="Checked" fmlaLink="Analysis!$Q$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28.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27.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6.xml"/><Relationship Id="rId30" Type="http://schemas.microsoft.com/office/2014/relationships/chartEx" Target="../charts/chartEx2.xml"/><Relationship Id="rId8"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2</xdr:col>
      <xdr:colOff>201223</xdr:colOff>
      <xdr:row>12</xdr:row>
      <xdr:rowOff>29035</xdr:rowOff>
    </xdr:from>
    <xdr:to>
      <xdr:col>3</xdr:col>
      <xdr:colOff>1455466</xdr:colOff>
      <xdr:row>25</xdr:row>
      <xdr:rowOff>76660</xdr:rowOff>
    </xdr:to>
    <mc:AlternateContent xmlns:mc="http://schemas.openxmlformats.org/markup-compatibility/2006" xmlns:a14="http://schemas.microsoft.com/office/drawing/2010/main">
      <mc:Choice Requires="a14">
        <xdr:graphicFrame macro="">
          <xdr:nvGraphicFramePr>
            <xdr:cNvPr id="12" name="SALE TYPE">
              <a:extLst>
                <a:ext uri="{FF2B5EF4-FFF2-40B4-BE49-F238E27FC236}">
                  <a16:creationId xmlns:a16="http://schemas.microsoft.com/office/drawing/2014/main" id="{0F88AC09-0E58-4710-93F6-07FA9B2B42E4}"/>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929580" y="2315035"/>
              <a:ext cx="186656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1682</xdr:colOff>
      <xdr:row>11</xdr:row>
      <xdr:rowOff>124285</xdr:rowOff>
    </xdr:from>
    <xdr:to>
      <xdr:col>4</xdr:col>
      <xdr:colOff>1832646</xdr:colOff>
      <xdr:row>24</xdr:row>
      <xdr:rowOff>171910</xdr:rowOff>
    </xdr:to>
    <mc:AlternateContent xmlns:mc="http://schemas.openxmlformats.org/markup-compatibility/2006" xmlns:a14="http://schemas.microsoft.com/office/drawing/2010/main">
      <mc:Choice Requires="a14">
        <xdr:graphicFrame macro="">
          <xdr:nvGraphicFramePr>
            <xdr:cNvPr id="13" name="PAYMENT MODE">
              <a:extLst>
                <a:ext uri="{FF2B5EF4-FFF2-40B4-BE49-F238E27FC236}">
                  <a16:creationId xmlns:a16="http://schemas.microsoft.com/office/drawing/2014/main" id="{E336F169-F5E7-4249-9099-71BEA90FAF5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6805253" y="2219785"/>
              <a:ext cx="183096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354667</xdr:colOff>
      <xdr:row>16</xdr:row>
      <xdr:rowOff>62652</xdr:rowOff>
    </xdr:from>
    <xdr:to>
      <xdr:col>7</xdr:col>
      <xdr:colOff>190479</xdr:colOff>
      <xdr:row>29</xdr:row>
      <xdr:rowOff>110277</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7C6E087E-27AF-4ECE-AFA6-83184DFFAA6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689167" y="3110652"/>
              <a:ext cx="18632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755023</xdr:colOff>
      <xdr:row>18</xdr:row>
      <xdr:rowOff>113079</xdr:rowOff>
    </xdr:from>
    <xdr:to>
      <xdr:col>8</xdr:col>
      <xdr:colOff>163758</xdr:colOff>
      <xdr:row>31</xdr:row>
      <xdr:rowOff>160704</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7C10DE02-C952-44A8-A399-5AE282A83EF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116987" y="3542079"/>
              <a:ext cx="187162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175346</xdr:colOff>
      <xdr:row>34</xdr:row>
      <xdr:rowOff>12225</xdr:rowOff>
    </xdr:from>
    <xdr:to>
      <xdr:col>3</xdr:col>
      <xdr:colOff>1490764</xdr:colOff>
      <xdr:row>48</xdr:row>
      <xdr:rowOff>88425</xdr:rowOff>
    </xdr:to>
    <xdr:graphicFrame macro="">
      <xdr:nvGraphicFramePr>
        <xdr:cNvPr id="16" name="Chart 15">
          <a:extLst>
            <a:ext uri="{FF2B5EF4-FFF2-40B4-BE49-F238E27FC236}">
              <a16:creationId xmlns:a16="http://schemas.microsoft.com/office/drawing/2014/main" id="{3AD7F9FE-D57A-477C-951A-0A530712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173181</xdr:colOff>
      <xdr:row>24</xdr:row>
      <xdr:rowOff>23430</xdr:rowOff>
    </xdr:from>
    <xdr:to>
      <xdr:col>18</xdr:col>
      <xdr:colOff>454601</xdr:colOff>
      <xdr:row>38</xdr:row>
      <xdr:rowOff>99630</xdr:rowOff>
    </xdr:to>
    <xdr:graphicFrame macro="">
      <xdr:nvGraphicFramePr>
        <xdr:cNvPr id="17" name="Chart 16">
          <a:extLst>
            <a:ext uri="{FF2B5EF4-FFF2-40B4-BE49-F238E27FC236}">
              <a16:creationId xmlns:a16="http://schemas.microsoft.com/office/drawing/2014/main" id="{A87AB3CD-47D3-498E-B3EE-DF45C011B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15</xdr:col>
          <xdr:colOff>514350</xdr:colOff>
          <xdr:row>18</xdr:row>
          <xdr:rowOff>114300</xdr:rowOff>
        </xdr:from>
        <xdr:to>
          <xdr:col>15</xdr:col>
          <xdr:colOff>771525</xdr:colOff>
          <xdr:row>20</xdr:row>
          <xdr:rowOff>152400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18</xdr:row>
          <xdr:rowOff>66675</xdr:rowOff>
        </xdr:from>
        <xdr:to>
          <xdr:col>16</xdr:col>
          <xdr:colOff>314325</xdr:colOff>
          <xdr:row>20</xdr:row>
          <xdr:rowOff>104775</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85725</xdr:colOff>
          <xdr:row>18</xdr:row>
          <xdr:rowOff>95250</xdr:rowOff>
        </xdr:from>
        <xdr:to>
          <xdr:col>17</xdr:col>
          <xdr:colOff>352425</xdr:colOff>
          <xdr:row>20</xdr:row>
          <xdr:rowOff>133350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190500</xdr:colOff>
          <xdr:row>16</xdr:row>
          <xdr:rowOff>38100</xdr:rowOff>
        </xdr:from>
        <xdr:to>
          <xdr:col>31</xdr:col>
          <xdr:colOff>666750</xdr:colOff>
          <xdr:row>35</xdr:row>
          <xdr:rowOff>85725</xdr:rowOff>
        </xdr:to>
        <xdr:sp macro="" textlink="">
          <xdr:nvSpPr>
            <xdr:cNvPr id="3080" name="Scroll Bar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32</xdr:col>
      <xdr:colOff>21393</xdr:colOff>
      <xdr:row>15</xdr:row>
      <xdr:rowOff>124284</xdr:rowOff>
    </xdr:from>
    <xdr:to>
      <xdr:col>36</xdr:col>
      <xdr:colOff>324208</xdr:colOff>
      <xdr:row>36</xdr:row>
      <xdr:rowOff>11106</xdr:rowOff>
    </xdr:to>
    <xdr:graphicFrame macro="">
      <xdr:nvGraphicFramePr>
        <xdr:cNvPr id="18" name="Chart 17">
          <a:extLst>
            <a:ext uri="{FF2B5EF4-FFF2-40B4-BE49-F238E27FC236}">
              <a16:creationId xmlns:a16="http://schemas.microsoft.com/office/drawing/2014/main" id="{814DECAC-E0E0-4142-A3C5-7842E1EE2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115626</xdr:colOff>
      <xdr:row>10</xdr:row>
      <xdr:rowOff>34636</xdr:rowOff>
    </xdr:from>
    <xdr:to>
      <xdr:col>42</xdr:col>
      <xdr:colOff>497391</xdr:colOff>
      <xdr:row>24</xdr:row>
      <xdr:rowOff>110836</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8BF84557-046A-4C5C-A72A-DCE3343D6A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8950301" y="1939636"/>
              <a:ext cx="327736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42</xdr:col>
      <xdr:colOff>708519</xdr:colOff>
      <xdr:row>7</xdr:row>
      <xdr:rowOff>34637</xdr:rowOff>
    </xdr:from>
    <xdr:to>
      <xdr:col>45</xdr:col>
      <xdr:colOff>811153</xdr:colOff>
      <xdr:row>22</xdr:row>
      <xdr:rowOff>22311</xdr:rowOff>
    </xdr:to>
    <xdr:graphicFrame macro="">
      <xdr:nvGraphicFramePr>
        <xdr:cNvPr id="20" name="Chart 19">
          <a:extLst>
            <a:ext uri="{FF2B5EF4-FFF2-40B4-BE49-F238E27FC236}">
              <a16:creationId xmlns:a16="http://schemas.microsoft.com/office/drawing/2014/main" id="{2894E98C-E1B2-4745-B7C6-E3D299AAF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195086</xdr:colOff>
      <xdr:row>7</xdr:row>
      <xdr:rowOff>34637</xdr:rowOff>
    </xdr:from>
    <xdr:to>
      <xdr:col>48</xdr:col>
      <xdr:colOff>463771</xdr:colOff>
      <xdr:row>21</xdr:row>
      <xdr:rowOff>110837</xdr:rowOff>
    </xdr:to>
    <xdr:graphicFrame macro="">
      <xdr:nvGraphicFramePr>
        <xdr:cNvPr id="21" name="Chart 20">
          <a:extLst>
            <a:ext uri="{FF2B5EF4-FFF2-40B4-BE49-F238E27FC236}">
              <a16:creationId xmlns:a16="http://schemas.microsoft.com/office/drawing/2014/main" id="{280949D5-BF17-4072-B63F-0663CCFB5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35</xdr:row>
      <xdr:rowOff>190499</xdr:rowOff>
    </xdr:to>
    <xdr:sp macro="" textlink="">
      <xdr:nvSpPr>
        <xdr:cNvPr id="2" name="Rectangle: Rounded Corners 1">
          <a:extLst>
            <a:ext uri="{FF2B5EF4-FFF2-40B4-BE49-F238E27FC236}">
              <a16:creationId xmlns:a16="http://schemas.microsoft.com/office/drawing/2014/main" id="{B5254959-DB12-0508-A236-07E9C1CD84F9}"/>
            </a:ext>
          </a:extLst>
        </xdr:cNvPr>
        <xdr:cNvSpPr/>
      </xdr:nvSpPr>
      <xdr:spPr>
        <a:xfrm>
          <a:off x="0" y="0"/>
          <a:ext cx="12192000" cy="6857999"/>
        </a:xfrm>
        <a:prstGeom prst="roundRect">
          <a:avLst>
            <a:gd name="adj" fmla="val 1572"/>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31821</xdr:colOff>
      <xdr:row>5</xdr:row>
      <xdr:rowOff>115924</xdr:rowOff>
    </xdr:from>
    <xdr:to>
      <xdr:col>17</xdr:col>
      <xdr:colOff>46108</xdr:colOff>
      <xdr:row>6</xdr:row>
      <xdr:rowOff>91518</xdr:rowOff>
    </xdr:to>
    <xdr:sp macro="" textlink="">
      <xdr:nvSpPr>
        <xdr:cNvPr id="3" name="Trapezoid 2">
          <a:extLst>
            <a:ext uri="{FF2B5EF4-FFF2-40B4-BE49-F238E27FC236}">
              <a16:creationId xmlns:a16="http://schemas.microsoft.com/office/drawing/2014/main" id="{36481A08-9357-F641-DED1-3853C07DD3D6}"/>
            </a:ext>
          </a:extLst>
        </xdr:cNvPr>
        <xdr:cNvSpPr/>
      </xdr:nvSpPr>
      <xdr:spPr>
        <a:xfrm>
          <a:off x="9175821" y="1068424"/>
          <a:ext cx="1233487" cy="166094"/>
        </a:xfrm>
        <a:prstGeom prst="trapezoid">
          <a:avLst>
            <a:gd name="adj" fmla="val 3647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180000</xdr:colOff>
      <xdr:row>0</xdr:row>
      <xdr:rowOff>179999</xdr:rowOff>
    </xdr:from>
    <xdr:to>
      <xdr:col>8</xdr:col>
      <xdr:colOff>163200</xdr:colOff>
      <xdr:row>4</xdr:row>
      <xdr:rowOff>137999</xdr:rowOff>
    </xdr:to>
    <xdr:sp macro="" textlink="">
      <xdr:nvSpPr>
        <xdr:cNvPr id="4" name="Rectangle: Rounded Corners 3">
          <a:extLst>
            <a:ext uri="{FF2B5EF4-FFF2-40B4-BE49-F238E27FC236}">
              <a16:creationId xmlns:a16="http://schemas.microsoft.com/office/drawing/2014/main" id="{CC5671A9-0AC5-AC08-4126-E1460E0B3902}"/>
            </a:ext>
          </a:extLst>
        </xdr:cNvPr>
        <xdr:cNvSpPr/>
      </xdr:nvSpPr>
      <xdr:spPr>
        <a:xfrm>
          <a:off x="180000" y="179999"/>
          <a:ext cx="4860000" cy="720000"/>
        </a:xfrm>
        <a:prstGeom prst="roundRect">
          <a:avLst>
            <a:gd name="adj" fmla="val 546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384776</xdr:colOff>
      <xdr:row>0</xdr:row>
      <xdr:rowOff>179999</xdr:rowOff>
    </xdr:from>
    <xdr:to>
      <xdr:col>19</xdr:col>
      <xdr:colOff>429600</xdr:colOff>
      <xdr:row>4</xdr:row>
      <xdr:rowOff>137999</xdr:rowOff>
    </xdr:to>
    <xdr:sp macro="" textlink="">
      <xdr:nvSpPr>
        <xdr:cNvPr id="5" name="Rectangle: Rounded Corners 4">
          <a:extLst>
            <a:ext uri="{FF2B5EF4-FFF2-40B4-BE49-F238E27FC236}">
              <a16:creationId xmlns:a16="http://schemas.microsoft.com/office/drawing/2014/main" id="{684096E9-29AC-8251-21E4-760EAA553351}"/>
            </a:ext>
          </a:extLst>
        </xdr:cNvPr>
        <xdr:cNvSpPr/>
      </xdr:nvSpPr>
      <xdr:spPr>
        <a:xfrm>
          <a:off x="5261576" y="179999"/>
          <a:ext cx="6750424" cy="720000"/>
        </a:xfrm>
        <a:prstGeom prst="roundRect">
          <a:avLst>
            <a:gd name="adj" fmla="val 7951"/>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179999</xdr:colOff>
      <xdr:row>5</xdr:row>
      <xdr:rowOff>127500</xdr:rowOff>
    </xdr:from>
    <xdr:to>
      <xdr:col>2</xdr:col>
      <xdr:colOff>220799</xdr:colOff>
      <xdr:row>11</xdr:row>
      <xdr:rowOff>64500</xdr:rowOff>
    </xdr:to>
    <xdr:sp macro="" textlink="">
      <xdr:nvSpPr>
        <xdr:cNvPr id="6" name="Rectangle: Rounded Corners 5">
          <a:extLst>
            <a:ext uri="{FF2B5EF4-FFF2-40B4-BE49-F238E27FC236}">
              <a16:creationId xmlns:a16="http://schemas.microsoft.com/office/drawing/2014/main" id="{2D9FA4E4-1208-7A2F-178B-312A850528DD}"/>
            </a:ext>
          </a:extLst>
        </xdr:cNvPr>
        <xdr:cNvSpPr/>
      </xdr:nvSpPr>
      <xdr:spPr>
        <a:xfrm>
          <a:off x="179999" y="1080000"/>
          <a:ext cx="1260000" cy="1080000"/>
        </a:xfrm>
        <a:prstGeom prst="roundRect">
          <a:avLst>
            <a:gd name="adj" fmla="val 5046"/>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179999</xdr:colOff>
      <xdr:row>12</xdr:row>
      <xdr:rowOff>54001</xdr:rowOff>
    </xdr:from>
    <xdr:to>
      <xdr:col>2</xdr:col>
      <xdr:colOff>220799</xdr:colOff>
      <xdr:row>29</xdr:row>
      <xdr:rowOff>55501</xdr:rowOff>
    </xdr:to>
    <xdr:sp macro="" textlink="">
      <xdr:nvSpPr>
        <xdr:cNvPr id="7" name="Rectangle: Rounded Corners 6">
          <a:extLst>
            <a:ext uri="{FF2B5EF4-FFF2-40B4-BE49-F238E27FC236}">
              <a16:creationId xmlns:a16="http://schemas.microsoft.com/office/drawing/2014/main" id="{4DB11E3F-CC3A-1159-F305-954E5BB79BBE}"/>
            </a:ext>
          </a:extLst>
        </xdr:cNvPr>
        <xdr:cNvSpPr/>
      </xdr:nvSpPr>
      <xdr:spPr>
        <a:xfrm>
          <a:off x="179999" y="2340001"/>
          <a:ext cx="1260000" cy="3240000"/>
        </a:xfrm>
        <a:prstGeom prst="roundRect">
          <a:avLst>
            <a:gd name="adj" fmla="val 4572"/>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179999</xdr:colOff>
      <xdr:row>30</xdr:row>
      <xdr:rowOff>45002</xdr:rowOff>
    </xdr:from>
    <xdr:to>
      <xdr:col>2</xdr:col>
      <xdr:colOff>220799</xdr:colOff>
      <xdr:row>35</xdr:row>
      <xdr:rowOff>10501</xdr:rowOff>
    </xdr:to>
    <xdr:sp macro="" textlink="">
      <xdr:nvSpPr>
        <xdr:cNvPr id="8" name="Rectangle: Rounded Corners 7">
          <a:extLst>
            <a:ext uri="{FF2B5EF4-FFF2-40B4-BE49-F238E27FC236}">
              <a16:creationId xmlns:a16="http://schemas.microsoft.com/office/drawing/2014/main" id="{C65DA336-5CB7-FF09-DE54-8231EF2C3163}"/>
            </a:ext>
          </a:extLst>
        </xdr:cNvPr>
        <xdr:cNvSpPr/>
      </xdr:nvSpPr>
      <xdr:spPr>
        <a:xfrm>
          <a:off x="179999" y="5760002"/>
          <a:ext cx="1260000" cy="917999"/>
        </a:xfrm>
        <a:prstGeom prst="roundRect">
          <a:avLst>
            <a:gd name="adj" fmla="val 5000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413082</xdr:colOff>
      <xdr:row>5</xdr:row>
      <xdr:rowOff>115924</xdr:rowOff>
    </xdr:from>
    <xdr:to>
      <xdr:col>6</xdr:col>
      <xdr:colOff>314682</xdr:colOff>
      <xdr:row>9</xdr:row>
      <xdr:rowOff>73924</xdr:rowOff>
    </xdr:to>
    <xdr:sp macro="" textlink="">
      <xdr:nvSpPr>
        <xdr:cNvPr id="9" name="Rectangle: Rounded Corners 8">
          <a:extLst>
            <a:ext uri="{FF2B5EF4-FFF2-40B4-BE49-F238E27FC236}">
              <a16:creationId xmlns:a16="http://schemas.microsoft.com/office/drawing/2014/main" id="{4ACDC1EC-56C2-C627-AEBF-ACADC75255DE}"/>
            </a:ext>
          </a:extLst>
        </xdr:cNvPr>
        <xdr:cNvSpPr/>
      </xdr:nvSpPr>
      <xdr:spPr>
        <a:xfrm>
          <a:off x="1632282" y="1068424"/>
          <a:ext cx="2340000" cy="720000"/>
        </a:xfrm>
        <a:prstGeom prst="roundRect">
          <a:avLst>
            <a:gd name="adj" fmla="val 5046"/>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506965</xdr:colOff>
      <xdr:row>5</xdr:row>
      <xdr:rowOff>127500</xdr:rowOff>
    </xdr:from>
    <xdr:to>
      <xdr:col>10</xdr:col>
      <xdr:colOff>408565</xdr:colOff>
      <xdr:row>9</xdr:row>
      <xdr:rowOff>85500</xdr:rowOff>
    </xdr:to>
    <xdr:sp macro="" textlink="">
      <xdr:nvSpPr>
        <xdr:cNvPr id="10" name="Rectangle: Rounded Corners 9">
          <a:extLst>
            <a:ext uri="{FF2B5EF4-FFF2-40B4-BE49-F238E27FC236}">
              <a16:creationId xmlns:a16="http://schemas.microsoft.com/office/drawing/2014/main" id="{5EACBD86-E283-780B-D6B3-943C8641D6EC}"/>
            </a:ext>
          </a:extLst>
        </xdr:cNvPr>
        <xdr:cNvSpPr/>
      </xdr:nvSpPr>
      <xdr:spPr>
        <a:xfrm>
          <a:off x="4164565" y="1080000"/>
          <a:ext cx="2340000" cy="720000"/>
        </a:xfrm>
        <a:prstGeom prst="roundRect">
          <a:avLst>
            <a:gd name="adj" fmla="val 5046"/>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600848</xdr:colOff>
      <xdr:row>5</xdr:row>
      <xdr:rowOff>115924</xdr:rowOff>
    </xdr:from>
    <xdr:to>
      <xdr:col>14</xdr:col>
      <xdr:colOff>502448</xdr:colOff>
      <xdr:row>9</xdr:row>
      <xdr:rowOff>73924</xdr:rowOff>
    </xdr:to>
    <xdr:sp macro="" textlink="">
      <xdr:nvSpPr>
        <xdr:cNvPr id="11" name="Rectangle: Rounded Corners 10">
          <a:extLst>
            <a:ext uri="{FF2B5EF4-FFF2-40B4-BE49-F238E27FC236}">
              <a16:creationId xmlns:a16="http://schemas.microsoft.com/office/drawing/2014/main" id="{FBE7803E-0EEE-DA6B-AA0D-60E83E78F057}"/>
            </a:ext>
          </a:extLst>
        </xdr:cNvPr>
        <xdr:cNvSpPr/>
      </xdr:nvSpPr>
      <xdr:spPr>
        <a:xfrm>
          <a:off x="6696848" y="1068424"/>
          <a:ext cx="2340000" cy="720000"/>
        </a:xfrm>
        <a:prstGeom prst="roundRect">
          <a:avLst>
            <a:gd name="adj" fmla="val 5046"/>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413082</xdr:colOff>
      <xdr:row>10</xdr:row>
      <xdr:rowOff>51849</xdr:rowOff>
    </xdr:from>
    <xdr:to>
      <xdr:col>7</xdr:col>
      <xdr:colOff>605082</xdr:colOff>
      <xdr:row>22</xdr:row>
      <xdr:rowOff>105849</xdr:rowOff>
    </xdr:to>
    <xdr:sp macro="" textlink="">
      <xdr:nvSpPr>
        <xdr:cNvPr id="12" name="Rectangle: Rounded Corners 11">
          <a:extLst>
            <a:ext uri="{FF2B5EF4-FFF2-40B4-BE49-F238E27FC236}">
              <a16:creationId xmlns:a16="http://schemas.microsoft.com/office/drawing/2014/main" id="{5E12D212-1092-C314-0154-57AC9AFDBB26}"/>
            </a:ext>
          </a:extLst>
        </xdr:cNvPr>
        <xdr:cNvSpPr/>
      </xdr:nvSpPr>
      <xdr:spPr>
        <a:xfrm>
          <a:off x="1638908" y="1956849"/>
          <a:ext cx="3256565" cy="2340000"/>
        </a:xfrm>
        <a:prstGeom prst="roundRect">
          <a:avLst>
            <a:gd name="adj" fmla="val 198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187765</xdr:colOff>
      <xdr:row>10</xdr:row>
      <xdr:rowOff>51849</xdr:rowOff>
    </xdr:from>
    <xdr:to>
      <xdr:col>11</xdr:col>
      <xdr:colOff>518965</xdr:colOff>
      <xdr:row>22</xdr:row>
      <xdr:rowOff>105849</xdr:rowOff>
    </xdr:to>
    <xdr:sp macro="" textlink="">
      <xdr:nvSpPr>
        <xdr:cNvPr id="13" name="Rectangle: Rounded Corners 12">
          <a:extLst>
            <a:ext uri="{FF2B5EF4-FFF2-40B4-BE49-F238E27FC236}">
              <a16:creationId xmlns:a16="http://schemas.microsoft.com/office/drawing/2014/main" id="{3F3DE6F2-F5BD-104B-462B-E7B18984AA0B}"/>
            </a:ext>
          </a:extLst>
        </xdr:cNvPr>
        <xdr:cNvSpPr/>
      </xdr:nvSpPr>
      <xdr:spPr>
        <a:xfrm>
          <a:off x="5091069" y="1956849"/>
          <a:ext cx="2169939" cy="2340000"/>
        </a:xfrm>
        <a:prstGeom prst="roundRect">
          <a:avLst>
            <a:gd name="adj" fmla="val 198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101648</xdr:colOff>
      <xdr:row>10</xdr:row>
      <xdr:rowOff>51849</xdr:rowOff>
    </xdr:from>
    <xdr:to>
      <xdr:col>14</xdr:col>
      <xdr:colOff>502448</xdr:colOff>
      <xdr:row>22</xdr:row>
      <xdr:rowOff>105849</xdr:rowOff>
    </xdr:to>
    <xdr:sp macro="" textlink="">
      <xdr:nvSpPr>
        <xdr:cNvPr id="14" name="Rectangle: Rounded Corners 13">
          <a:extLst>
            <a:ext uri="{FF2B5EF4-FFF2-40B4-BE49-F238E27FC236}">
              <a16:creationId xmlns:a16="http://schemas.microsoft.com/office/drawing/2014/main" id="{FB888FB7-F044-D1B0-6E04-7B3E2DF96FAF}"/>
            </a:ext>
          </a:extLst>
        </xdr:cNvPr>
        <xdr:cNvSpPr/>
      </xdr:nvSpPr>
      <xdr:spPr>
        <a:xfrm>
          <a:off x="7416848" y="1956849"/>
          <a:ext cx="1620000" cy="2340000"/>
        </a:xfrm>
        <a:prstGeom prst="roundRect">
          <a:avLst>
            <a:gd name="adj" fmla="val 198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12</xdr:col>
      <xdr:colOff>101648</xdr:colOff>
      <xdr:row>23</xdr:row>
      <xdr:rowOff>83773</xdr:rowOff>
    </xdr:from>
    <xdr:to>
      <xdr:col>14</xdr:col>
      <xdr:colOff>502448</xdr:colOff>
      <xdr:row>35</xdr:row>
      <xdr:rowOff>10500</xdr:rowOff>
    </xdr:to>
    <xdr:sp macro="" textlink="">
      <xdr:nvSpPr>
        <xdr:cNvPr id="15" name="Rectangle: Rounded Corners 14">
          <a:extLst>
            <a:ext uri="{FF2B5EF4-FFF2-40B4-BE49-F238E27FC236}">
              <a16:creationId xmlns:a16="http://schemas.microsoft.com/office/drawing/2014/main" id="{4C8DD5B2-CAD3-0811-A47F-35453DECCD44}"/>
            </a:ext>
          </a:extLst>
        </xdr:cNvPr>
        <xdr:cNvSpPr/>
      </xdr:nvSpPr>
      <xdr:spPr>
        <a:xfrm>
          <a:off x="7416848" y="4465273"/>
          <a:ext cx="1620000" cy="2212727"/>
        </a:xfrm>
        <a:prstGeom prst="roundRect">
          <a:avLst>
            <a:gd name="adj" fmla="val 198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413081</xdr:colOff>
      <xdr:row>23</xdr:row>
      <xdr:rowOff>83773</xdr:rowOff>
    </xdr:from>
    <xdr:to>
      <xdr:col>11</xdr:col>
      <xdr:colOff>518964</xdr:colOff>
      <xdr:row>35</xdr:row>
      <xdr:rowOff>10500</xdr:rowOff>
    </xdr:to>
    <xdr:sp macro="" textlink="">
      <xdr:nvSpPr>
        <xdr:cNvPr id="16" name="Rectangle: Rounded Corners 15">
          <a:extLst>
            <a:ext uri="{FF2B5EF4-FFF2-40B4-BE49-F238E27FC236}">
              <a16:creationId xmlns:a16="http://schemas.microsoft.com/office/drawing/2014/main" id="{28E6306B-19E3-C3CB-570D-7B6A02A9C63A}"/>
            </a:ext>
          </a:extLst>
        </xdr:cNvPr>
        <xdr:cNvSpPr/>
      </xdr:nvSpPr>
      <xdr:spPr>
        <a:xfrm>
          <a:off x="1632281" y="4465273"/>
          <a:ext cx="5592283" cy="2212727"/>
        </a:xfrm>
        <a:prstGeom prst="roundRect">
          <a:avLst>
            <a:gd name="adj" fmla="val 198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108565</xdr:colOff>
      <xdr:row>5</xdr:row>
      <xdr:rowOff>115924</xdr:rowOff>
    </xdr:from>
    <xdr:to>
      <xdr:col>16</xdr:col>
      <xdr:colOff>578965</xdr:colOff>
      <xdr:row>15</xdr:row>
      <xdr:rowOff>10924</xdr:rowOff>
    </xdr:to>
    <xdr:sp macro="" textlink="">
      <xdr:nvSpPr>
        <xdr:cNvPr id="17" name="Flowchart: Off-page Connector 16">
          <a:extLst>
            <a:ext uri="{FF2B5EF4-FFF2-40B4-BE49-F238E27FC236}">
              <a16:creationId xmlns:a16="http://schemas.microsoft.com/office/drawing/2014/main" id="{540FB13E-EB8C-D55B-F7B9-67EE6CF3CDE9}"/>
            </a:ext>
          </a:extLst>
        </xdr:cNvPr>
        <xdr:cNvSpPr/>
      </xdr:nvSpPr>
      <xdr:spPr>
        <a:xfrm>
          <a:off x="9252565" y="1068424"/>
          <a:ext cx="1080000" cy="1800000"/>
        </a:xfrm>
        <a:prstGeom prst="flowChartOffpageConnector">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249987</xdr:colOff>
      <xdr:row>6</xdr:row>
      <xdr:rowOff>91518</xdr:rowOff>
    </xdr:from>
    <xdr:to>
      <xdr:col>16</xdr:col>
      <xdr:colOff>437541</xdr:colOff>
      <xdr:row>13</xdr:row>
      <xdr:rowOff>169399</xdr:rowOff>
    </xdr:to>
    <xdr:sp macro="" textlink="">
      <xdr:nvSpPr>
        <xdr:cNvPr id="18" name="Flowchart: Off-page Connector 17">
          <a:extLst>
            <a:ext uri="{FF2B5EF4-FFF2-40B4-BE49-F238E27FC236}">
              <a16:creationId xmlns:a16="http://schemas.microsoft.com/office/drawing/2014/main" id="{633AD7AC-6191-565A-9814-40D31A1092C2}"/>
            </a:ext>
          </a:extLst>
        </xdr:cNvPr>
        <xdr:cNvSpPr/>
      </xdr:nvSpPr>
      <xdr:spPr>
        <a:xfrm>
          <a:off x="9393987" y="1234518"/>
          <a:ext cx="797154" cy="1411381"/>
        </a:xfrm>
        <a:prstGeom prst="flowChartOffpageConnector">
          <a:avLst/>
        </a:prstGeom>
        <a:noFill/>
        <a:ln w="19050">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415313</xdr:colOff>
      <xdr:row>5</xdr:row>
      <xdr:rowOff>127500</xdr:rowOff>
    </xdr:from>
    <xdr:to>
      <xdr:col>19</xdr:col>
      <xdr:colOff>429600</xdr:colOff>
      <xdr:row>6</xdr:row>
      <xdr:rowOff>103094</xdr:rowOff>
    </xdr:to>
    <xdr:sp macro="" textlink="">
      <xdr:nvSpPr>
        <xdr:cNvPr id="19" name="Trapezoid 18">
          <a:extLst>
            <a:ext uri="{FF2B5EF4-FFF2-40B4-BE49-F238E27FC236}">
              <a16:creationId xmlns:a16="http://schemas.microsoft.com/office/drawing/2014/main" id="{928A0950-8627-7458-D465-4A59F9494A32}"/>
            </a:ext>
          </a:extLst>
        </xdr:cNvPr>
        <xdr:cNvSpPr/>
      </xdr:nvSpPr>
      <xdr:spPr>
        <a:xfrm>
          <a:off x="10778513" y="1080000"/>
          <a:ext cx="1233487" cy="166094"/>
        </a:xfrm>
        <a:prstGeom prst="trapezoid">
          <a:avLst>
            <a:gd name="adj" fmla="val 3647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492057</xdr:colOff>
      <xdr:row>5</xdr:row>
      <xdr:rowOff>127500</xdr:rowOff>
    </xdr:from>
    <xdr:to>
      <xdr:col>19</xdr:col>
      <xdr:colOff>352857</xdr:colOff>
      <xdr:row>15</xdr:row>
      <xdr:rowOff>22500</xdr:rowOff>
    </xdr:to>
    <xdr:sp macro="" textlink="">
      <xdr:nvSpPr>
        <xdr:cNvPr id="20" name="Flowchart: Off-page Connector 19">
          <a:extLst>
            <a:ext uri="{FF2B5EF4-FFF2-40B4-BE49-F238E27FC236}">
              <a16:creationId xmlns:a16="http://schemas.microsoft.com/office/drawing/2014/main" id="{4F8CB243-37EC-D798-25C9-DFE9EE7A0A97}"/>
            </a:ext>
          </a:extLst>
        </xdr:cNvPr>
        <xdr:cNvSpPr/>
      </xdr:nvSpPr>
      <xdr:spPr>
        <a:xfrm>
          <a:off x="10855257" y="1080000"/>
          <a:ext cx="1080000" cy="1800000"/>
        </a:xfrm>
        <a:prstGeom prst="flowChartOffpageConnector">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18</xdr:col>
      <xdr:colOff>23879</xdr:colOff>
      <xdr:row>6</xdr:row>
      <xdr:rowOff>103094</xdr:rowOff>
    </xdr:from>
    <xdr:to>
      <xdr:col>19</xdr:col>
      <xdr:colOff>211433</xdr:colOff>
      <xdr:row>13</xdr:row>
      <xdr:rowOff>180975</xdr:rowOff>
    </xdr:to>
    <xdr:sp macro="" textlink="">
      <xdr:nvSpPr>
        <xdr:cNvPr id="21" name="Flowchart: Off-page Connector 20">
          <a:extLst>
            <a:ext uri="{FF2B5EF4-FFF2-40B4-BE49-F238E27FC236}">
              <a16:creationId xmlns:a16="http://schemas.microsoft.com/office/drawing/2014/main" id="{ED745B0F-7EC5-631D-EB01-4674CD7D07BE}"/>
            </a:ext>
          </a:extLst>
        </xdr:cNvPr>
        <xdr:cNvSpPr/>
      </xdr:nvSpPr>
      <xdr:spPr>
        <a:xfrm>
          <a:off x="10996679" y="1246094"/>
          <a:ext cx="797154" cy="1411381"/>
        </a:xfrm>
        <a:prstGeom prst="flowChartOffpageConnector">
          <a:avLst/>
        </a:prstGeom>
        <a:noFill/>
        <a:ln w="19050">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31821</xdr:colOff>
      <xdr:row>16</xdr:row>
      <xdr:rowOff>21000</xdr:rowOff>
    </xdr:from>
    <xdr:to>
      <xdr:col>19</xdr:col>
      <xdr:colOff>429600</xdr:colOff>
      <xdr:row>35</xdr:row>
      <xdr:rowOff>10500</xdr:rowOff>
    </xdr:to>
    <xdr:sp macro="" textlink="">
      <xdr:nvSpPr>
        <xdr:cNvPr id="22" name="Rectangle: Rounded Corners 21">
          <a:extLst>
            <a:ext uri="{FF2B5EF4-FFF2-40B4-BE49-F238E27FC236}">
              <a16:creationId xmlns:a16="http://schemas.microsoft.com/office/drawing/2014/main" id="{3A4A2DB5-9D54-1EF1-EEDD-C18DA45ACCC1}"/>
            </a:ext>
          </a:extLst>
        </xdr:cNvPr>
        <xdr:cNvSpPr/>
      </xdr:nvSpPr>
      <xdr:spPr>
        <a:xfrm>
          <a:off x="9175821" y="3069000"/>
          <a:ext cx="2836179" cy="3609000"/>
        </a:xfrm>
        <a:prstGeom prst="roundRect">
          <a:avLst>
            <a:gd name="adj" fmla="val 2695"/>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152400</xdr:colOff>
      <xdr:row>12</xdr:row>
      <xdr:rowOff>54001</xdr:rowOff>
    </xdr:from>
    <xdr:to>
      <xdr:col>7</xdr:col>
      <xdr:colOff>234000</xdr:colOff>
      <xdr:row>12</xdr:row>
      <xdr:rowOff>54001</xdr:rowOff>
    </xdr:to>
    <xdr:cxnSp macro="">
      <xdr:nvCxnSpPr>
        <xdr:cNvPr id="23" name="Straight Connector 22">
          <a:extLst>
            <a:ext uri="{FF2B5EF4-FFF2-40B4-BE49-F238E27FC236}">
              <a16:creationId xmlns:a16="http://schemas.microsoft.com/office/drawing/2014/main" id="{FC1A7082-CC61-277E-50FD-7A097B8F1B78}"/>
            </a:ext>
          </a:extLst>
        </xdr:cNvPr>
        <xdr:cNvCxnSpPr/>
      </xdr:nvCxnSpPr>
      <xdr:spPr>
        <a:xfrm>
          <a:off x="1981200" y="2340001"/>
          <a:ext cx="2520000"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499200</xdr:colOff>
      <xdr:row>12</xdr:row>
      <xdr:rowOff>57228</xdr:rowOff>
    </xdr:from>
    <xdr:to>
      <xdr:col>11</xdr:col>
      <xdr:colOff>110400</xdr:colOff>
      <xdr:row>12</xdr:row>
      <xdr:rowOff>57228</xdr:rowOff>
    </xdr:to>
    <xdr:cxnSp macro="">
      <xdr:nvCxnSpPr>
        <xdr:cNvPr id="24" name="Straight Connector 23">
          <a:extLst>
            <a:ext uri="{FF2B5EF4-FFF2-40B4-BE49-F238E27FC236}">
              <a16:creationId xmlns:a16="http://schemas.microsoft.com/office/drawing/2014/main" id="{3B3C0B21-4247-85F7-3103-86D24C0977EA}"/>
            </a:ext>
          </a:extLst>
        </xdr:cNvPr>
        <xdr:cNvCxnSpPr>
          <a:cxnSpLocks/>
        </xdr:cNvCxnSpPr>
      </xdr:nvCxnSpPr>
      <xdr:spPr>
        <a:xfrm>
          <a:off x="5376000" y="2343228"/>
          <a:ext cx="1440000"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310223</xdr:colOff>
      <xdr:row>12</xdr:row>
      <xdr:rowOff>54001</xdr:rowOff>
    </xdr:from>
    <xdr:to>
      <xdr:col>14</xdr:col>
      <xdr:colOff>351023</xdr:colOff>
      <xdr:row>12</xdr:row>
      <xdr:rowOff>54001</xdr:rowOff>
    </xdr:to>
    <xdr:cxnSp macro="">
      <xdr:nvCxnSpPr>
        <xdr:cNvPr id="25" name="Straight Connector 24">
          <a:extLst>
            <a:ext uri="{FF2B5EF4-FFF2-40B4-BE49-F238E27FC236}">
              <a16:creationId xmlns:a16="http://schemas.microsoft.com/office/drawing/2014/main" id="{CA78C2C7-B9D0-C156-D7A3-368B9ADB0047}"/>
            </a:ext>
          </a:extLst>
        </xdr:cNvPr>
        <xdr:cNvCxnSpPr>
          <a:cxnSpLocks/>
        </xdr:cNvCxnSpPr>
      </xdr:nvCxnSpPr>
      <xdr:spPr>
        <a:xfrm>
          <a:off x="7625423" y="2340001"/>
          <a:ext cx="1260000"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600075</xdr:colOff>
      <xdr:row>25</xdr:row>
      <xdr:rowOff>54001</xdr:rowOff>
    </xdr:from>
    <xdr:to>
      <xdr:col>11</xdr:col>
      <xdr:colOff>72300</xdr:colOff>
      <xdr:row>25</xdr:row>
      <xdr:rowOff>54001</xdr:rowOff>
    </xdr:to>
    <xdr:cxnSp macro="">
      <xdr:nvCxnSpPr>
        <xdr:cNvPr id="26" name="Straight Connector 25">
          <a:extLst>
            <a:ext uri="{FF2B5EF4-FFF2-40B4-BE49-F238E27FC236}">
              <a16:creationId xmlns:a16="http://schemas.microsoft.com/office/drawing/2014/main" id="{FB433BD0-BC14-8F90-13D1-9256CB107ED6}"/>
            </a:ext>
          </a:extLst>
        </xdr:cNvPr>
        <xdr:cNvCxnSpPr>
          <a:cxnSpLocks/>
        </xdr:cNvCxnSpPr>
      </xdr:nvCxnSpPr>
      <xdr:spPr>
        <a:xfrm>
          <a:off x="1819275" y="4816501"/>
          <a:ext cx="4958625"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310223</xdr:colOff>
      <xdr:row>25</xdr:row>
      <xdr:rowOff>54001</xdr:rowOff>
    </xdr:from>
    <xdr:to>
      <xdr:col>14</xdr:col>
      <xdr:colOff>351023</xdr:colOff>
      <xdr:row>25</xdr:row>
      <xdr:rowOff>54001</xdr:rowOff>
    </xdr:to>
    <xdr:cxnSp macro="">
      <xdr:nvCxnSpPr>
        <xdr:cNvPr id="27" name="Straight Connector 26">
          <a:extLst>
            <a:ext uri="{FF2B5EF4-FFF2-40B4-BE49-F238E27FC236}">
              <a16:creationId xmlns:a16="http://schemas.microsoft.com/office/drawing/2014/main" id="{9238F585-45FC-EF64-4F28-A423E1431E0A}"/>
            </a:ext>
          </a:extLst>
        </xdr:cNvPr>
        <xdr:cNvCxnSpPr>
          <a:cxnSpLocks/>
        </xdr:cNvCxnSpPr>
      </xdr:nvCxnSpPr>
      <xdr:spPr>
        <a:xfrm>
          <a:off x="7625423" y="4816501"/>
          <a:ext cx="1260000"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285751</xdr:colOff>
      <xdr:row>1</xdr:row>
      <xdr:rowOff>76200</xdr:rowOff>
    </xdr:from>
    <xdr:to>
      <xdr:col>1</xdr:col>
      <xdr:colOff>238125</xdr:colOff>
      <xdr:row>4</xdr:row>
      <xdr:rowOff>66674</xdr:rowOff>
    </xdr:to>
    <xdr:pic>
      <xdr:nvPicPr>
        <xdr:cNvPr id="30" name="Graphic 29" descr="Bar graph with upward trend">
          <a:extLst>
            <a:ext uri="{FF2B5EF4-FFF2-40B4-BE49-F238E27FC236}">
              <a16:creationId xmlns:a16="http://schemas.microsoft.com/office/drawing/2014/main" id="{173C5265-7FF5-C222-0C69-C21776D4AE0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5751" y="266700"/>
          <a:ext cx="561974" cy="561974"/>
        </a:xfrm>
        <a:prstGeom prst="rect">
          <a:avLst/>
        </a:prstGeom>
      </xdr:spPr>
    </xdr:pic>
    <xdr:clientData/>
  </xdr:twoCellAnchor>
  <xdr:twoCellAnchor editAs="oneCell">
    <xdr:from>
      <xdr:col>9</xdr:col>
      <xdr:colOff>273825</xdr:colOff>
      <xdr:row>5</xdr:row>
      <xdr:rowOff>147599</xdr:rowOff>
    </xdr:from>
    <xdr:to>
      <xdr:col>10</xdr:col>
      <xdr:colOff>361950</xdr:colOff>
      <xdr:row>9</xdr:row>
      <xdr:rowOff>83324</xdr:rowOff>
    </xdr:to>
    <xdr:pic>
      <xdr:nvPicPr>
        <xdr:cNvPr id="32" name="Graphic 31" descr="Presentation with bar chart">
          <a:extLst>
            <a:ext uri="{FF2B5EF4-FFF2-40B4-BE49-F238E27FC236}">
              <a16:creationId xmlns:a16="http://schemas.microsoft.com/office/drawing/2014/main" id="{F37463C5-2366-BB97-F29D-D44BA007D89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760225" y="1100099"/>
          <a:ext cx="697725" cy="697725"/>
        </a:xfrm>
        <a:prstGeom prst="rect">
          <a:avLst/>
        </a:prstGeom>
      </xdr:spPr>
    </xdr:pic>
    <xdr:clientData/>
  </xdr:twoCellAnchor>
  <xdr:twoCellAnchor editAs="oneCell">
    <xdr:from>
      <xdr:col>5</xdr:col>
      <xdr:colOff>185700</xdr:colOff>
      <xdr:row>5</xdr:row>
      <xdr:rowOff>142876</xdr:rowOff>
    </xdr:from>
    <xdr:to>
      <xdr:col>6</xdr:col>
      <xdr:colOff>214274</xdr:colOff>
      <xdr:row>9</xdr:row>
      <xdr:rowOff>19050</xdr:rowOff>
    </xdr:to>
    <xdr:pic>
      <xdr:nvPicPr>
        <xdr:cNvPr id="34" name="Graphic 33" descr="Money">
          <a:extLst>
            <a:ext uri="{FF2B5EF4-FFF2-40B4-BE49-F238E27FC236}">
              <a16:creationId xmlns:a16="http://schemas.microsoft.com/office/drawing/2014/main" id="{BF0C8D1A-6066-7AD5-7136-10F2B2FF180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33700" y="1095376"/>
          <a:ext cx="638174" cy="638174"/>
        </a:xfrm>
        <a:prstGeom prst="rect">
          <a:avLst/>
        </a:prstGeom>
      </xdr:spPr>
    </xdr:pic>
    <xdr:clientData/>
  </xdr:twoCellAnchor>
  <xdr:twoCellAnchor editAs="oneCell">
    <xdr:from>
      <xdr:col>12</xdr:col>
      <xdr:colOff>180561</xdr:colOff>
      <xdr:row>23</xdr:row>
      <xdr:rowOff>164224</xdr:rowOff>
    </xdr:from>
    <xdr:to>
      <xdr:col>12</xdr:col>
      <xdr:colOff>447681</xdr:colOff>
      <xdr:row>25</xdr:row>
      <xdr:rowOff>47936</xdr:rowOff>
    </xdr:to>
    <xdr:pic>
      <xdr:nvPicPr>
        <xdr:cNvPr id="36" name="Graphic 35" descr="Coins">
          <a:extLst>
            <a:ext uri="{FF2B5EF4-FFF2-40B4-BE49-F238E27FC236}">
              <a16:creationId xmlns:a16="http://schemas.microsoft.com/office/drawing/2014/main" id="{980FD9A4-3A67-694B-23AB-293312F76D2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511527" y="4545724"/>
          <a:ext cx="267120" cy="264712"/>
        </a:xfrm>
        <a:prstGeom prst="rect">
          <a:avLst/>
        </a:prstGeom>
      </xdr:spPr>
    </xdr:pic>
    <xdr:clientData/>
  </xdr:twoCellAnchor>
  <xdr:twoCellAnchor editAs="oneCell">
    <xdr:from>
      <xdr:col>13</xdr:col>
      <xdr:colOff>314324</xdr:colOff>
      <xdr:row>5</xdr:row>
      <xdr:rowOff>95249</xdr:rowOff>
    </xdr:from>
    <xdr:to>
      <xdr:col>14</xdr:col>
      <xdr:colOff>428549</xdr:colOff>
      <xdr:row>9</xdr:row>
      <xdr:rowOff>57074</xdr:rowOff>
    </xdr:to>
    <xdr:pic>
      <xdr:nvPicPr>
        <xdr:cNvPr id="38" name="Graphic 37" descr="Piggy Bank">
          <a:extLst>
            <a:ext uri="{FF2B5EF4-FFF2-40B4-BE49-F238E27FC236}">
              <a16:creationId xmlns:a16="http://schemas.microsoft.com/office/drawing/2014/main" id="{0112225D-1EB5-B0B9-0675-90DCA5A95F0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239124" y="1047749"/>
          <a:ext cx="723825" cy="723825"/>
        </a:xfrm>
        <a:prstGeom prst="rect">
          <a:avLst/>
        </a:prstGeom>
      </xdr:spPr>
    </xdr:pic>
    <xdr:clientData/>
  </xdr:twoCellAnchor>
  <xdr:twoCellAnchor editAs="oneCell">
    <xdr:from>
      <xdr:col>2</xdr:col>
      <xdr:colOff>555359</xdr:colOff>
      <xdr:row>23</xdr:row>
      <xdr:rowOff>101058</xdr:rowOff>
    </xdr:from>
    <xdr:to>
      <xdr:col>3</xdr:col>
      <xdr:colOff>281591</xdr:colOff>
      <xdr:row>25</xdr:row>
      <xdr:rowOff>57979</xdr:rowOff>
    </xdr:to>
    <xdr:pic>
      <xdr:nvPicPr>
        <xdr:cNvPr id="40" name="Graphic 39" descr="Daily calendar">
          <a:extLst>
            <a:ext uri="{FF2B5EF4-FFF2-40B4-BE49-F238E27FC236}">
              <a16:creationId xmlns:a16="http://schemas.microsoft.com/office/drawing/2014/main" id="{7DD9D693-EBA9-2C63-B3E6-FE0420520C2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781185" y="4482558"/>
          <a:ext cx="339145" cy="337921"/>
        </a:xfrm>
        <a:prstGeom prst="rect">
          <a:avLst/>
        </a:prstGeom>
      </xdr:spPr>
    </xdr:pic>
    <xdr:clientData/>
  </xdr:twoCellAnchor>
  <xdr:twoCellAnchor editAs="oneCell">
    <xdr:from>
      <xdr:col>15</xdr:col>
      <xdr:colOff>447260</xdr:colOff>
      <xdr:row>11</xdr:row>
      <xdr:rowOff>44832</xdr:rowOff>
    </xdr:from>
    <xdr:to>
      <xdr:col>16</xdr:col>
      <xdr:colOff>243189</xdr:colOff>
      <xdr:row>13</xdr:row>
      <xdr:rowOff>70081</xdr:rowOff>
    </xdr:to>
    <xdr:pic>
      <xdr:nvPicPr>
        <xdr:cNvPr id="42" name="Graphic 41" descr="Trophy">
          <a:extLst>
            <a:ext uri="{FF2B5EF4-FFF2-40B4-BE49-F238E27FC236}">
              <a16:creationId xmlns:a16="http://schemas.microsoft.com/office/drawing/2014/main" id="{707E0430-4E52-6E17-F03D-D1ABCE78190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640956" y="2140332"/>
          <a:ext cx="408842" cy="406249"/>
        </a:xfrm>
        <a:prstGeom prst="rect">
          <a:avLst/>
        </a:prstGeom>
      </xdr:spPr>
    </xdr:pic>
    <xdr:clientData/>
  </xdr:twoCellAnchor>
  <xdr:twoCellAnchor editAs="oneCell">
    <xdr:from>
      <xdr:col>15</xdr:col>
      <xdr:colOff>180975</xdr:colOff>
      <xdr:row>16</xdr:row>
      <xdr:rowOff>38100</xdr:rowOff>
    </xdr:from>
    <xdr:to>
      <xdr:col>15</xdr:col>
      <xdr:colOff>535649</xdr:colOff>
      <xdr:row>18</xdr:row>
      <xdr:rowOff>11774</xdr:rowOff>
    </xdr:to>
    <xdr:pic>
      <xdr:nvPicPr>
        <xdr:cNvPr id="44" name="Graphic 43" descr="Pyramid with levels">
          <a:extLst>
            <a:ext uri="{FF2B5EF4-FFF2-40B4-BE49-F238E27FC236}">
              <a16:creationId xmlns:a16="http://schemas.microsoft.com/office/drawing/2014/main" id="{8065AD20-D11C-AEF4-9717-3B692B5D76C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324975" y="3086100"/>
          <a:ext cx="354674" cy="354674"/>
        </a:xfrm>
        <a:prstGeom prst="rect">
          <a:avLst/>
        </a:prstGeom>
      </xdr:spPr>
    </xdr:pic>
    <xdr:clientData/>
  </xdr:twoCellAnchor>
  <xdr:twoCellAnchor editAs="oneCell">
    <xdr:from>
      <xdr:col>0</xdr:col>
      <xdr:colOff>428625</xdr:colOff>
      <xdr:row>30</xdr:row>
      <xdr:rowOff>142875</xdr:rowOff>
    </xdr:from>
    <xdr:to>
      <xdr:col>1</xdr:col>
      <xdr:colOff>580875</xdr:colOff>
      <xdr:row>34</xdr:row>
      <xdr:rowOff>142725</xdr:rowOff>
    </xdr:to>
    <xdr:pic>
      <xdr:nvPicPr>
        <xdr:cNvPr id="46" name="Graphic 45" descr="Shopping cart">
          <a:extLst>
            <a:ext uri="{FF2B5EF4-FFF2-40B4-BE49-F238E27FC236}">
              <a16:creationId xmlns:a16="http://schemas.microsoft.com/office/drawing/2014/main" id="{D15A71E0-61D0-7B9B-F5E6-F1395B78B0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428625" y="5857875"/>
          <a:ext cx="761850" cy="761850"/>
        </a:xfrm>
        <a:prstGeom prst="rect">
          <a:avLst/>
        </a:prstGeom>
      </xdr:spPr>
    </xdr:pic>
    <xdr:clientData/>
  </xdr:twoCellAnchor>
  <xdr:twoCellAnchor editAs="oneCell">
    <xdr:from>
      <xdr:col>18</xdr:col>
      <xdr:colOff>240194</xdr:colOff>
      <xdr:row>11</xdr:row>
      <xdr:rowOff>30259</xdr:rowOff>
    </xdr:from>
    <xdr:to>
      <xdr:col>19</xdr:col>
      <xdr:colOff>34306</xdr:colOff>
      <xdr:row>13</xdr:row>
      <xdr:rowOff>53356</xdr:rowOff>
    </xdr:to>
    <xdr:pic>
      <xdr:nvPicPr>
        <xdr:cNvPr id="48" name="Graphic 47" descr="Ribbon">
          <a:extLst>
            <a:ext uri="{FF2B5EF4-FFF2-40B4-BE49-F238E27FC236}">
              <a16:creationId xmlns:a16="http://schemas.microsoft.com/office/drawing/2014/main" id="{1293CC99-6273-26CA-1F26-53AF18906E46}"/>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272629" y="2125759"/>
          <a:ext cx="407025" cy="404097"/>
        </a:xfrm>
        <a:prstGeom prst="rect">
          <a:avLst/>
        </a:prstGeom>
      </xdr:spPr>
    </xdr:pic>
    <xdr:clientData/>
  </xdr:twoCellAnchor>
  <xdr:twoCellAnchor editAs="oneCell">
    <xdr:from>
      <xdr:col>12</xdr:col>
      <xdr:colOff>202605</xdr:colOff>
      <xdr:row>10</xdr:row>
      <xdr:rowOff>101970</xdr:rowOff>
    </xdr:from>
    <xdr:to>
      <xdr:col>12</xdr:col>
      <xdr:colOff>504093</xdr:colOff>
      <xdr:row>12</xdr:row>
      <xdr:rowOff>20288</xdr:rowOff>
    </xdr:to>
    <xdr:pic>
      <xdr:nvPicPr>
        <xdr:cNvPr id="50" name="Graphic 49" descr="Register">
          <a:extLst>
            <a:ext uri="{FF2B5EF4-FFF2-40B4-BE49-F238E27FC236}">
              <a16:creationId xmlns:a16="http://schemas.microsoft.com/office/drawing/2014/main" id="{C831FE47-1805-E665-DC5D-0733809FDA4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7500220" y="2006970"/>
          <a:ext cx="301488" cy="299318"/>
        </a:xfrm>
        <a:prstGeom prst="rect">
          <a:avLst/>
        </a:prstGeom>
      </xdr:spPr>
    </xdr:pic>
    <xdr:clientData/>
  </xdr:twoCellAnchor>
  <xdr:twoCellAnchor editAs="oneCell">
    <xdr:from>
      <xdr:col>8</xdr:col>
      <xdr:colOff>299106</xdr:colOff>
      <xdr:row>10</xdr:row>
      <xdr:rowOff>39623</xdr:rowOff>
    </xdr:from>
    <xdr:to>
      <xdr:col>9</xdr:col>
      <xdr:colOff>99392</xdr:colOff>
      <xdr:row>12</xdr:row>
      <xdr:rowOff>68849</xdr:rowOff>
    </xdr:to>
    <xdr:pic>
      <xdr:nvPicPr>
        <xdr:cNvPr id="52" name="Graphic 51" descr="Arrow circle">
          <a:extLst>
            <a:ext uri="{FF2B5EF4-FFF2-40B4-BE49-F238E27FC236}">
              <a16:creationId xmlns:a16="http://schemas.microsoft.com/office/drawing/2014/main" id="{9861DA67-EF5F-D5E7-138B-4D0C37CFA8B9}"/>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5202410" y="1944623"/>
          <a:ext cx="413199" cy="410226"/>
        </a:xfrm>
        <a:prstGeom prst="rect">
          <a:avLst/>
        </a:prstGeom>
      </xdr:spPr>
    </xdr:pic>
    <xdr:clientData/>
  </xdr:twoCellAnchor>
  <xdr:twoCellAnchor>
    <xdr:from>
      <xdr:col>15</xdr:col>
      <xdr:colOff>186398</xdr:colOff>
      <xdr:row>18</xdr:row>
      <xdr:rowOff>6376</xdr:rowOff>
    </xdr:from>
    <xdr:to>
      <xdr:col>19</xdr:col>
      <xdr:colOff>228600</xdr:colOff>
      <xdr:row>18</xdr:row>
      <xdr:rowOff>6376</xdr:rowOff>
    </xdr:to>
    <xdr:cxnSp macro="">
      <xdr:nvCxnSpPr>
        <xdr:cNvPr id="55" name="Straight Connector 54">
          <a:extLst>
            <a:ext uri="{FF2B5EF4-FFF2-40B4-BE49-F238E27FC236}">
              <a16:creationId xmlns:a16="http://schemas.microsoft.com/office/drawing/2014/main" id="{3EFF35A9-287F-7F29-617F-947BDD65B884}"/>
            </a:ext>
          </a:extLst>
        </xdr:cNvPr>
        <xdr:cNvCxnSpPr>
          <a:cxnSpLocks/>
        </xdr:cNvCxnSpPr>
      </xdr:nvCxnSpPr>
      <xdr:spPr>
        <a:xfrm>
          <a:off x="9330398" y="3435376"/>
          <a:ext cx="2480602"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554935</xdr:colOff>
      <xdr:row>10</xdr:row>
      <xdr:rowOff>57978</xdr:rowOff>
    </xdr:from>
    <xdr:to>
      <xdr:col>3</xdr:col>
      <xdr:colOff>289892</xdr:colOff>
      <xdr:row>12</xdr:row>
      <xdr:rowOff>24848</xdr:rowOff>
    </xdr:to>
    <xdr:pic>
      <xdr:nvPicPr>
        <xdr:cNvPr id="59" name="Graphic 58" descr="Flip calendar">
          <a:extLst>
            <a:ext uri="{FF2B5EF4-FFF2-40B4-BE49-F238E27FC236}">
              <a16:creationId xmlns:a16="http://schemas.microsoft.com/office/drawing/2014/main" id="{C43F2BE9-6BD6-8245-71AE-785F717159AA}"/>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780761" y="1962978"/>
          <a:ext cx="347870" cy="347870"/>
        </a:xfrm>
        <a:prstGeom prst="rect">
          <a:avLst/>
        </a:prstGeom>
      </xdr:spPr>
    </xdr:pic>
    <xdr:clientData/>
  </xdr:twoCellAnchor>
  <xdr:oneCellAnchor>
    <xdr:from>
      <xdr:col>1</xdr:col>
      <xdr:colOff>190501</xdr:colOff>
      <xdr:row>1</xdr:row>
      <xdr:rowOff>76200</xdr:rowOff>
    </xdr:from>
    <xdr:ext cx="2771774" cy="373757"/>
    <xdr:sp macro="" textlink="">
      <xdr:nvSpPr>
        <xdr:cNvPr id="60" name="TextBox 59">
          <a:extLst>
            <a:ext uri="{FF2B5EF4-FFF2-40B4-BE49-F238E27FC236}">
              <a16:creationId xmlns:a16="http://schemas.microsoft.com/office/drawing/2014/main" id="{352F072E-CD2B-F1EB-A5AB-E9C9DA05CC18}"/>
            </a:ext>
          </a:extLst>
        </xdr:cNvPr>
        <xdr:cNvSpPr txBox="1"/>
      </xdr:nvSpPr>
      <xdr:spPr>
        <a:xfrm>
          <a:off x="800101" y="266700"/>
          <a:ext cx="2771774" cy="37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0">
              <a:solidFill>
                <a:srgbClr val="002060"/>
              </a:solidFill>
              <a:latin typeface="Montserrat Black" panose="00000A00000000000000" pitchFamily="2" charset="0"/>
            </a:rPr>
            <a:t>SALES DASHBOARD</a:t>
          </a:r>
        </a:p>
      </xdr:txBody>
    </xdr:sp>
    <xdr:clientData/>
  </xdr:oneCellAnchor>
  <xdr:oneCellAnchor>
    <xdr:from>
      <xdr:col>1</xdr:col>
      <xdr:colOff>171451</xdr:colOff>
      <xdr:row>2</xdr:row>
      <xdr:rowOff>133350</xdr:rowOff>
    </xdr:from>
    <xdr:ext cx="2400299" cy="264303"/>
    <xdr:sp macro="" textlink="">
      <xdr:nvSpPr>
        <xdr:cNvPr id="61" name="TextBox 60">
          <a:extLst>
            <a:ext uri="{FF2B5EF4-FFF2-40B4-BE49-F238E27FC236}">
              <a16:creationId xmlns:a16="http://schemas.microsoft.com/office/drawing/2014/main" id="{F81A60D7-CC3F-3032-6405-7FDA2515A777}"/>
            </a:ext>
          </a:extLst>
        </xdr:cNvPr>
        <xdr:cNvSpPr txBox="1"/>
      </xdr:nvSpPr>
      <xdr:spPr>
        <a:xfrm>
          <a:off x="781051" y="514350"/>
          <a:ext cx="2400299"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accent4"/>
              </a:solidFill>
              <a:latin typeface="Montserrat BOLD" panose="00000800000000000000" pitchFamily="2" charset="0"/>
            </a:rPr>
            <a:t>SUPERMARKET</a:t>
          </a:r>
          <a:r>
            <a:rPr lang="en-US" sz="1100" b="0" i="0" baseline="0">
              <a:solidFill>
                <a:schemeClr val="accent4"/>
              </a:solidFill>
              <a:latin typeface="Montserrat BOLD" panose="00000800000000000000" pitchFamily="2" charset="0"/>
            </a:rPr>
            <a:t> SHOP</a:t>
          </a:r>
          <a:endParaRPr lang="en-US" sz="1100" b="0" i="0">
            <a:solidFill>
              <a:schemeClr val="accent4"/>
            </a:solidFill>
            <a:latin typeface="Montserrat BOLD" panose="00000800000000000000" pitchFamily="2" charset="0"/>
          </a:endParaRPr>
        </a:p>
      </xdr:txBody>
    </xdr:sp>
    <xdr:clientData/>
  </xdr:oneCellAnchor>
  <xdr:oneCellAnchor>
    <xdr:from>
      <xdr:col>2</xdr:col>
      <xdr:colOff>495302</xdr:colOff>
      <xdr:row>5</xdr:row>
      <xdr:rowOff>171450</xdr:rowOff>
    </xdr:from>
    <xdr:ext cx="1266824" cy="264303"/>
    <xdr:sp macro="" textlink="">
      <xdr:nvSpPr>
        <xdr:cNvPr id="62" name="TextBox 61">
          <a:extLst>
            <a:ext uri="{FF2B5EF4-FFF2-40B4-BE49-F238E27FC236}">
              <a16:creationId xmlns:a16="http://schemas.microsoft.com/office/drawing/2014/main" id="{731AB021-B019-9AD1-45DD-D0187BE52E93}"/>
            </a:ext>
          </a:extLst>
        </xdr:cNvPr>
        <xdr:cNvSpPr txBox="1"/>
      </xdr:nvSpPr>
      <xdr:spPr>
        <a:xfrm>
          <a:off x="1714502" y="112395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accent4"/>
              </a:solidFill>
              <a:latin typeface="Montserrat BOLD" panose="00000800000000000000" pitchFamily="2" charset="0"/>
            </a:rPr>
            <a:t>TOTAL SALES</a:t>
          </a:r>
        </a:p>
      </xdr:txBody>
    </xdr:sp>
    <xdr:clientData/>
  </xdr:oneCellAnchor>
  <xdr:oneCellAnchor>
    <xdr:from>
      <xdr:col>7</xdr:col>
      <xdr:colOff>2</xdr:colOff>
      <xdr:row>5</xdr:row>
      <xdr:rowOff>171450</xdr:rowOff>
    </xdr:from>
    <xdr:ext cx="1266824" cy="264303"/>
    <xdr:sp macro="" textlink="">
      <xdr:nvSpPr>
        <xdr:cNvPr id="63" name="TextBox 62">
          <a:extLst>
            <a:ext uri="{FF2B5EF4-FFF2-40B4-BE49-F238E27FC236}">
              <a16:creationId xmlns:a16="http://schemas.microsoft.com/office/drawing/2014/main" id="{EB244BBF-BC89-232F-89C6-48E69B496902}"/>
            </a:ext>
          </a:extLst>
        </xdr:cNvPr>
        <xdr:cNvSpPr txBox="1"/>
      </xdr:nvSpPr>
      <xdr:spPr>
        <a:xfrm>
          <a:off x="4267202" y="112395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accent4"/>
              </a:solidFill>
              <a:latin typeface="Montserrat BOLD" panose="00000800000000000000" pitchFamily="2" charset="0"/>
            </a:rPr>
            <a:t>TOTAL PROFIT</a:t>
          </a:r>
        </a:p>
      </xdr:txBody>
    </xdr:sp>
    <xdr:clientData/>
  </xdr:oneCellAnchor>
  <xdr:oneCellAnchor>
    <xdr:from>
      <xdr:col>11</xdr:col>
      <xdr:colOff>95252</xdr:colOff>
      <xdr:row>5</xdr:row>
      <xdr:rowOff>171450</xdr:rowOff>
    </xdr:from>
    <xdr:ext cx="1266824" cy="264303"/>
    <xdr:sp macro="" textlink="">
      <xdr:nvSpPr>
        <xdr:cNvPr id="64" name="TextBox 63">
          <a:extLst>
            <a:ext uri="{FF2B5EF4-FFF2-40B4-BE49-F238E27FC236}">
              <a16:creationId xmlns:a16="http://schemas.microsoft.com/office/drawing/2014/main" id="{87E7EDBF-0FE9-2C5F-E047-5F35E31A5FAC}"/>
            </a:ext>
          </a:extLst>
        </xdr:cNvPr>
        <xdr:cNvSpPr txBox="1"/>
      </xdr:nvSpPr>
      <xdr:spPr>
        <a:xfrm>
          <a:off x="6800852" y="112395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accent4"/>
              </a:solidFill>
              <a:latin typeface="Montserrat BOLD" panose="00000800000000000000" pitchFamily="2" charset="0"/>
            </a:rPr>
            <a:t>PROFIT %</a:t>
          </a:r>
        </a:p>
      </xdr:txBody>
    </xdr:sp>
    <xdr:clientData/>
  </xdr:oneCellAnchor>
  <xdr:oneCellAnchor>
    <xdr:from>
      <xdr:col>3</xdr:col>
      <xdr:colOff>191003</xdr:colOff>
      <xdr:row>10</xdr:row>
      <xdr:rowOff>109287</xdr:rowOff>
    </xdr:from>
    <xdr:ext cx="1266824" cy="264303"/>
    <xdr:sp macro="" textlink="">
      <xdr:nvSpPr>
        <xdr:cNvPr id="65" name="TextBox 64">
          <a:extLst>
            <a:ext uri="{FF2B5EF4-FFF2-40B4-BE49-F238E27FC236}">
              <a16:creationId xmlns:a16="http://schemas.microsoft.com/office/drawing/2014/main" id="{803DD22D-7C16-1CDA-664C-F6A8DA88175B}"/>
            </a:ext>
          </a:extLst>
        </xdr:cNvPr>
        <xdr:cNvSpPr txBox="1"/>
      </xdr:nvSpPr>
      <xdr:spPr>
        <a:xfrm>
          <a:off x="2025819" y="2014287"/>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rgbClr val="002060"/>
              </a:solidFill>
              <a:latin typeface="Montserrat BOLD" panose="00000800000000000000" pitchFamily="2" charset="0"/>
            </a:rPr>
            <a:t>MONTHLY</a:t>
          </a:r>
        </a:p>
      </xdr:txBody>
    </xdr:sp>
    <xdr:clientData/>
  </xdr:oneCellAnchor>
  <xdr:oneCellAnchor>
    <xdr:from>
      <xdr:col>9</xdr:col>
      <xdr:colOff>38102</xdr:colOff>
      <xdr:row>10</xdr:row>
      <xdr:rowOff>114300</xdr:rowOff>
    </xdr:from>
    <xdr:ext cx="1266824" cy="264303"/>
    <xdr:sp macro="" textlink="">
      <xdr:nvSpPr>
        <xdr:cNvPr id="66" name="TextBox 65">
          <a:extLst>
            <a:ext uri="{FF2B5EF4-FFF2-40B4-BE49-F238E27FC236}">
              <a16:creationId xmlns:a16="http://schemas.microsoft.com/office/drawing/2014/main" id="{DDC1EF79-CAA7-6751-970B-F9BE0B14C696}"/>
            </a:ext>
          </a:extLst>
        </xdr:cNvPr>
        <xdr:cNvSpPr txBox="1"/>
      </xdr:nvSpPr>
      <xdr:spPr>
        <a:xfrm>
          <a:off x="5524502" y="201930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rgbClr val="002060"/>
              </a:solidFill>
              <a:latin typeface="Montserrat BOLD" panose="00000800000000000000" pitchFamily="2" charset="0"/>
            </a:rPr>
            <a:t>PRODUCT</a:t>
          </a:r>
        </a:p>
      </xdr:txBody>
    </xdr:sp>
    <xdr:clientData/>
  </xdr:oneCellAnchor>
  <xdr:oneCellAnchor>
    <xdr:from>
      <xdr:col>12</xdr:col>
      <xdr:colOff>499698</xdr:colOff>
      <xdr:row>10</xdr:row>
      <xdr:rowOff>136280</xdr:rowOff>
    </xdr:from>
    <xdr:ext cx="1266824" cy="264303"/>
    <xdr:sp macro="" textlink="">
      <xdr:nvSpPr>
        <xdr:cNvPr id="67" name="TextBox 66">
          <a:extLst>
            <a:ext uri="{FF2B5EF4-FFF2-40B4-BE49-F238E27FC236}">
              <a16:creationId xmlns:a16="http://schemas.microsoft.com/office/drawing/2014/main" id="{797F6DAF-C5CB-F56E-C974-24FA82FBE909}"/>
            </a:ext>
          </a:extLst>
        </xdr:cNvPr>
        <xdr:cNvSpPr txBox="1"/>
      </xdr:nvSpPr>
      <xdr:spPr>
        <a:xfrm>
          <a:off x="7797313" y="204128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rgbClr val="002060"/>
              </a:solidFill>
              <a:latin typeface="Montserrat BOLD" panose="00000800000000000000" pitchFamily="2" charset="0"/>
            </a:rPr>
            <a:t>SALES TYPE</a:t>
          </a:r>
        </a:p>
      </xdr:txBody>
    </xdr:sp>
    <xdr:clientData/>
  </xdr:oneCellAnchor>
  <xdr:oneCellAnchor>
    <xdr:from>
      <xdr:col>3</xdr:col>
      <xdr:colOff>266702</xdr:colOff>
      <xdr:row>23</xdr:row>
      <xdr:rowOff>152400</xdr:rowOff>
    </xdr:from>
    <xdr:ext cx="1266824" cy="264303"/>
    <xdr:sp macro="" textlink="">
      <xdr:nvSpPr>
        <xdr:cNvPr id="68" name="TextBox 67">
          <a:extLst>
            <a:ext uri="{FF2B5EF4-FFF2-40B4-BE49-F238E27FC236}">
              <a16:creationId xmlns:a16="http://schemas.microsoft.com/office/drawing/2014/main" id="{EEE683DF-9849-8A45-DB99-4AB7583C4AC9}"/>
            </a:ext>
          </a:extLst>
        </xdr:cNvPr>
        <xdr:cNvSpPr txBox="1"/>
      </xdr:nvSpPr>
      <xdr:spPr>
        <a:xfrm>
          <a:off x="2095502" y="453390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rgbClr val="002060"/>
              </a:solidFill>
              <a:latin typeface="Montserrat BOLD" panose="00000800000000000000" pitchFamily="2" charset="0"/>
            </a:rPr>
            <a:t>DAILY</a:t>
          </a:r>
        </a:p>
      </xdr:txBody>
    </xdr:sp>
    <xdr:clientData/>
  </xdr:oneCellAnchor>
  <xdr:oneCellAnchor>
    <xdr:from>
      <xdr:col>12</xdr:col>
      <xdr:colOff>400705</xdr:colOff>
      <xdr:row>23</xdr:row>
      <xdr:rowOff>152400</xdr:rowOff>
    </xdr:from>
    <xdr:ext cx="1448787" cy="248658"/>
    <xdr:sp macro="" textlink="">
      <xdr:nvSpPr>
        <xdr:cNvPr id="69" name="TextBox 68">
          <a:extLst>
            <a:ext uri="{FF2B5EF4-FFF2-40B4-BE49-F238E27FC236}">
              <a16:creationId xmlns:a16="http://schemas.microsoft.com/office/drawing/2014/main" id="{78271917-537B-4D26-B9E6-601AF4E45F32}"/>
            </a:ext>
          </a:extLst>
        </xdr:cNvPr>
        <xdr:cNvSpPr txBox="1"/>
      </xdr:nvSpPr>
      <xdr:spPr>
        <a:xfrm>
          <a:off x="7731671" y="4533900"/>
          <a:ext cx="1448787" cy="248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0" i="0">
              <a:solidFill>
                <a:srgbClr val="002060"/>
              </a:solidFill>
              <a:latin typeface="Montserrat BOLD" panose="00000800000000000000" pitchFamily="2" charset="0"/>
            </a:rPr>
            <a:t>PAYMENT MODE</a:t>
          </a:r>
        </a:p>
      </xdr:txBody>
    </xdr:sp>
    <xdr:clientData/>
  </xdr:oneCellAnchor>
  <xdr:oneCellAnchor>
    <xdr:from>
      <xdr:col>15</xdr:col>
      <xdr:colOff>555728</xdr:colOff>
      <xdr:row>16</xdr:row>
      <xdr:rowOff>102662</xdr:rowOff>
    </xdr:from>
    <xdr:ext cx="1266824" cy="264303"/>
    <xdr:sp macro="" textlink="">
      <xdr:nvSpPr>
        <xdr:cNvPr id="70" name="TextBox 69">
          <a:extLst>
            <a:ext uri="{FF2B5EF4-FFF2-40B4-BE49-F238E27FC236}">
              <a16:creationId xmlns:a16="http://schemas.microsoft.com/office/drawing/2014/main" id="{E044F7F3-C108-2F90-B2DE-59E4D3EEE3E5}"/>
            </a:ext>
          </a:extLst>
        </xdr:cNvPr>
        <xdr:cNvSpPr txBox="1"/>
      </xdr:nvSpPr>
      <xdr:spPr>
        <a:xfrm>
          <a:off x="9632493" y="3150662"/>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rgbClr val="002060"/>
              </a:solidFill>
              <a:latin typeface="Montserrat BOLD" panose="00000800000000000000" pitchFamily="2" charset="0"/>
            </a:rPr>
            <a:t>CATEGORY</a:t>
          </a:r>
        </a:p>
      </xdr:txBody>
    </xdr:sp>
    <xdr:clientData/>
  </xdr:oneCellAnchor>
  <xdr:oneCellAnchor>
    <xdr:from>
      <xdr:col>15</xdr:col>
      <xdr:colOff>132281</xdr:colOff>
      <xdr:row>6</xdr:row>
      <xdr:rowOff>124238</xdr:rowOff>
    </xdr:from>
    <xdr:ext cx="1010720" cy="373692"/>
    <xdr:sp macro="" textlink="">
      <xdr:nvSpPr>
        <xdr:cNvPr id="71" name="TextBox 70">
          <a:extLst>
            <a:ext uri="{FF2B5EF4-FFF2-40B4-BE49-F238E27FC236}">
              <a16:creationId xmlns:a16="http://schemas.microsoft.com/office/drawing/2014/main" id="{65516B12-01D9-E8B2-D4EC-234C56455253}"/>
            </a:ext>
          </a:extLst>
        </xdr:cNvPr>
        <xdr:cNvSpPr txBox="1"/>
      </xdr:nvSpPr>
      <xdr:spPr>
        <a:xfrm>
          <a:off x="9325977" y="1267238"/>
          <a:ext cx="1010720" cy="373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900" b="0" i="0">
              <a:solidFill>
                <a:schemeClr val="accent4"/>
              </a:solidFill>
              <a:latin typeface="Montserrat BOLD" panose="00000800000000000000" pitchFamily="2" charset="0"/>
            </a:rPr>
            <a:t>TOP PRODUCT</a:t>
          </a:r>
        </a:p>
      </xdr:txBody>
    </xdr:sp>
    <xdr:clientData/>
  </xdr:oneCellAnchor>
  <xdr:oneCellAnchor>
    <xdr:from>
      <xdr:col>17</xdr:col>
      <xdr:colOff>529847</xdr:colOff>
      <xdr:row>6</xdr:row>
      <xdr:rowOff>124238</xdr:rowOff>
    </xdr:from>
    <xdr:ext cx="1010720" cy="373692"/>
    <xdr:sp macro="" textlink="">
      <xdr:nvSpPr>
        <xdr:cNvPr id="72" name="TextBox 71">
          <a:extLst>
            <a:ext uri="{FF2B5EF4-FFF2-40B4-BE49-F238E27FC236}">
              <a16:creationId xmlns:a16="http://schemas.microsoft.com/office/drawing/2014/main" id="{6910DCEB-06A3-2B05-AA2B-5F5FBC7C2917}"/>
            </a:ext>
          </a:extLst>
        </xdr:cNvPr>
        <xdr:cNvSpPr txBox="1"/>
      </xdr:nvSpPr>
      <xdr:spPr>
        <a:xfrm>
          <a:off x="10949369" y="1267238"/>
          <a:ext cx="1010720" cy="373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900" b="0" i="0">
              <a:solidFill>
                <a:schemeClr val="accent4"/>
              </a:solidFill>
              <a:latin typeface="Montserrat BOLD" panose="00000800000000000000" pitchFamily="2" charset="0"/>
            </a:rPr>
            <a:t>TOP CATEGORY</a:t>
          </a:r>
        </a:p>
      </xdr:txBody>
    </xdr:sp>
    <xdr:clientData/>
  </xdr:oneCellAnchor>
  <xdr:oneCellAnchor>
    <xdr:from>
      <xdr:col>2</xdr:col>
      <xdr:colOff>513523</xdr:colOff>
      <xdr:row>7</xdr:row>
      <xdr:rowOff>9940</xdr:rowOff>
    </xdr:from>
    <xdr:ext cx="1648237" cy="342466"/>
    <xdr:sp macro="" textlink="Analysis!$E$4">
      <xdr:nvSpPr>
        <xdr:cNvPr id="73" name="TextBox 72">
          <a:extLst>
            <a:ext uri="{FF2B5EF4-FFF2-40B4-BE49-F238E27FC236}">
              <a16:creationId xmlns:a16="http://schemas.microsoft.com/office/drawing/2014/main" id="{C0007A9D-BCAA-B97D-F9EB-C6B9064CDB3E}"/>
            </a:ext>
          </a:extLst>
        </xdr:cNvPr>
        <xdr:cNvSpPr txBox="1"/>
      </xdr:nvSpPr>
      <xdr:spPr>
        <a:xfrm>
          <a:off x="1739349" y="1343440"/>
          <a:ext cx="1648237" cy="342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8BAB6A0-CFC8-4A1D-9C83-966458B33F38}" type="TxLink">
            <a:rPr lang="en-US" sz="1600" b="0">
              <a:solidFill>
                <a:srgbClr val="002060"/>
              </a:solidFill>
              <a:latin typeface="Montserrat Black" panose="00000A00000000000000" pitchFamily="2" charset="0"/>
              <a:ea typeface="+mn-ea"/>
              <a:cs typeface="+mn-cs"/>
            </a:rPr>
            <a:pPr marL="0" indent="0"/>
            <a:t>$401,411.92</a:t>
          </a:fld>
          <a:endParaRPr lang="en-US" sz="1600" b="0">
            <a:solidFill>
              <a:srgbClr val="002060"/>
            </a:solidFill>
            <a:latin typeface="Montserrat Black" panose="00000A00000000000000" pitchFamily="2" charset="0"/>
            <a:ea typeface="+mn-ea"/>
            <a:cs typeface="+mn-cs"/>
          </a:endParaRPr>
        </a:p>
      </xdr:txBody>
    </xdr:sp>
    <xdr:clientData/>
  </xdr:oneCellAnchor>
  <xdr:oneCellAnchor>
    <xdr:from>
      <xdr:col>7</xdr:col>
      <xdr:colOff>2</xdr:colOff>
      <xdr:row>7</xdr:row>
      <xdr:rowOff>9940</xdr:rowOff>
    </xdr:from>
    <xdr:ext cx="1648237" cy="342466"/>
    <xdr:sp macro="" textlink="Analysis!E5">
      <xdr:nvSpPr>
        <xdr:cNvPr id="74" name="TextBox 73">
          <a:extLst>
            <a:ext uri="{FF2B5EF4-FFF2-40B4-BE49-F238E27FC236}">
              <a16:creationId xmlns:a16="http://schemas.microsoft.com/office/drawing/2014/main" id="{575C8708-1B1E-331D-AED3-9B275B227083}"/>
            </a:ext>
          </a:extLst>
        </xdr:cNvPr>
        <xdr:cNvSpPr txBox="1"/>
      </xdr:nvSpPr>
      <xdr:spPr>
        <a:xfrm>
          <a:off x="4290393" y="1343440"/>
          <a:ext cx="1648237" cy="342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E3089A4-E0CE-49EE-B9A6-3A33FA9DB904}" type="TxLink">
            <a:rPr lang="en-US" sz="1600" b="0">
              <a:solidFill>
                <a:srgbClr val="002060"/>
              </a:solidFill>
              <a:latin typeface="Montserrat Black" panose="00000A00000000000000" pitchFamily="2" charset="0"/>
              <a:ea typeface="+mn-ea"/>
              <a:cs typeface="+mn-cs"/>
            </a:rPr>
            <a:pPr marL="0" indent="0"/>
            <a:t>$68,907.92</a:t>
          </a:fld>
          <a:endParaRPr lang="en-US" sz="1600" b="0">
            <a:solidFill>
              <a:srgbClr val="002060"/>
            </a:solidFill>
            <a:latin typeface="Montserrat Black" panose="00000A00000000000000" pitchFamily="2" charset="0"/>
            <a:ea typeface="+mn-ea"/>
            <a:cs typeface="+mn-cs"/>
          </a:endParaRPr>
        </a:p>
      </xdr:txBody>
    </xdr:sp>
    <xdr:clientData/>
  </xdr:oneCellAnchor>
  <xdr:oneCellAnchor>
    <xdr:from>
      <xdr:col>11</xdr:col>
      <xdr:colOff>115960</xdr:colOff>
      <xdr:row>7</xdr:row>
      <xdr:rowOff>9940</xdr:rowOff>
    </xdr:from>
    <xdr:ext cx="737150" cy="342466"/>
    <xdr:sp macro="" textlink="Analysis!E6">
      <xdr:nvSpPr>
        <xdr:cNvPr id="75" name="TextBox 74">
          <a:extLst>
            <a:ext uri="{FF2B5EF4-FFF2-40B4-BE49-F238E27FC236}">
              <a16:creationId xmlns:a16="http://schemas.microsoft.com/office/drawing/2014/main" id="{AF85C6EE-1F97-F317-C7EF-FE9120B5BC44}"/>
            </a:ext>
          </a:extLst>
        </xdr:cNvPr>
        <xdr:cNvSpPr txBox="1"/>
      </xdr:nvSpPr>
      <xdr:spPr>
        <a:xfrm>
          <a:off x="6858003" y="1343440"/>
          <a:ext cx="737150" cy="342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2E12C97-1390-40FC-9C69-64B420C91F9A}" type="TxLink">
            <a:rPr lang="en-US" sz="1600" b="0">
              <a:solidFill>
                <a:srgbClr val="002060"/>
              </a:solidFill>
              <a:latin typeface="Montserrat Black" panose="00000A00000000000000" pitchFamily="2" charset="0"/>
              <a:ea typeface="+mn-ea"/>
              <a:cs typeface="+mn-cs"/>
            </a:rPr>
            <a:pPr marL="0" indent="0"/>
            <a:t>17%</a:t>
          </a:fld>
          <a:endParaRPr lang="en-US" sz="1600" b="0">
            <a:solidFill>
              <a:srgbClr val="002060"/>
            </a:solidFill>
            <a:latin typeface="Montserrat Black" panose="00000A00000000000000" pitchFamily="2" charset="0"/>
            <a:ea typeface="+mn-ea"/>
            <a:cs typeface="+mn-cs"/>
          </a:endParaRPr>
        </a:p>
      </xdr:txBody>
    </xdr:sp>
    <xdr:clientData/>
  </xdr:oneCellAnchor>
  <xdr:oneCellAnchor>
    <xdr:from>
      <xdr:col>15</xdr:col>
      <xdr:colOff>201410</xdr:colOff>
      <xdr:row>8</xdr:row>
      <xdr:rowOff>7963</xdr:rowOff>
    </xdr:from>
    <xdr:ext cx="868321" cy="263133"/>
    <xdr:sp macro="" textlink="Analysis!AA1">
      <xdr:nvSpPr>
        <xdr:cNvPr id="76" name="TextBox 75">
          <a:extLst>
            <a:ext uri="{FF2B5EF4-FFF2-40B4-BE49-F238E27FC236}">
              <a16:creationId xmlns:a16="http://schemas.microsoft.com/office/drawing/2014/main" id="{A69B9066-310B-1175-5A1A-C14FE18B4BF9}"/>
            </a:ext>
          </a:extLst>
        </xdr:cNvPr>
        <xdr:cNvSpPr txBox="1"/>
      </xdr:nvSpPr>
      <xdr:spPr>
        <a:xfrm>
          <a:off x="9323429" y="1531963"/>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D111903D-87EF-4217-81B9-96243E2017EB}" type="TxLink">
            <a:rPr lang="en-US" sz="1100" b="0" i="0" u="none" strike="noStrike">
              <a:solidFill>
                <a:srgbClr val="002060"/>
              </a:solidFill>
              <a:latin typeface="Calibri"/>
              <a:ea typeface="Calibri"/>
              <a:cs typeface="Calibri"/>
            </a:rPr>
            <a:pPr algn="ctr"/>
            <a:t>Product41</a:t>
          </a:fld>
          <a:endParaRPr lang="en-US" sz="900" b="0" i="0">
            <a:solidFill>
              <a:srgbClr val="002060"/>
            </a:solidFill>
            <a:latin typeface="Montserrat" panose="00000500000000000000" pitchFamily="2" charset="0"/>
          </a:endParaRPr>
        </a:p>
      </xdr:txBody>
    </xdr:sp>
    <xdr:clientData/>
  </xdr:oneCellAnchor>
  <xdr:oneCellAnchor>
    <xdr:from>
      <xdr:col>15</xdr:col>
      <xdr:colOff>296661</xdr:colOff>
      <xdr:row>9</xdr:row>
      <xdr:rowOff>20785</xdr:rowOff>
    </xdr:from>
    <xdr:ext cx="509301" cy="263133"/>
    <xdr:sp macro="" textlink="Analysis!AD1">
      <xdr:nvSpPr>
        <xdr:cNvPr id="77" name="TextBox 76">
          <a:extLst>
            <a:ext uri="{FF2B5EF4-FFF2-40B4-BE49-F238E27FC236}">
              <a16:creationId xmlns:a16="http://schemas.microsoft.com/office/drawing/2014/main" id="{E02EADB3-339E-8BBA-9D40-81D12FD9E597}"/>
            </a:ext>
          </a:extLst>
        </xdr:cNvPr>
        <xdr:cNvSpPr txBox="1"/>
      </xdr:nvSpPr>
      <xdr:spPr>
        <a:xfrm>
          <a:off x="9404942" y="1735285"/>
          <a:ext cx="50930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558E2A0-6C11-45F4-8FFC-7BD545C3AFC7}" type="TxLink">
            <a:rPr lang="en-US" sz="1100" b="1" i="0" u="none" strike="noStrike">
              <a:solidFill>
                <a:srgbClr val="002060"/>
              </a:solidFill>
              <a:latin typeface="Calibri"/>
              <a:ea typeface="Calibri"/>
              <a:cs typeface="Calibri"/>
            </a:rPr>
            <a:pPr algn="ctr"/>
            <a:t>132</a:t>
          </a:fld>
          <a:endParaRPr lang="en-US" sz="900" b="1" i="0">
            <a:solidFill>
              <a:srgbClr val="002060"/>
            </a:solidFill>
            <a:latin typeface="Montserrat" panose="00000500000000000000" pitchFamily="2" charset="0"/>
          </a:endParaRPr>
        </a:p>
      </xdr:txBody>
    </xdr:sp>
    <xdr:clientData/>
  </xdr:oneCellAnchor>
  <xdr:oneCellAnchor>
    <xdr:from>
      <xdr:col>15</xdr:col>
      <xdr:colOff>564174</xdr:colOff>
      <xdr:row>9</xdr:row>
      <xdr:rowOff>20785</xdr:rowOff>
    </xdr:from>
    <xdr:ext cx="388327" cy="263133"/>
    <xdr:sp macro="" textlink="Analysis!AB1">
      <xdr:nvSpPr>
        <xdr:cNvPr id="78" name="TextBox 77">
          <a:extLst>
            <a:ext uri="{FF2B5EF4-FFF2-40B4-BE49-F238E27FC236}">
              <a16:creationId xmlns:a16="http://schemas.microsoft.com/office/drawing/2014/main" id="{BA3C0388-9BB6-D639-1104-5E21B4451587}"/>
            </a:ext>
          </a:extLst>
        </xdr:cNvPr>
        <xdr:cNvSpPr txBox="1"/>
      </xdr:nvSpPr>
      <xdr:spPr>
        <a:xfrm>
          <a:off x="9672455" y="1735285"/>
          <a:ext cx="388327"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5FF5F1A0-1799-4244-85D7-DE6CD9291A82}" type="TxLink">
            <a:rPr lang="en-US" sz="1100" b="1" i="0" u="none" strike="noStrike">
              <a:solidFill>
                <a:srgbClr val="002060"/>
              </a:solidFill>
              <a:latin typeface="Calibri"/>
              <a:ea typeface="Calibri"/>
              <a:cs typeface="Calibri"/>
            </a:rPr>
            <a:pPr algn="ctr"/>
            <a:t>Ft</a:t>
          </a:fld>
          <a:endParaRPr lang="en-US" sz="900" b="1" i="0">
            <a:solidFill>
              <a:srgbClr val="002060"/>
            </a:solidFill>
            <a:latin typeface="Montserrat" panose="00000500000000000000" pitchFamily="2" charset="0"/>
          </a:endParaRPr>
        </a:p>
      </xdr:txBody>
    </xdr:sp>
    <xdr:clientData/>
  </xdr:oneCellAnchor>
  <xdr:oneCellAnchor>
    <xdr:from>
      <xdr:col>15</xdr:col>
      <xdr:colOff>208738</xdr:colOff>
      <xdr:row>10</xdr:row>
      <xdr:rowOff>44598</xdr:rowOff>
    </xdr:from>
    <xdr:ext cx="868321" cy="263133"/>
    <xdr:sp macro="" textlink="Analysis!AC1">
      <xdr:nvSpPr>
        <xdr:cNvPr id="79" name="TextBox 78">
          <a:extLst>
            <a:ext uri="{FF2B5EF4-FFF2-40B4-BE49-F238E27FC236}">
              <a16:creationId xmlns:a16="http://schemas.microsoft.com/office/drawing/2014/main" id="{091DD726-EC40-166C-6C06-325A6C189D31}"/>
            </a:ext>
          </a:extLst>
        </xdr:cNvPr>
        <xdr:cNvSpPr txBox="1"/>
      </xdr:nvSpPr>
      <xdr:spPr>
        <a:xfrm>
          <a:off x="9330757" y="1949598"/>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FECCB35-BDD5-4C29-9BEE-4E7CC11D59A3}" type="TxLink">
            <a:rPr lang="en-US" sz="1100" b="1" i="0" u="none" strike="noStrike">
              <a:solidFill>
                <a:srgbClr val="002060"/>
              </a:solidFill>
              <a:latin typeface="Calibri"/>
              <a:ea typeface="Calibri"/>
              <a:cs typeface="Calibri"/>
            </a:rPr>
            <a:pPr algn="ctr"/>
            <a:t>$22,952.16</a:t>
          </a:fld>
          <a:endParaRPr lang="en-US" sz="900" b="1" i="1">
            <a:solidFill>
              <a:srgbClr val="002060"/>
            </a:solidFill>
            <a:latin typeface="Montserrat" panose="00000500000000000000" pitchFamily="2" charset="0"/>
          </a:endParaRPr>
        </a:p>
      </xdr:txBody>
    </xdr:sp>
    <xdr:clientData/>
  </xdr:oneCellAnchor>
  <xdr:oneCellAnchor>
    <xdr:from>
      <xdr:col>17</xdr:col>
      <xdr:colOff>582410</xdr:colOff>
      <xdr:row>8</xdr:row>
      <xdr:rowOff>91307</xdr:rowOff>
    </xdr:from>
    <xdr:ext cx="868321" cy="263133"/>
    <xdr:sp macro="" textlink="Analysis!AN1">
      <xdr:nvSpPr>
        <xdr:cNvPr id="80" name="TextBox 79">
          <a:extLst>
            <a:ext uri="{FF2B5EF4-FFF2-40B4-BE49-F238E27FC236}">
              <a16:creationId xmlns:a16="http://schemas.microsoft.com/office/drawing/2014/main" id="{66EBD382-0E11-51C1-2841-F89C1AFDAF7D}"/>
            </a:ext>
          </a:extLst>
        </xdr:cNvPr>
        <xdr:cNvSpPr txBox="1"/>
      </xdr:nvSpPr>
      <xdr:spPr>
        <a:xfrm>
          <a:off x="10905129" y="1615307"/>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D123276C-BFCD-4165-9C2C-64910A7AEAF5}" type="TxLink">
            <a:rPr lang="en-US" sz="1100" b="0" i="0" u="none" strike="noStrike">
              <a:solidFill>
                <a:srgbClr val="002060"/>
              </a:solidFill>
              <a:latin typeface="Calibri"/>
              <a:ea typeface="Calibri"/>
              <a:cs typeface="Calibri"/>
            </a:rPr>
            <a:pPr algn="ctr"/>
            <a:t>Category04</a:t>
          </a:fld>
          <a:endParaRPr lang="en-US" sz="900" b="0" i="0">
            <a:solidFill>
              <a:srgbClr val="002060"/>
            </a:solidFill>
            <a:latin typeface="Montserrat" panose="00000500000000000000" pitchFamily="2" charset="0"/>
          </a:endParaRPr>
        </a:p>
      </xdr:txBody>
    </xdr:sp>
    <xdr:clientData/>
  </xdr:oneCellAnchor>
  <xdr:oneCellAnchor>
    <xdr:from>
      <xdr:col>17</xdr:col>
      <xdr:colOff>583785</xdr:colOff>
      <xdr:row>9</xdr:row>
      <xdr:rowOff>181521</xdr:rowOff>
    </xdr:from>
    <xdr:ext cx="868321" cy="263133"/>
    <xdr:sp macro="" textlink="Analysis!AO1">
      <xdr:nvSpPr>
        <xdr:cNvPr id="81" name="TextBox 80">
          <a:extLst>
            <a:ext uri="{FF2B5EF4-FFF2-40B4-BE49-F238E27FC236}">
              <a16:creationId xmlns:a16="http://schemas.microsoft.com/office/drawing/2014/main" id="{ED4679ED-DC8E-03FB-FB71-F5437102A388}"/>
            </a:ext>
          </a:extLst>
        </xdr:cNvPr>
        <xdr:cNvSpPr txBox="1"/>
      </xdr:nvSpPr>
      <xdr:spPr>
        <a:xfrm>
          <a:off x="10906504" y="1896021"/>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066DB565-8ABD-44FB-AAAA-FFB805BBD91E}" type="TxLink">
            <a:rPr lang="en-US" sz="1100" b="1" i="0" u="none" strike="noStrike">
              <a:solidFill>
                <a:srgbClr val="002060"/>
              </a:solidFill>
              <a:latin typeface="Calibri"/>
              <a:ea typeface="Calibri"/>
              <a:cs typeface="Calibri"/>
            </a:rPr>
            <a:pPr marL="0" indent="0" algn="ctr"/>
            <a:t>$95,269.40</a:t>
          </a:fld>
          <a:endParaRPr lang="en-US" sz="1100" b="1" i="0" u="none" strike="noStrike">
            <a:solidFill>
              <a:srgbClr val="002060"/>
            </a:solidFill>
            <a:latin typeface="Calibri"/>
            <a:ea typeface="Calibri"/>
            <a:cs typeface="Calibri"/>
          </a:endParaRPr>
        </a:p>
      </xdr:txBody>
    </xdr:sp>
    <xdr:clientData/>
  </xdr:oneCellAnchor>
  <xdr:twoCellAnchor editAs="oneCell">
    <xdr:from>
      <xdr:col>8</xdr:col>
      <xdr:colOff>559592</xdr:colOff>
      <xdr:row>1</xdr:row>
      <xdr:rowOff>29765</xdr:rowOff>
    </xdr:from>
    <xdr:to>
      <xdr:col>14</xdr:col>
      <xdr:colOff>27176</xdr:colOff>
      <xdr:row>4</xdr:row>
      <xdr:rowOff>96803</xdr:rowOff>
    </xdr:to>
    <mc:AlternateContent xmlns:mc="http://schemas.openxmlformats.org/markup-compatibility/2006" xmlns:a14="http://schemas.microsoft.com/office/drawing/2010/main">
      <mc:Choice Requires="a14">
        <xdr:graphicFrame macro="">
          <xdr:nvGraphicFramePr>
            <xdr:cNvPr id="102" name="SALE TYPE 1">
              <a:extLst>
                <a:ext uri="{FF2B5EF4-FFF2-40B4-BE49-F238E27FC236}">
                  <a16:creationId xmlns:a16="http://schemas.microsoft.com/office/drawing/2014/main" id="{B40DEDB9-48E4-47E3-8934-66F03A42C742}"/>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436392" y="220265"/>
              <a:ext cx="3125184" cy="638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300973</xdr:colOff>
      <xdr:row>1</xdr:row>
      <xdr:rowOff>42320</xdr:rowOff>
    </xdr:from>
    <xdr:to>
      <xdr:col>17</xdr:col>
      <xdr:colOff>294973</xdr:colOff>
      <xdr:row>4</xdr:row>
      <xdr:rowOff>82825</xdr:rowOff>
    </xdr:to>
    <mc:AlternateContent xmlns:mc="http://schemas.openxmlformats.org/markup-compatibility/2006" xmlns:a14="http://schemas.microsoft.com/office/drawing/2010/main">
      <mc:Choice Requires="a14">
        <xdr:graphicFrame macro="">
          <xdr:nvGraphicFramePr>
            <xdr:cNvPr id="103" name="PAYMENT MODE 1">
              <a:extLst>
                <a:ext uri="{FF2B5EF4-FFF2-40B4-BE49-F238E27FC236}">
                  <a16:creationId xmlns:a16="http://schemas.microsoft.com/office/drawing/2014/main" id="{4BE4AEB2-D97B-4823-B59E-A308EEF9B34C}"/>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8835373" y="232820"/>
              <a:ext cx="1822800" cy="612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209010</xdr:colOff>
      <xdr:row>12</xdr:row>
      <xdr:rowOff>109658</xdr:rowOff>
    </xdr:from>
    <xdr:to>
      <xdr:col>2</xdr:col>
      <xdr:colOff>163286</xdr:colOff>
      <xdr:row>28</xdr:row>
      <xdr:rowOff>163286</xdr:rowOff>
    </xdr:to>
    <mc:AlternateContent xmlns:mc="http://schemas.openxmlformats.org/markup-compatibility/2006" xmlns:a14="http://schemas.microsoft.com/office/drawing/2010/main">
      <mc:Choice Requires="a14">
        <xdr:graphicFrame macro="">
          <xdr:nvGraphicFramePr>
            <xdr:cNvPr id="104" name="MONTH 1">
              <a:extLst>
                <a:ext uri="{FF2B5EF4-FFF2-40B4-BE49-F238E27FC236}">
                  <a16:creationId xmlns:a16="http://schemas.microsoft.com/office/drawing/2014/main" id="{DD4C5508-333A-4945-AAC0-66CD4BDEB23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09010" y="2395658"/>
              <a:ext cx="1173476" cy="3101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269186</xdr:colOff>
      <xdr:row>5</xdr:row>
      <xdr:rowOff>187300</xdr:rowOff>
    </xdr:from>
    <xdr:to>
      <xdr:col>2</xdr:col>
      <xdr:colOff>136071</xdr:colOff>
      <xdr:row>11</xdr:row>
      <xdr:rowOff>17860</xdr:rowOff>
    </xdr:to>
    <mc:AlternateContent xmlns:mc="http://schemas.openxmlformats.org/markup-compatibility/2006" xmlns:a14="http://schemas.microsoft.com/office/drawing/2010/main">
      <mc:Choice Requires="a14">
        <xdr:graphicFrame macro="">
          <xdr:nvGraphicFramePr>
            <xdr:cNvPr id="105" name="YEAR 1">
              <a:extLst>
                <a:ext uri="{FF2B5EF4-FFF2-40B4-BE49-F238E27FC236}">
                  <a16:creationId xmlns:a16="http://schemas.microsoft.com/office/drawing/2014/main" id="{2B8F498B-E1E5-4D5F-90CF-758C1A46DC9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69186" y="1139800"/>
              <a:ext cx="1086085" cy="973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547688</xdr:colOff>
      <xdr:row>25</xdr:row>
      <xdr:rowOff>144276</xdr:rowOff>
    </xdr:from>
    <xdr:to>
      <xdr:col>11</xdr:col>
      <xdr:colOff>333375</xdr:colOff>
      <xdr:row>34</xdr:row>
      <xdr:rowOff>54429</xdr:rowOff>
    </xdr:to>
    <xdr:graphicFrame macro="">
      <xdr:nvGraphicFramePr>
        <xdr:cNvPr id="106" name="Chart 105">
          <a:extLst>
            <a:ext uri="{FF2B5EF4-FFF2-40B4-BE49-F238E27FC236}">
              <a16:creationId xmlns:a16="http://schemas.microsoft.com/office/drawing/2014/main" id="{3A073308-3BA8-4478-B01B-D0FBCD541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499956</xdr:colOff>
      <xdr:row>12</xdr:row>
      <xdr:rowOff>138471</xdr:rowOff>
    </xdr:from>
    <xdr:to>
      <xdr:col>7</xdr:col>
      <xdr:colOff>457200</xdr:colOff>
      <xdr:row>21</xdr:row>
      <xdr:rowOff>136071</xdr:rowOff>
    </xdr:to>
    <xdr:graphicFrame macro="">
      <xdr:nvGraphicFramePr>
        <xdr:cNvPr id="107" name="Chart 106">
          <a:extLst>
            <a:ext uri="{FF2B5EF4-FFF2-40B4-BE49-F238E27FC236}">
              <a16:creationId xmlns:a16="http://schemas.microsoft.com/office/drawing/2014/main" id="{B6E4A534-12FC-41FE-A423-8891C0020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314325</xdr:colOff>
          <xdr:row>12</xdr:row>
          <xdr:rowOff>142875</xdr:rowOff>
        </xdr:from>
        <xdr:to>
          <xdr:col>8</xdr:col>
          <xdr:colOff>504825</xdr:colOff>
          <xdr:row>22</xdr:row>
          <xdr:rowOff>38100</xdr:rowOff>
        </xdr:to>
        <xdr:sp macro="" textlink="">
          <xdr:nvSpPr>
            <xdr:cNvPr id="6156" name="Scroll Bar 12" hidden="1">
              <a:extLst>
                <a:ext uri="{63B3BB69-23CF-44E3-9099-C40C66FF867C}">
                  <a14:compatExt spid="_x0000_s6156"/>
                </a:ext>
                <a:ext uri="{FF2B5EF4-FFF2-40B4-BE49-F238E27FC236}">
                  <a16:creationId xmlns:a16="http://schemas.microsoft.com/office/drawing/2014/main" id="{00000000-0008-0000-0300-00000C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8</xdr:col>
      <xdr:colOff>483577</xdr:colOff>
      <xdr:row>12</xdr:row>
      <xdr:rowOff>109803</xdr:rowOff>
    </xdr:from>
    <xdr:to>
      <xdr:col>11</xdr:col>
      <xdr:colOff>498231</xdr:colOff>
      <xdr:row>22</xdr:row>
      <xdr:rowOff>13138</xdr:rowOff>
    </xdr:to>
    <xdr:graphicFrame macro="">
      <xdr:nvGraphicFramePr>
        <xdr:cNvPr id="108" name="Chart 107">
          <a:extLst>
            <a:ext uri="{FF2B5EF4-FFF2-40B4-BE49-F238E27FC236}">
              <a16:creationId xmlns:a16="http://schemas.microsoft.com/office/drawing/2014/main" id="{979AF93D-39FB-43D7-AF90-8731B19C1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15</xdr:col>
      <xdr:colOff>38101</xdr:colOff>
      <xdr:row>18</xdr:row>
      <xdr:rowOff>38099</xdr:rowOff>
    </xdr:from>
    <xdr:to>
      <xdr:col>19</xdr:col>
      <xdr:colOff>409575</xdr:colOff>
      <xdr:row>34</xdr:row>
      <xdr:rowOff>154056</xdr:rowOff>
    </xdr:to>
    <mc:AlternateContent xmlns:mc="http://schemas.openxmlformats.org/markup-compatibility/2006">
      <mc:Choice xmlns:cx1="http://schemas.microsoft.com/office/drawing/2015/9/8/chartex" Requires="cx1">
        <xdr:graphicFrame macro="">
          <xdr:nvGraphicFramePr>
            <xdr:cNvPr id="109" name="Chart 108">
              <a:extLst>
                <a:ext uri="{FF2B5EF4-FFF2-40B4-BE49-F238E27FC236}">
                  <a16:creationId xmlns:a16="http://schemas.microsoft.com/office/drawing/2014/main" id="{B5447425-09B2-4449-B98A-7AAFBC1A20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9182101" y="3467099"/>
              <a:ext cx="2809874" cy="31639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160267</xdr:colOff>
      <xdr:row>12</xdr:row>
      <xdr:rowOff>83127</xdr:rowOff>
    </xdr:from>
    <xdr:to>
      <xdr:col>14</xdr:col>
      <xdr:colOff>463826</xdr:colOff>
      <xdr:row>22</xdr:row>
      <xdr:rowOff>74543</xdr:rowOff>
    </xdr:to>
    <xdr:graphicFrame macro="">
      <xdr:nvGraphicFramePr>
        <xdr:cNvPr id="110" name="Chart 109">
          <a:extLst>
            <a:ext uri="{FF2B5EF4-FFF2-40B4-BE49-F238E27FC236}">
              <a16:creationId xmlns:a16="http://schemas.microsoft.com/office/drawing/2014/main" id="{61E38BF7-BBBB-49BE-90DC-330E510C5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156847</xdr:colOff>
      <xdr:row>25</xdr:row>
      <xdr:rowOff>85868</xdr:rowOff>
    </xdr:from>
    <xdr:to>
      <xdr:col>14</xdr:col>
      <xdr:colOff>433062</xdr:colOff>
      <xdr:row>34</xdr:row>
      <xdr:rowOff>57978</xdr:rowOff>
    </xdr:to>
    <xdr:graphicFrame macro="">
      <xdr:nvGraphicFramePr>
        <xdr:cNvPr id="111" name="Chart 110">
          <a:extLst>
            <a:ext uri="{FF2B5EF4-FFF2-40B4-BE49-F238E27FC236}">
              <a16:creationId xmlns:a16="http://schemas.microsoft.com/office/drawing/2014/main" id="{F3969B94-EE4D-403A-821F-C9EC2CD03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oneCellAnchor>
    <xdr:from>
      <xdr:col>4</xdr:col>
      <xdr:colOff>581684</xdr:colOff>
      <xdr:row>10</xdr:row>
      <xdr:rowOff>129686</xdr:rowOff>
    </xdr:from>
    <xdr:ext cx="551289" cy="217432"/>
    <xdr:sp macro="" textlink="">
      <xdr:nvSpPr>
        <xdr:cNvPr id="112" name="TextBox 111">
          <a:extLst>
            <a:ext uri="{FF2B5EF4-FFF2-40B4-BE49-F238E27FC236}">
              <a16:creationId xmlns:a16="http://schemas.microsoft.com/office/drawing/2014/main" id="{BA54D6B0-6E2A-C859-07E5-30E50B124B8B}"/>
            </a:ext>
          </a:extLst>
        </xdr:cNvPr>
        <xdr:cNvSpPr txBox="1"/>
      </xdr:nvSpPr>
      <xdr:spPr>
        <a:xfrm>
          <a:off x="3028105" y="2034686"/>
          <a:ext cx="551289"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b="0" i="0">
              <a:solidFill>
                <a:srgbClr val="002060"/>
              </a:solidFill>
              <a:latin typeface="Montserrat BOLD" panose="00000800000000000000" pitchFamily="2" charset="0"/>
            </a:rPr>
            <a:t>SALES</a:t>
          </a:r>
        </a:p>
      </xdr:txBody>
    </xdr:sp>
    <xdr:clientData/>
  </xdr:oneCellAnchor>
  <xdr:oneCellAnchor>
    <xdr:from>
      <xdr:col>5</xdr:col>
      <xdr:colOff>571658</xdr:colOff>
      <xdr:row>10</xdr:row>
      <xdr:rowOff>129686</xdr:rowOff>
    </xdr:from>
    <xdr:ext cx="616461" cy="217432"/>
    <xdr:sp macro="" textlink="">
      <xdr:nvSpPr>
        <xdr:cNvPr id="113" name="TextBox 112">
          <a:extLst>
            <a:ext uri="{FF2B5EF4-FFF2-40B4-BE49-F238E27FC236}">
              <a16:creationId xmlns:a16="http://schemas.microsoft.com/office/drawing/2014/main" id="{7AF50E3C-A3BD-0B2B-066E-F1EB8E07B683}"/>
            </a:ext>
          </a:extLst>
        </xdr:cNvPr>
        <xdr:cNvSpPr txBox="1"/>
      </xdr:nvSpPr>
      <xdr:spPr>
        <a:xfrm>
          <a:off x="3629684" y="2034686"/>
          <a:ext cx="616461"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b="0" i="0">
              <a:solidFill>
                <a:srgbClr val="002060"/>
              </a:solidFill>
              <a:latin typeface="Montserrat BOLD" panose="00000800000000000000" pitchFamily="2" charset="0"/>
            </a:rPr>
            <a:t>PROFIT</a:t>
          </a:r>
        </a:p>
      </xdr:txBody>
    </xdr:sp>
    <xdr:clientData/>
  </xdr:oneCellAnchor>
  <xdr:oneCellAnchor>
    <xdr:from>
      <xdr:col>6</xdr:col>
      <xdr:colOff>551604</xdr:colOff>
      <xdr:row>10</xdr:row>
      <xdr:rowOff>129686</xdr:rowOff>
    </xdr:from>
    <xdr:ext cx="701685" cy="217432"/>
    <xdr:sp macro="" textlink="">
      <xdr:nvSpPr>
        <xdr:cNvPr id="114" name="TextBox 113">
          <a:extLst>
            <a:ext uri="{FF2B5EF4-FFF2-40B4-BE49-F238E27FC236}">
              <a16:creationId xmlns:a16="http://schemas.microsoft.com/office/drawing/2014/main" id="{7EF4C6E2-B595-F360-5A1B-B8C1A20949CC}"/>
            </a:ext>
          </a:extLst>
        </xdr:cNvPr>
        <xdr:cNvSpPr txBox="1"/>
      </xdr:nvSpPr>
      <xdr:spPr>
        <a:xfrm>
          <a:off x="4194917" y="2034686"/>
          <a:ext cx="701685"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b="0" i="0">
              <a:solidFill>
                <a:srgbClr val="002060"/>
              </a:solidFill>
              <a:latin typeface="Montserrat BOLD" panose="00000800000000000000" pitchFamily="2" charset="0"/>
            </a:rPr>
            <a:t>PROFIT %</a:t>
          </a:r>
        </a:p>
      </xdr:txBody>
    </xdr:sp>
    <xdr:clientData/>
  </xdr:oneCellAnchor>
  <mc:AlternateContent xmlns:mc="http://schemas.openxmlformats.org/markup-compatibility/2006">
    <mc:Choice xmlns:a14="http://schemas.microsoft.com/office/drawing/2010/main" Requires="a14">
      <xdr:twoCellAnchor editAs="oneCell">
        <xdr:from>
          <xdr:col>6</xdr:col>
          <xdr:colOff>457200</xdr:colOff>
          <xdr:row>10</xdr:row>
          <xdr:rowOff>19050</xdr:rowOff>
        </xdr:from>
        <xdr:to>
          <xdr:col>7</xdr:col>
          <xdr:colOff>104775</xdr:colOff>
          <xdr:row>12</xdr:row>
          <xdr:rowOff>57150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3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447675</xdr:colOff>
          <xdr:row>10</xdr:row>
          <xdr:rowOff>19050</xdr:rowOff>
        </xdr:from>
        <xdr:to>
          <xdr:col>6</xdr:col>
          <xdr:colOff>104775</xdr:colOff>
          <xdr:row>12</xdr:row>
          <xdr:rowOff>57150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300-00000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10</xdr:row>
          <xdr:rowOff>28575</xdr:rowOff>
        </xdr:from>
        <xdr:to>
          <xdr:col>5</xdr:col>
          <xdr:colOff>104775</xdr:colOff>
          <xdr:row>12</xdr:row>
          <xdr:rowOff>66675</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300-00000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21</xdr:col>
      <xdr:colOff>279471</xdr:colOff>
      <xdr:row>5</xdr:row>
      <xdr:rowOff>115924</xdr:rowOff>
    </xdr:from>
    <xdr:to>
      <xdr:col>23</xdr:col>
      <xdr:colOff>293758</xdr:colOff>
      <xdr:row>6</xdr:row>
      <xdr:rowOff>91518</xdr:rowOff>
    </xdr:to>
    <xdr:sp macro="" textlink="">
      <xdr:nvSpPr>
        <xdr:cNvPr id="115" name="Trapezoid 114">
          <a:extLst>
            <a:ext uri="{FF2B5EF4-FFF2-40B4-BE49-F238E27FC236}">
              <a16:creationId xmlns:a16="http://schemas.microsoft.com/office/drawing/2014/main" id="{8393CD51-627B-D840-A501-9DA25EAF7040}"/>
            </a:ext>
          </a:extLst>
        </xdr:cNvPr>
        <xdr:cNvSpPr/>
      </xdr:nvSpPr>
      <xdr:spPr>
        <a:xfrm>
          <a:off x="13081071" y="1068424"/>
          <a:ext cx="1233487" cy="166094"/>
        </a:xfrm>
        <a:prstGeom prst="trapezoid">
          <a:avLst>
            <a:gd name="adj" fmla="val 3647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21</xdr:col>
      <xdr:colOff>356215</xdr:colOff>
      <xdr:row>5</xdr:row>
      <xdr:rowOff>115924</xdr:rowOff>
    </xdr:from>
    <xdr:to>
      <xdr:col>23</xdr:col>
      <xdr:colOff>217015</xdr:colOff>
      <xdr:row>15</xdr:row>
      <xdr:rowOff>10924</xdr:rowOff>
    </xdr:to>
    <xdr:sp macro="" textlink="">
      <xdr:nvSpPr>
        <xdr:cNvPr id="116" name="Flowchart: Off-page Connector 115">
          <a:extLst>
            <a:ext uri="{FF2B5EF4-FFF2-40B4-BE49-F238E27FC236}">
              <a16:creationId xmlns:a16="http://schemas.microsoft.com/office/drawing/2014/main" id="{7E9FA0E5-F7D0-90F7-E63A-E48A9BD020C4}"/>
            </a:ext>
          </a:extLst>
        </xdr:cNvPr>
        <xdr:cNvSpPr/>
      </xdr:nvSpPr>
      <xdr:spPr>
        <a:xfrm>
          <a:off x="13157815" y="1068424"/>
          <a:ext cx="1080000" cy="1800000"/>
        </a:xfrm>
        <a:prstGeom prst="flowChartOffpageConnector">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21</xdr:col>
      <xdr:colOff>497637</xdr:colOff>
      <xdr:row>6</xdr:row>
      <xdr:rowOff>91518</xdr:rowOff>
    </xdr:from>
    <xdr:to>
      <xdr:col>23</xdr:col>
      <xdr:colOff>75591</xdr:colOff>
      <xdr:row>13</xdr:row>
      <xdr:rowOff>169399</xdr:rowOff>
    </xdr:to>
    <xdr:sp macro="" textlink="">
      <xdr:nvSpPr>
        <xdr:cNvPr id="117" name="Flowchart: Off-page Connector 116">
          <a:extLst>
            <a:ext uri="{FF2B5EF4-FFF2-40B4-BE49-F238E27FC236}">
              <a16:creationId xmlns:a16="http://schemas.microsoft.com/office/drawing/2014/main" id="{2F36B3D0-3EBB-D591-FB7F-6DB186180834}"/>
            </a:ext>
          </a:extLst>
        </xdr:cNvPr>
        <xdr:cNvSpPr/>
      </xdr:nvSpPr>
      <xdr:spPr>
        <a:xfrm>
          <a:off x="13299237" y="1234518"/>
          <a:ext cx="797154" cy="1411381"/>
        </a:xfrm>
        <a:prstGeom prst="flowChartOffpageConnector">
          <a:avLst/>
        </a:prstGeom>
        <a:noFill/>
        <a:ln w="19050">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21</xdr:col>
      <xdr:colOff>379931</xdr:colOff>
      <xdr:row>6</xdr:row>
      <xdr:rowOff>124238</xdr:rowOff>
    </xdr:from>
    <xdr:ext cx="1010720" cy="373692"/>
    <xdr:sp macro="" textlink="">
      <xdr:nvSpPr>
        <xdr:cNvPr id="119" name="TextBox 118">
          <a:extLst>
            <a:ext uri="{FF2B5EF4-FFF2-40B4-BE49-F238E27FC236}">
              <a16:creationId xmlns:a16="http://schemas.microsoft.com/office/drawing/2014/main" id="{6D3DA4B3-5072-4C7F-1BD8-D83FC33438AB}"/>
            </a:ext>
          </a:extLst>
        </xdr:cNvPr>
        <xdr:cNvSpPr txBox="1"/>
      </xdr:nvSpPr>
      <xdr:spPr>
        <a:xfrm>
          <a:off x="13181531" y="1267238"/>
          <a:ext cx="1010720" cy="373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900" b="0" i="0">
              <a:solidFill>
                <a:schemeClr val="accent4"/>
              </a:solidFill>
              <a:latin typeface="Montserrat BOLD" panose="00000800000000000000" pitchFamily="2" charset="0"/>
            </a:rPr>
            <a:t>WORST PRODUCT</a:t>
          </a:r>
        </a:p>
      </xdr:txBody>
    </xdr:sp>
    <xdr:clientData/>
  </xdr:oneCellAnchor>
  <xdr:oneCellAnchor>
    <xdr:from>
      <xdr:col>21</xdr:col>
      <xdr:colOff>449060</xdr:colOff>
      <xdr:row>8</xdr:row>
      <xdr:rowOff>7963</xdr:rowOff>
    </xdr:from>
    <xdr:ext cx="868321" cy="263133"/>
    <xdr:sp macro="" textlink="Analysis!AF46">
      <xdr:nvSpPr>
        <xdr:cNvPr id="120" name="TextBox 119">
          <a:extLst>
            <a:ext uri="{FF2B5EF4-FFF2-40B4-BE49-F238E27FC236}">
              <a16:creationId xmlns:a16="http://schemas.microsoft.com/office/drawing/2014/main" id="{022F6603-A8AC-9CCA-4368-DA2D8EE485BE}"/>
            </a:ext>
          </a:extLst>
        </xdr:cNvPr>
        <xdr:cNvSpPr txBox="1"/>
      </xdr:nvSpPr>
      <xdr:spPr>
        <a:xfrm>
          <a:off x="13250660" y="1531963"/>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40B31A5-6FD4-4074-9CDB-88D7251835A1}" type="TxLink">
            <a:rPr lang="en-US" sz="1100" b="0" i="0" u="none" strike="noStrike">
              <a:solidFill>
                <a:srgbClr val="000000"/>
              </a:solidFill>
              <a:latin typeface="Calibri"/>
              <a:ea typeface="Calibri"/>
              <a:cs typeface="Calibri"/>
            </a:rPr>
            <a:pPr algn="ctr"/>
            <a:t>Product09</a:t>
          </a:fld>
          <a:endParaRPr lang="en-US" sz="900" b="0" i="0">
            <a:solidFill>
              <a:srgbClr val="002060"/>
            </a:solidFill>
            <a:latin typeface="Montserrat" panose="00000500000000000000" pitchFamily="2" charset="0"/>
          </a:endParaRPr>
        </a:p>
      </xdr:txBody>
    </xdr:sp>
    <xdr:clientData/>
  </xdr:oneCellAnchor>
  <xdr:oneCellAnchor>
    <xdr:from>
      <xdr:col>21</xdr:col>
      <xdr:colOff>544311</xdr:colOff>
      <xdr:row>9</xdr:row>
      <xdr:rowOff>20785</xdr:rowOff>
    </xdr:from>
    <xdr:ext cx="509301" cy="263133"/>
    <xdr:sp macro="" textlink="Analysis!AI46">
      <xdr:nvSpPr>
        <xdr:cNvPr id="121" name="TextBox 120">
          <a:extLst>
            <a:ext uri="{FF2B5EF4-FFF2-40B4-BE49-F238E27FC236}">
              <a16:creationId xmlns:a16="http://schemas.microsoft.com/office/drawing/2014/main" id="{B1E0AD5B-E791-CA95-AD66-2D4BE521374F}"/>
            </a:ext>
          </a:extLst>
        </xdr:cNvPr>
        <xdr:cNvSpPr txBox="1"/>
      </xdr:nvSpPr>
      <xdr:spPr>
        <a:xfrm>
          <a:off x="13345911" y="1735285"/>
          <a:ext cx="50930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C33EF66-5A51-47E1-AD2F-7F1C921FD08D}" type="TxLink">
            <a:rPr lang="en-US" sz="1100" b="0" i="0" u="none" strike="noStrike">
              <a:solidFill>
                <a:srgbClr val="000000"/>
              </a:solidFill>
              <a:latin typeface="Calibri"/>
              <a:ea typeface="Calibri"/>
              <a:cs typeface="Calibri"/>
            </a:rPr>
            <a:pPr algn="ctr"/>
            <a:t>74</a:t>
          </a:fld>
          <a:endParaRPr lang="en-US" sz="900" b="1" i="0">
            <a:solidFill>
              <a:srgbClr val="002060"/>
            </a:solidFill>
            <a:latin typeface="Montserrat" panose="00000500000000000000" pitchFamily="2" charset="0"/>
          </a:endParaRPr>
        </a:p>
      </xdr:txBody>
    </xdr:sp>
    <xdr:clientData/>
  </xdr:oneCellAnchor>
  <xdr:oneCellAnchor>
    <xdr:from>
      <xdr:col>22</xdr:col>
      <xdr:colOff>202224</xdr:colOff>
      <xdr:row>9</xdr:row>
      <xdr:rowOff>20785</xdr:rowOff>
    </xdr:from>
    <xdr:ext cx="388327" cy="263133"/>
    <xdr:sp macro="" textlink="Analysis!AG46">
      <xdr:nvSpPr>
        <xdr:cNvPr id="122" name="TextBox 121">
          <a:extLst>
            <a:ext uri="{FF2B5EF4-FFF2-40B4-BE49-F238E27FC236}">
              <a16:creationId xmlns:a16="http://schemas.microsoft.com/office/drawing/2014/main" id="{D2749C71-6F78-C17F-94FC-2710CD6F837E}"/>
            </a:ext>
          </a:extLst>
        </xdr:cNvPr>
        <xdr:cNvSpPr txBox="1"/>
      </xdr:nvSpPr>
      <xdr:spPr>
        <a:xfrm>
          <a:off x="13613424" y="1735285"/>
          <a:ext cx="388327"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BAD4CE7E-EAFB-41FF-B29A-99B14A573893}" type="TxLink">
            <a:rPr lang="en-US" sz="1100" b="0" i="0" u="none" strike="noStrike">
              <a:solidFill>
                <a:srgbClr val="000000"/>
              </a:solidFill>
              <a:latin typeface="Calibri"/>
              <a:ea typeface="Calibri"/>
              <a:cs typeface="Calibri"/>
            </a:rPr>
            <a:pPr algn="ctr"/>
            <a:t>No.</a:t>
          </a:fld>
          <a:endParaRPr lang="en-US" sz="900" b="1" i="0">
            <a:solidFill>
              <a:srgbClr val="002060"/>
            </a:solidFill>
            <a:latin typeface="Montserrat" panose="00000500000000000000" pitchFamily="2" charset="0"/>
          </a:endParaRPr>
        </a:p>
      </xdr:txBody>
    </xdr:sp>
    <xdr:clientData/>
  </xdr:oneCellAnchor>
  <xdr:oneCellAnchor>
    <xdr:from>
      <xdr:col>21</xdr:col>
      <xdr:colOff>456388</xdr:colOff>
      <xdr:row>10</xdr:row>
      <xdr:rowOff>44598</xdr:rowOff>
    </xdr:from>
    <xdr:ext cx="868321" cy="263133"/>
    <xdr:sp macro="" textlink="Analysis!AH46">
      <xdr:nvSpPr>
        <xdr:cNvPr id="123" name="TextBox 122">
          <a:extLst>
            <a:ext uri="{FF2B5EF4-FFF2-40B4-BE49-F238E27FC236}">
              <a16:creationId xmlns:a16="http://schemas.microsoft.com/office/drawing/2014/main" id="{FF3A64D3-DC5D-D08F-35C9-7D9777F8A713}"/>
            </a:ext>
          </a:extLst>
        </xdr:cNvPr>
        <xdr:cNvSpPr txBox="1"/>
      </xdr:nvSpPr>
      <xdr:spPr>
        <a:xfrm>
          <a:off x="13257988" y="1949598"/>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B142FE91-71B1-493B-A5A5-A6EF70926908}" type="TxLink">
            <a:rPr lang="en-US" sz="1100" b="0" i="0" u="none" strike="noStrike">
              <a:solidFill>
                <a:srgbClr val="000000"/>
              </a:solidFill>
              <a:latin typeface="Calibri"/>
              <a:ea typeface="Calibri"/>
              <a:cs typeface="Calibri"/>
            </a:rPr>
            <a:pPr algn="ctr"/>
            <a:t>$581.64</a:t>
          </a:fld>
          <a:endParaRPr lang="en-US" sz="900" b="1" i="1">
            <a:solidFill>
              <a:srgbClr val="002060"/>
            </a:solidFill>
            <a:latin typeface="Montserrat" panose="00000500000000000000" pitchFamily="2" charset="0"/>
          </a:endParaRPr>
        </a:p>
      </xdr:txBody>
    </xdr:sp>
    <xdr:clientData/>
  </xdr:oneCellAnchor>
  <xdr:twoCellAnchor editAs="oneCell">
    <xdr:from>
      <xdr:col>22</xdr:col>
      <xdr:colOff>123824</xdr:colOff>
      <xdr:row>11</xdr:row>
      <xdr:rowOff>95249</xdr:rowOff>
    </xdr:from>
    <xdr:to>
      <xdr:col>22</xdr:col>
      <xdr:colOff>476249</xdr:colOff>
      <xdr:row>13</xdr:row>
      <xdr:rowOff>66674</xdr:rowOff>
    </xdr:to>
    <xdr:pic>
      <xdr:nvPicPr>
        <xdr:cNvPr id="125" name="Graphic 124" descr="Downward trend">
          <a:extLst>
            <a:ext uri="{FF2B5EF4-FFF2-40B4-BE49-F238E27FC236}">
              <a16:creationId xmlns:a16="http://schemas.microsoft.com/office/drawing/2014/main" id="{FC278BFD-9E63-29D9-85DB-5BEBEFFBB0A4}"/>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13535024" y="2190749"/>
          <a:ext cx="352425" cy="3524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Đức Nguyễn" refreshedDate="45568.391436226855" createdVersion="8" refreshedVersion="8" minRefreshableVersion="3" recordCount="527" xr:uid="{78B02A62-8666-4333-810A-F79B795A9488}">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5">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 v="Product46" u="1"/>
      </sharedItems>
    </cacheField>
    <cacheField name="CATEGORY" numFmtId="0">
      <sharedItems count="6">
        <s v="Category03"/>
        <s v="Category05"/>
        <s v="Category02"/>
        <s v="Category01"/>
        <s v="Category04"/>
        <s v="Category06" u="1"/>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909745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24E47E-95C2-478D-9796-A26E9D6A24F8}"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J1:AK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7">
        <item x="3"/>
        <item x="2"/>
        <item x="0"/>
        <item x="4"/>
        <item x="1"/>
        <item m="1" x="5"/>
        <item t="default"/>
      </items>
    </pivotField>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DED34B-6462-4EE5-B9D0-1A900B7BDAA7}"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U1:AV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4" count="1" selected="0">
            <x v="0"/>
          </reference>
        </references>
      </pivotArea>
    </chartFormat>
    <chartFormat chart="8" format="1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640F21-5829-403A-86B0-F834C9121137}" name="Sale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R1:AS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7" format="16">
      <pivotArea type="data" outline="0" fieldPosition="0">
        <references count="2">
          <reference field="4294967294" count="1" selected="0">
            <x v="0"/>
          </reference>
          <reference field="3" count="1" selected="0">
            <x v="2"/>
          </reference>
        </references>
      </pivotArea>
    </chartFormat>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3" count="1" selected="0">
            <x v="0"/>
          </reference>
        </references>
      </pivotArea>
    </chartFormat>
    <chartFormat chart="9" format="23">
      <pivotArea type="data" outline="0" fieldPosition="0">
        <references count="2">
          <reference field="4294967294" count="1" selected="0">
            <x v="0"/>
          </reference>
          <reference field="3" count="1" selected="0">
            <x v="1"/>
          </reference>
        </references>
      </pivotArea>
    </chartFormat>
    <chartFormat chart="9" format="2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07B07C-0152-4E08-9646-7FAE4F87DC15}"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1:I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D3BA18-FB14-42C2-A460-4CA26C2A589C}" name="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5F02C1-686C-4F90-B5BC-3C374C97B844}"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U1:X45" firstHeaderRow="0" firstDataRow="1" firstDataCol="2"/>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compact="0" outline="0" subtotalTop="0" showAll="0" defaultSubtota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m="1" x="44"/>
      </items>
    </pivotField>
    <pivotField showAll="0"/>
    <pivotField axis="axisRow" outline="0" showAll="0">
      <items count="5">
        <item sd="0" x="0"/>
        <item sd="0" x="1"/>
        <item sd="0" x="2"/>
        <item sd="0" x="3"/>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F8A6BC-13C5-4FD3-9331-06758A40D4C0}"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1">
    <format dxfId="4">
      <pivotArea outline="0" collapsedLevelsAreSubtotals="1" fieldPosition="0"/>
    </format>
  </formats>
  <chartFormats count="2">
    <chartFormat chart="8"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68D94F0E-4875-40CC-B5E8-6B78F6DE4E74}" sourceName="SALE TYPE">
  <pivotTables>
    <pivotTable tabId="3" name="Daily"/>
    <pivotTable tabId="3" name="CategoryWise"/>
    <pivotTable tabId="3" name="PaymentMode"/>
    <pivotTable tabId="3" name="Total"/>
    <pivotTable tabId="3" name="Monthly"/>
    <pivotTable tabId="3" name="Productwise"/>
  </pivotTables>
  <data>
    <tabular pivotCacheId="190974519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3E68063D-4EE2-4553-8C2C-5583ED5A9B6B}" sourceName="PAYMENT MODE">
  <pivotTables>
    <pivotTable tabId="3" name="Daily"/>
    <pivotTable tabId="3" name="CategoryWise"/>
    <pivotTable tabId="3" name="Total"/>
    <pivotTable tabId="3" name="Monthly"/>
    <pivotTable tabId="3" name="Productwise"/>
    <pivotTable tabId="3" name="SaleType"/>
  </pivotTables>
  <data>
    <tabular pivotCacheId="190974519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EA75FFE-0042-4A3A-9399-818E0AAD57C1}" sourceName="MONTH">
  <pivotTables>
    <pivotTable tabId="3" name="Daily"/>
    <pivotTable tabId="3" name="CategoryWise"/>
    <pivotTable tabId="3" name="PaymentMode"/>
    <pivotTable tabId="3" name="Total"/>
    <pivotTable tabId="3" name="Productwise"/>
    <pivotTable tabId="3" name="SaleType"/>
  </pivotTables>
  <data>
    <tabular pivotCacheId="1909745193">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C8AEA12-9549-46CC-B4B6-6888BFAA3ACA}" sourceName="YEAR">
  <pivotTables>
    <pivotTable tabId="3" name="Daily"/>
    <pivotTable tabId="3" name="CategoryWise"/>
    <pivotTable tabId="3" name="PaymentMode"/>
    <pivotTable tabId="3" name="Total"/>
    <pivotTable tabId="3" name="Monthly"/>
    <pivotTable tabId="3" name="Productwise"/>
    <pivotTable tabId="3" name="SaleType"/>
  </pivotTables>
  <data>
    <tabular pivotCacheId="19097451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A6331FF3-CD9C-4E8F-9C53-E43B8C280EDF}" cache="Slicer_SALE_TYPE" caption="SALE TYPE" rowHeight="241300"/>
  <slicer name="PAYMENT MODE" xr10:uid="{C1085C12-EEAC-4D1D-86CC-BC4A48A183AE}" cache="Slicer_PAYMENT_MODE" caption="PAYMENT MODE" rowHeight="241300"/>
  <slicer name="MONTH" xr10:uid="{1C236AF9-55DE-43C0-9D22-6052B330B3DE}" cache="Slicer_MONTH" caption="MONTH" rowHeight="241300"/>
  <slicer name="YEAR" xr10:uid="{6DE4BD70-51BF-4CBE-B2CF-BE8F4801B856}"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1C0E2C6E-D108-4484-B755-AD60C32C843A}" cache="Slicer_SALE_TYPE" caption="SALE TYPE" columnCount="3" style="SLICER" rowHeight="241300"/>
  <slicer name="PAYMENT MODE 1" xr10:uid="{FB3CE86D-321E-4E6B-9432-30976A43FB59}" cache="Slicer_PAYMENT_MODE" caption="PAYMENT MODE" columnCount="2" style="SLICER" rowHeight="241300"/>
  <slicer name="MONTH 1" xr10:uid="{9FF62827-A286-4345-B4EE-9C94AE008D03}" cache="Slicer_MONTH" caption="MONTH" style="SLICER" rowHeight="241300"/>
  <slicer name="YEAR 1" xr10:uid="{8D66AFF2-AE57-4529-8633-BA5C18F77E6A}" cache="Slicer_YEAR" caption="YEAR"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H528" totalsRowShown="0" headerRowDxfId="21" headerRowBorderDxfId="20">
  <autoFilter ref="A1:H528" xr:uid="{60351B27-4213-4B50-AF1E-6DD234ED1CD8}"/>
  <sortState xmlns:xlrd2="http://schemas.microsoft.com/office/spreadsheetml/2017/richdata2" ref="A2:E527">
    <sortCondition ref="A1:A527"/>
  </sortState>
  <tableColumns count="8">
    <tableColumn id="1" xr3:uid="{7E2D9722-C99A-4D79-AD8A-A4AF24D31B15}" name="DATE" dataDxfId="19"/>
    <tableColumn id="3" xr3:uid="{1B687DA1-746A-409E-8132-464ADA2D65F7}" name="PRODUCT ID" dataDxfId="18"/>
    <tableColumn id="2" xr3:uid="{3D21C161-3520-4EEB-95C2-BC89A67F811B}" name="QUANTITY" dataDxfId="17"/>
    <tableColumn id="4" xr3:uid="{51AFA112-3989-4C7A-B537-003512753602}" name="SALE TYPE" dataDxfId="16"/>
    <tableColumn id="5" xr3:uid="{057B8FDA-60FB-4816-999C-2030B688B9CF}" name="PAYMENT MODE" dataDxfId="15"/>
    <tableColumn id="6" xr3:uid="{A77A9445-20AF-4122-92EB-C3706E536AB4}" name="DISCOUNT %" dataDxfId="14"/>
    <tableColumn id="12" xr3:uid="{4CFC3570-82EB-4124-9C30-F55763BFA356}" name="TOTAL BUYING VALUE" dataDxfId="1"/>
    <tableColumn id="13" xr3:uid="{085CFC85-00E0-4510-AA95-F2EA5CEF3DDD}" name="TOTAL SELLING VALUE" dataDxfId="0">
      <calculatedColumnFormula>InputData[[#This Row],[QUANTITY]]*VLOOKUP(InputData[[#This Row],[PRODUCT ID]],MasterData[],6,FALSE)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7" totalsRowShown="0" headerRowDxfId="13" dataDxfId="11" headerRowBorderDxfId="12">
  <autoFilter ref="A1:F47" xr:uid="{DE6FA1E2-6EE8-430A-AF62-020400F3E926}"/>
  <tableColumns count="6">
    <tableColumn id="1" xr3:uid="{106E50BA-9FFB-484D-AC75-176578AFED44}" name="PRODUCT ID" dataDxfId="10"/>
    <tableColumn id="2" xr3:uid="{C6063C4C-22AC-43C3-B630-5C0916CFA263}" name="PRODUCT" dataDxfId="9"/>
    <tableColumn id="3" xr3:uid="{FEA9A0A4-A0D7-45FA-BD75-4D9EBBD09441}" name="CATEGORY" dataDxfId="8"/>
    <tableColumn id="4" xr3:uid="{3BDFD3DA-79CD-4B0E-9F98-1F406523093B}" name="UOM" dataDxfId="7"/>
    <tableColumn id="5" xr3:uid="{C286276F-25D5-4D9D-9759-32EF67A133BE}" name="BUYING PRIZE" dataDxfId="6"/>
    <tableColumn id="6" xr3:uid="{BFC92544-6510-4B40-ABEE-FD6A4B0302D7}" name="SELLING PRICE" dataDxfId="5"/>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5.xml"/><Relationship Id="rId7"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H528"/>
  <sheetViews>
    <sheetView tabSelected="1" workbookViewId="0">
      <selection activeCell="H1" sqref="H1"/>
    </sheetView>
  </sheetViews>
  <sheetFormatPr defaultRowHeight="15" x14ac:dyDescent="0.25"/>
  <cols>
    <col min="1" max="1" width="15.42578125"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24.28515625" bestFit="1" customWidth="1"/>
    <col min="8" max="8" width="24.5703125" bestFit="1" customWidth="1"/>
  </cols>
  <sheetData>
    <row r="1" spans="1:8" ht="15.75" thickBot="1" x14ac:dyDescent="0.3">
      <c r="A1" s="2" t="s">
        <v>100</v>
      </c>
      <c r="B1" s="2" t="s">
        <v>0</v>
      </c>
      <c r="C1" s="2" t="s">
        <v>101</v>
      </c>
      <c r="D1" s="2" t="s">
        <v>102</v>
      </c>
      <c r="E1" s="2" t="s">
        <v>103</v>
      </c>
      <c r="F1" s="2" t="s">
        <v>104</v>
      </c>
      <c r="G1" s="2" t="s">
        <v>114</v>
      </c>
      <c r="H1" s="2" t="s">
        <v>115</v>
      </c>
    </row>
    <row r="2" spans="1:8" x14ac:dyDescent="0.25">
      <c r="A2" s="3">
        <v>44197</v>
      </c>
      <c r="B2" s="4" t="s">
        <v>56</v>
      </c>
      <c r="C2" s="5">
        <v>9</v>
      </c>
      <c r="D2" s="5" t="s">
        <v>105</v>
      </c>
      <c r="E2" s="5" t="s">
        <v>106</v>
      </c>
      <c r="F2" s="6">
        <v>0</v>
      </c>
      <c r="G2" s="7">
        <f>InputData[[#This Row],[QUANTITY]]*VLOOKUP(InputData[[#This Row],[PRODUCT ID]],MasterData[],5,FALSE)</f>
        <v>1296</v>
      </c>
      <c r="H2" s="7">
        <f>InputData[[#This Row],[QUANTITY]]*VLOOKUP(InputData[[#This Row],[PRODUCT ID]],MasterData[],6,FALSE)</f>
        <v>1412.64</v>
      </c>
    </row>
    <row r="3" spans="1:8" x14ac:dyDescent="0.25">
      <c r="A3" s="3">
        <v>44198</v>
      </c>
      <c r="B3" s="4" t="s">
        <v>86</v>
      </c>
      <c r="C3" s="5">
        <v>15</v>
      </c>
      <c r="D3" s="5" t="s">
        <v>106</v>
      </c>
      <c r="E3" s="5" t="s">
        <v>107</v>
      </c>
      <c r="F3" s="6">
        <v>0</v>
      </c>
      <c r="G3" s="7">
        <f>InputData[[#This Row],[QUANTITY]]*VLOOKUP(InputData[[#This Row],[PRODUCT ID]],MasterData[],5,FALSE)</f>
        <v>1080</v>
      </c>
      <c r="H3" s="7">
        <f>InputData[[#This Row],[QUANTITY]]*VLOOKUP(InputData[[#This Row],[PRODUCT ID]],MasterData[],6,FALSE)</f>
        <v>1198.8</v>
      </c>
    </row>
    <row r="4" spans="1:8" x14ac:dyDescent="0.25">
      <c r="A4" s="3">
        <v>44198</v>
      </c>
      <c r="B4" s="4" t="s">
        <v>33</v>
      </c>
      <c r="C4" s="5">
        <v>6</v>
      </c>
      <c r="D4" s="5" t="s">
        <v>108</v>
      </c>
      <c r="E4" s="5" t="s">
        <v>107</v>
      </c>
      <c r="F4" s="6">
        <v>0</v>
      </c>
      <c r="G4" s="7">
        <f>InputData[[#This Row],[QUANTITY]]*VLOOKUP(InputData[[#This Row],[PRODUCT ID]],MasterData[],5,FALSE)</f>
        <v>672</v>
      </c>
      <c r="H4" s="7">
        <f>InputData[[#This Row],[QUANTITY]]*VLOOKUP(InputData[[#This Row],[PRODUCT ID]],MasterData[],6,FALSE)</f>
        <v>732.48</v>
      </c>
    </row>
    <row r="5" spans="1:8" x14ac:dyDescent="0.25">
      <c r="A5" s="3">
        <v>44199</v>
      </c>
      <c r="B5" s="4" t="s">
        <v>14</v>
      </c>
      <c r="C5" s="5">
        <v>5</v>
      </c>
      <c r="D5" s="5" t="s">
        <v>108</v>
      </c>
      <c r="E5" s="5" t="s">
        <v>106</v>
      </c>
      <c r="F5" s="6">
        <v>0</v>
      </c>
      <c r="G5" s="7">
        <f>InputData[[#This Row],[QUANTITY]]*VLOOKUP(InputData[[#This Row],[PRODUCT ID]],MasterData[],5,FALSE)</f>
        <v>220</v>
      </c>
      <c r="H5" s="7">
        <f>InputData[[#This Row],[QUANTITY]]*VLOOKUP(InputData[[#This Row],[PRODUCT ID]],MasterData[],6,FALSE)</f>
        <v>244.20000000000002</v>
      </c>
    </row>
    <row r="6" spans="1:8" x14ac:dyDescent="0.25">
      <c r="A6" s="3">
        <v>44200</v>
      </c>
      <c r="B6" s="4" t="s">
        <v>79</v>
      </c>
      <c r="C6" s="5">
        <v>12</v>
      </c>
      <c r="D6" s="5" t="s">
        <v>106</v>
      </c>
      <c r="E6" s="5" t="s">
        <v>106</v>
      </c>
      <c r="F6" s="6">
        <v>0</v>
      </c>
      <c r="G6" s="7">
        <f>InputData[[#This Row],[QUANTITY]]*VLOOKUP(InputData[[#This Row],[PRODUCT ID]],MasterData[],5,FALSE)</f>
        <v>60</v>
      </c>
      <c r="H6" s="7">
        <f>InputData[[#This Row],[QUANTITY]]*VLOOKUP(InputData[[#This Row],[PRODUCT ID]],MasterData[],6,FALSE)</f>
        <v>80.400000000000006</v>
      </c>
    </row>
    <row r="7" spans="1:8" x14ac:dyDescent="0.25">
      <c r="A7" s="3">
        <v>44205</v>
      </c>
      <c r="B7" s="4" t="s">
        <v>71</v>
      </c>
      <c r="C7" s="5">
        <v>1</v>
      </c>
      <c r="D7" s="5" t="s">
        <v>108</v>
      </c>
      <c r="E7" s="5" t="s">
        <v>107</v>
      </c>
      <c r="F7" s="6">
        <v>0</v>
      </c>
      <c r="G7" s="7">
        <f>InputData[[#This Row],[QUANTITY]]*VLOOKUP(InputData[[#This Row],[PRODUCT ID]],MasterData[],5,FALSE)</f>
        <v>93</v>
      </c>
      <c r="H7" s="7">
        <f>InputData[[#This Row],[QUANTITY]]*VLOOKUP(InputData[[#This Row],[PRODUCT ID]],MasterData[],6,FALSE)</f>
        <v>104.16</v>
      </c>
    </row>
    <row r="8" spans="1:8" x14ac:dyDescent="0.25">
      <c r="A8" s="3">
        <v>44205</v>
      </c>
      <c r="B8" s="4" t="s">
        <v>12</v>
      </c>
      <c r="C8" s="5">
        <v>8</v>
      </c>
      <c r="D8" s="5" t="s">
        <v>108</v>
      </c>
      <c r="E8" s="5" t="s">
        <v>107</v>
      </c>
      <c r="F8" s="6">
        <v>0</v>
      </c>
      <c r="G8" s="7">
        <f>InputData[[#This Row],[QUANTITY]]*VLOOKUP(InputData[[#This Row],[PRODUCT ID]],MasterData[],5,FALSE)</f>
        <v>568</v>
      </c>
      <c r="H8" s="7">
        <f>InputData[[#This Row],[QUANTITY]]*VLOOKUP(InputData[[#This Row],[PRODUCT ID]],MasterData[],6,FALSE)</f>
        <v>647.52</v>
      </c>
    </row>
    <row r="9" spans="1:8" x14ac:dyDescent="0.25">
      <c r="A9" s="3">
        <v>44205</v>
      </c>
      <c r="B9" s="4" t="s">
        <v>58</v>
      </c>
      <c r="C9" s="5">
        <v>4</v>
      </c>
      <c r="D9" s="5" t="s">
        <v>108</v>
      </c>
      <c r="E9" s="5" t="s">
        <v>106</v>
      </c>
      <c r="F9" s="6">
        <v>0</v>
      </c>
      <c r="G9" s="7">
        <f>InputData[[#This Row],[QUANTITY]]*VLOOKUP(InputData[[#This Row],[PRODUCT ID]],MasterData[],5,FALSE)</f>
        <v>28</v>
      </c>
      <c r="H9" s="7">
        <f>InputData[[#This Row],[QUANTITY]]*VLOOKUP(InputData[[#This Row],[PRODUCT ID]],MasterData[],6,FALSE)</f>
        <v>33.32</v>
      </c>
    </row>
    <row r="10" spans="1:8" x14ac:dyDescent="0.25">
      <c r="A10" s="3">
        <v>44207</v>
      </c>
      <c r="B10" s="4" t="s">
        <v>83</v>
      </c>
      <c r="C10" s="5">
        <v>3</v>
      </c>
      <c r="D10" s="5" t="s">
        <v>108</v>
      </c>
      <c r="E10" s="5" t="s">
        <v>107</v>
      </c>
      <c r="F10" s="6">
        <v>0</v>
      </c>
      <c r="G10" s="7">
        <f>InputData[[#This Row],[QUANTITY]]*VLOOKUP(InputData[[#This Row],[PRODUCT ID]],MasterData[],5,FALSE)</f>
        <v>201</v>
      </c>
      <c r="H10" s="7">
        <f>InputData[[#This Row],[QUANTITY]]*VLOOKUP(InputData[[#This Row],[PRODUCT ID]],MasterData[],6,FALSE)</f>
        <v>257.28000000000003</v>
      </c>
    </row>
    <row r="11" spans="1:8" x14ac:dyDescent="0.25">
      <c r="A11" s="3">
        <v>44207</v>
      </c>
      <c r="B11" s="4" t="s">
        <v>35</v>
      </c>
      <c r="C11" s="5">
        <v>4</v>
      </c>
      <c r="D11" s="5" t="s">
        <v>105</v>
      </c>
      <c r="E11" s="5" t="s">
        <v>106</v>
      </c>
      <c r="F11" s="6">
        <v>0</v>
      </c>
      <c r="G11" s="7">
        <f>InputData[[#This Row],[QUANTITY]]*VLOOKUP(InputData[[#This Row],[PRODUCT ID]],MasterData[],5,FALSE)</f>
        <v>448</v>
      </c>
      <c r="H11" s="7">
        <f>InputData[[#This Row],[QUANTITY]]*VLOOKUP(InputData[[#This Row],[PRODUCT ID]],MasterData[],6,FALSE)</f>
        <v>586.88</v>
      </c>
    </row>
    <row r="12" spans="1:8" x14ac:dyDescent="0.25">
      <c r="A12" s="3">
        <v>44207</v>
      </c>
      <c r="B12" s="4" t="s">
        <v>94</v>
      </c>
      <c r="C12" s="5">
        <v>4</v>
      </c>
      <c r="D12" s="5" t="s">
        <v>108</v>
      </c>
      <c r="E12" s="5" t="s">
        <v>106</v>
      </c>
      <c r="F12" s="6">
        <v>0</v>
      </c>
      <c r="G12" s="7">
        <f>InputData[[#This Row],[QUANTITY]]*VLOOKUP(InputData[[#This Row],[PRODUCT ID]],MasterData[],5,FALSE)</f>
        <v>480</v>
      </c>
      <c r="H12" s="7">
        <f>InputData[[#This Row],[QUANTITY]]*VLOOKUP(InputData[[#This Row],[PRODUCT ID]],MasterData[],6,FALSE)</f>
        <v>648</v>
      </c>
    </row>
    <row r="13" spans="1:8" x14ac:dyDescent="0.25">
      <c r="A13" s="3">
        <v>44208</v>
      </c>
      <c r="B13" s="4" t="s">
        <v>94</v>
      </c>
      <c r="C13" s="5">
        <v>10</v>
      </c>
      <c r="D13" s="5" t="s">
        <v>106</v>
      </c>
      <c r="E13" s="5" t="s">
        <v>107</v>
      </c>
      <c r="F13" s="6">
        <v>0</v>
      </c>
      <c r="G13" s="7">
        <f>InputData[[#This Row],[QUANTITY]]*VLOOKUP(InputData[[#This Row],[PRODUCT ID]],MasterData[],5,FALSE)</f>
        <v>1200</v>
      </c>
      <c r="H13" s="7">
        <f>InputData[[#This Row],[QUANTITY]]*VLOOKUP(InputData[[#This Row],[PRODUCT ID]],MasterData[],6,FALSE)</f>
        <v>1620</v>
      </c>
    </row>
    <row r="14" spans="1:8" x14ac:dyDescent="0.25">
      <c r="A14" s="3">
        <v>44214</v>
      </c>
      <c r="B14" s="4" t="s">
        <v>98</v>
      </c>
      <c r="C14" s="5">
        <v>13</v>
      </c>
      <c r="D14" s="5" t="s">
        <v>108</v>
      </c>
      <c r="E14" s="5" t="s">
        <v>106</v>
      </c>
      <c r="F14" s="6">
        <v>0</v>
      </c>
      <c r="G14" s="7">
        <f>InputData[[#This Row],[QUANTITY]]*VLOOKUP(InputData[[#This Row],[PRODUCT ID]],MasterData[],5,FALSE)</f>
        <v>988</v>
      </c>
      <c r="H14" s="7">
        <f>InputData[[#This Row],[QUANTITY]]*VLOOKUP(InputData[[#This Row],[PRODUCT ID]],MasterData[],6,FALSE)</f>
        <v>1067.04</v>
      </c>
    </row>
    <row r="15" spans="1:8" x14ac:dyDescent="0.25">
      <c r="A15" s="3">
        <v>44214</v>
      </c>
      <c r="B15" s="4" t="s">
        <v>54</v>
      </c>
      <c r="C15" s="5">
        <v>3</v>
      </c>
      <c r="D15" s="5" t="s">
        <v>106</v>
      </c>
      <c r="E15" s="5" t="s">
        <v>107</v>
      </c>
      <c r="F15" s="6">
        <v>0</v>
      </c>
      <c r="G15" s="7">
        <f>InputData[[#This Row],[QUANTITY]]*VLOOKUP(InputData[[#This Row],[PRODUCT ID]],MasterData[],5,FALSE)</f>
        <v>423</v>
      </c>
      <c r="H15" s="7">
        <f>InputData[[#This Row],[QUANTITY]]*VLOOKUP(InputData[[#This Row],[PRODUCT ID]],MasterData[],6,FALSE)</f>
        <v>448.38</v>
      </c>
    </row>
    <row r="16" spans="1:8" x14ac:dyDescent="0.25">
      <c r="A16" s="3">
        <v>44215</v>
      </c>
      <c r="B16" s="4" t="s">
        <v>79</v>
      </c>
      <c r="C16" s="5">
        <v>6</v>
      </c>
      <c r="D16" s="5" t="s">
        <v>108</v>
      </c>
      <c r="E16" s="5" t="s">
        <v>107</v>
      </c>
      <c r="F16" s="6">
        <v>0</v>
      </c>
      <c r="G16" s="7">
        <f>InputData[[#This Row],[QUANTITY]]*VLOOKUP(InputData[[#This Row],[PRODUCT ID]],MasterData[],5,FALSE)</f>
        <v>30</v>
      </c>
      <c r="H16" s="7">
        <f>InputData[[#This Row],[QUANTITY]]*VLOOKUP(InputData[[#This Row],[PRODUCT ID]],MasterData[],6,FALSE)</f>
        <v>40.200000000000003</v>
      </c>
    </row>
    <row r="17" spans="1:8" x14ac:dyDescent="0.25">
      <c r="A17" s="3">
        <v>44216</v>
      </c>
      <c r="B17" s="4" t="s">
        <v>77</v>
      </c>
      <c r="C17" s="5">
        <v>4</v>
      </c>
      <c r="D17" s="5" t="s">
        <v>108</v>
      </c>
      <c r="E17" s="5" t="s">
        <v>107</v>
      </c>
      <c r="F17" s="6">
        <v>0</v>
      </c>
      <c r="G17" s="7">
        <f>InputData[[#This Row],[QUANTITY]]*VLOOKUP(InputData[[#This Row],[PRODUCT ID]],MasterData[],5,FALSE)</f>
        <v>220</v>
      </c>
      <c r="H17" s="7">
        <f>InputData[[#This Row],[QUANTITY]]*VLOOKUP(InputData[[#This Row],[PRODUCT ID]],MasterData[],6,FALSE)</f>
        <v>233.2</v>
      </c>
    </row>
    <row r="18" spans="1:8" x14ac:dyDescent="0.25">
      <c r="A18" s="3">
        <v>44216</v>
      </c>
      <c r="B18" s="4" t="s">
        <v>47</v>
      </c>
      <c r="C18" s="5">
        <v>4</v>
      </c>
      <c r="D18" s="5" t="s">
        <v>108</v>
      </c>
      <c r="E18" s="5" t="s">
        <v>107</v>
      </c>
      <c r="F18" s="6">
        <v>0</v>
      </c>
      <c r="G18" s="7">
        <f>InputData[[#This Row],[QUANTITY]]*VLOOKUP(InputData[[#This Row],[PRODUCT ID]],MasterData[],5,FALSE)</f>
        <v>244</v>
      </c>
      <c r="H18" s="7">
        <f>InputData[[#This Row],[QUANTITY]]*VLOOKUP(InputData[[#This Row],[PRODUCT ID]],MasterData[],6,FALSE)</f>
        <v>305</v>
      </c>
    </row>
    <row r="19" spans="1:8" x14ac:dyDescent="0.25">
      <c r="A19" s="3">
        <v>44217</v>
      </c>
      <c r="B19" s="4" t="s">
        <v>14</v>
      </c>
      <c r="C19" s="5">
        <v>15</v>
      </c>
      <c r="D19" s="5" t="s">
        <v>105</v>
      </c>
      <c r="E19" s="5" t="s">
        <v>107</v>
      </c>
      <c r="F19" s="6">
        <v>0</v>
      </c>
      <c r="G19" s="7">
        <f>InputData[[#This Row],[QUANTITY]]*VLOOKUP(InputData[[#This Row],[PRODUCT ID]],MasterData[],5,FALSE)</f>
        <v>660</v>
      </c>
      <c r="H19" s="7">
        <f>InputData[[#This Row],[QUANTITY]]*VLOOKUP(InputData[[#This Row],[PRODUCT ID]],MasterData[],6,FALSE)</f>
        <v>732.6</v>
      </c>
    </row>
    <row r="20" spans="1:8" x14ac:dyDescent="0.25">
      <c r="A20" s="3">
        <v>44217</v>
      </c>
      <c r="B20" s="4" t="s">
        <v>12</v>
      </c>
      <c r="C20" s="5">
        <v>9</v>
      </c>
      <c r="D20" s="5" t="s">
        <v>108</v>
      </c>
      <c r="E20" s="5" t="s">
        <v>106</v>
      </c>
      <c r="F20" s="6">
        <v>0</v>
      </c>
      <c r="G20" s="7">
        <f>InputData[[#This Row],[QUANTITY]]*VLOOKUP(InputData[[#This Row],[PRODUCT ID]],MasterData[],5,FALSE)</f>
        <v>639</v>
      </c>
      <c r="H20" s="7">
        <f>InputData[[#This Row],[QUANTITY]]*VLOOKUP(InputData[[#This Row],[PRODUCT ID]],MasterData[],6,FALSE)</f>
        <v>728.46</v>
      </c>
    </row>
    <row r="21" spans="1:8" x14ac:dyDescent="0.25">
      <c r="A21" s="3">
        <v>44217</v>
      </c>
      <c r="B21" s="4" t="s">
        <v>94</v>
      </c>
      <c r="C21" s="5">
        <v>6</v>
      </c>
      <c r="D21" s="5" t="s">
        <v>108</v>
      </c>
      <c r="E21" s="5" t="s">
        <v>106</v>
      </c>
      <c r="F21" s="6">
        <v>0</v>
      </c>
      <c r="G21" s="7">
        <f>InputData[[#This Row],[QUANTITY]]*VLOOKUP(InputData[[#This Row],[PRODUCT ID]],MasterData[],5,FALSE)</f>
        <v>720</v>
      </c>
      <c r="H21" s="7">
        <f>InputData[[#This Row],[QUANTITY]]*VLOOKUP(InputData[[#This Row],[PRODUCT ID]],MasterData[],6,FALSE)</f>
        <v>972</v>
      </c>
    </row>
    <row r="22" spans="1:8" x14ac:dyDescent="0.25">
      <c r="A22" s="3">
        <v>44221</v>
      </c>
      <c r="B22" s="4" t="s">
        <v>77</v>
      </c>
      <c r="C22" s="5">
        <v>6</v>
      </c>
      <c r="D22" s="5" t="s">
        <v>108</v>
      </c>
      <c r="E22" s="5" t="s">
        <v>107</v>
      </c>
      <c r="F22" s="6">
        <v>0</v>
      </c>
      <c r="G22" s="7">
        <f>InputData[[#This Row],[QUANTITY]]*VLOOKUP(InputData[[#This Row],[PRODUCT ID]],MasterData[],5,FALSE)</f>
        <v>330</v>
      </c>
      <c r="H22" s="7">
        <f>InputData[[#This Row],[QUANTITY]]*VLOOKUP(InputData[[#This Row],[PRODUCT ID]],MasterData[],6,FALSE)</f>
        <v>349.79999999999995</v>
      </c>
    </row>
    <row r="23" spans="1:8" x14ac:dyDescent="0.25">
      <c r="A23" s="3">
        <v>44221</v>
      </c>
      <c r="B23" s="4" t="s">
        <v>79</v>
      </c>
      <c r="C23" s="5">
        <v>7</v>
      </c>
      <c r="D23" s="5" t="s">
        <v>108</v>
      </c>
      <c r="E23" s="5" t="s">
        <v>106</v>
      </c>
      <c r="F23" s="6">
        <v>0</v>
      </c>
      <c r="G23" s="7">
        <f>InputData[[#This Row],[QUANTITY]]*VLOOKUP(InputData[[#This Row],[PRODUCT ID]],MasterData[],5,FALSE)</f>
        <v>35</v>
      </c>
      <c r="H23" s="7">
        <f>InputData[[#This Row],[QUANTITY]]*VLOOKUP(InputData[[#This Row],[PRODUCT ID]],MasterData[],6,FALSE)</f>
        <v>46.9</v>
      </c>
    </row>
    <row r="24" spans="1:8" x14ac:dyDescent="0.25">
      <c r="A24" s="3">
        <v>44221</v>
      </c>
      <c r="B24" s="4" t="s">
        <v>71</v>
      </c>
      <c r="C24" s="5">
        <v>14</v>
      </c>
      <c r="D24" s="5" t="s">
        <v>108</v>
      </c>
      <c r="E24" s="5" t="s">
        <v>106</v>
      </c>
      <c r="F24" s="6">
        <v>0</v>
      </c>
      <c r="G24" s="7">
        <f>InputData[[#This Row],[QUANTITY]]*VLOOKUP(InputData[[#This Row],[PRODUCT ID]],MasterData[],5,FALSE)</f>
        <v>1302</v>
      </c>
      <c r="H24" s="7">
        <f>InputData[[#This Row],[QUANTITY]]*VLOOKUP(InputData[[#This Row],[PRODUCT ID]],MasterData[],6,FALSE)</f>
        <v>1458.24</v>
      </c>
    </row>
    <row r="25" spans="1:8" x14ac:dyDescent="0.25">
      <c r="A25" s="3">
        <v>44222</v>
      </c>
      <c r="B25" s="4" t="s">
        <v>98</v>
      </c>
      <c r="C25" s="5">
        <v>9</v>
      </c>
      <c r="D25" s="5" t="s">
        <v>105</v>
      </c>
      <c r="E25" s="5" t="s">
        <v>107</v>
      </c>
      <c r="F25" s="6">
        <v>0</v>
      </c>
      <c r="G25" s="7">
        <f>InputData[[#This Row],[QUANTITY]]*VLOOKUP(InputData[[#This Row],[PRODUCT ID]],MasterData[],5,FALSE)</f>
        <v>684</v>
      </c>
      <c r="H25" s="7">
        <f>InputData[[#This Row],[QUANTITY]]*VLOOKUP(InputData[[#This Row],[PRODUCT ID]],MasterData[],6,FALSE)</f>
        <v>738.72</v>
      </c>
    </row>
    <row r="26" spans="1:8" x14ac:dyDescent="0.25">
      <c r="A26" s="3">
        <v>44222</v>
      </c>
      <c r="B26" s="4" t="s">
        <v>18</v>
      </c>
      <c r="C26" s="5">
        <v>7</v>
      </c>
      <c r="D26" s="5" t="s">
        <v>106</v>
      </c>
      <c r="E26" s="5" t="s">
        <v>107</v>
      </c>
      <c r="F26" s="6">
        <v>0</v>
      </c>
      <c r="G26" s="7">
        <f>InputData[[#This Row],[QUANTITY]]*VLOOKUP(InputData[[#This Row],[PRODUCT ID]],MasterData[],5,FALSE)</f>
        <v>525</v>
      </c>
      <c r="H26" s="7">
        <f>InputData[[#This Row],[QUANTITY]]*VLOOKUP(InputData[[#This Row],[PRODUCT ID]],MasterData[],6,FALSE)</f>
        <v>598.5</v>
      </c>
    </row>
    <row r="27" spans="1:8" x14ac:dyDescent="0.25">
      <c r="A27" s="3">
        <v>44222</v>
      </c>
      <c r="B27" s="4" t="s">
        <v>6</v>
      </c>
      <c r="C27" s="5">
        <v>7</v>
      </c>
      <c r="D27" s="5" t="s">
        <v>106</v>
      </c>
      <c r="E27" s="5" t="s">
        <v>106</v>
      </c>
      <c r="F27" s="6">
        <v>0</v>
      </c>
      <c r="G27" s="7">
        <f>InputData[[#This Row],[QUANTITY]]*VLOOKUP(InputData[[#This Row],[PRODUCT ID]],MasterData[],5,FALSE)</f>
        <v>686</v>
      </c>
      <c r="H27" s="7">
        <f>InputData[[#This Row],[QUANTITY]]*VLOOKUP(InputData[[#This Row],[PRODUCT ID]],MasterData[],6,FALSE)</f>
        <v>727.16</v>
      </c>
    </row>
    <row r="28" spans="1:8" x14ac:dyDescent="0.25">
      <c r="A28" s="3">
        <v>44223</v>
      </c>
      <c r="B28" s="4" t="s">
        <v>90</v>
      </c>
      <c r="C28" s="5">
        <v>7</v>
      </c>
      <c r="D28" s="5" t="s">
        <v>105</v>
      </c>
      <c r="E28" s="5" t="s">
        <v>106</v>
      </c>
      <c r="F28" s="6">
        <v>0</v>
      </c>
      <c r="G28" s="7">
        <f>InputData[[#This Row],[QUANTITY]]*VLOOKUP(InputData[[#This Row],[PRODUCT ID]],MasterData[],5,FALSE)</f>
        <v>630</v>
      </c>
      <c r="H28" s="7">
        <f>InputData[[#This Row],[QUANTITY]]*VLOOKUP(InputData[[#This Row],[PRODUCT ID]],MasterData[],6,FALSE)</f>
        <v>806.4</v>
      </c>
    </row>
    <row r="29" spans="1:8" x14ac:dyDescent="0.25">
      <c r="A29" s="3">
        <v>44223</v>
      </c>
      <c r="B29" s="4" t="s">
        <v>73</v>
      </c>
      <c r="C29" s="5">
        <v>3</v>
      </c>
      <c r="D29" s="5" t="s">
        <v>105</v>
      </c>
      <c r="E29" s="5" t="s">
        <v>106</v>
      </c>
      <c r="F29" s="6">
        <v>0</v>
      </c>
      <c r="G29" s="7">
        <f>InputData[[#This Row],[QUANTITY]]*VLOOKUP(InputData[[#This Row],[PRODUCT ID]],MasterData[],5,FALSE)</f>
        <v>267</v>
      </c>
      <c r="H29" s="7">
        <f>InputData[[#This Row],[QUANTITY]]*VLOOKUP(InputData[[#This Row],[PRODUCT ID]],MasterData[],6,FALSE)</f>
        <v>352.44</v>
      </c>
    </row>
    <row r="30" spans="1:8" x14ac:dyDescent="0.25">
      <c r="A30" s="3">
        <v>44224</v>
      </c>
      <c r="B30" s="4" t="s">
        <v>14</v>
      </c>
      <c r="C30" s="5">
        <v>10</v>
      </c>
      <c r="D30" s="5" t="s">
        <v>106</v>
      </c>
      <c r="E30" s="5" t="s">
        <v>107</v>
      </c>
      <c r="F30" s="6">
        <v>0</v>
      </c>
      <c r="G30" s="7">
        <f>InputData[[#This Row],[QUANTITY]]*VLOOKUP(InputData[[#This Row],[PRODUCT ID]],MasterData[],5,FALSE)</f>
        <v>440</v>
      </c>
      <c r="H30" s="7">
        <f>InputData[[#This Row],[QUANTITY]]*VLOOKUP(InputData[[#This Row],[PRODUCT ID]],MasterData[],6,FALSE)</f>
        <v>488.40000000000003</v>
      </c>
    </row>
    <row r="31" spans="1:8" x14ac:dyDescent="0.25">
      <c r="A31" s="3">
        <v>44224</v>
      </c>
      <c r="B31" s="4" t="s">
        <v>67</v>
      </c>
      <c r="C31" s="5">
        <v>2</v>
      </c>
      <c r="D31" s="5" t="s">
        <v>108</v>
      </c>
      <c r="E31" s="5" t="s">
        <v>107</v>
      </c>
      <c r="F31" s="6">
        <v>0</v>
      </c>
      <c r="G31" s="7">
        <f>InputData[[#This Row],[QUANTITY]]*VLOOKUP(InputData[[#This Row],[PRODUCT ID]],MasterData[],5,FALSE)</f>
        <v>94</v>
      </c>
      <c r="H31" s="7">
        <f>InputData[[#This Row],[QUANTITY]]*VLOOKUP(InputData[[#This Row],[PRODUCT ID]],MasterData[],6,FALSE)</f>
        <v>106.22</v>
      </c>
    </row>
    <row r="32" spans="1:8" x14ac:dyDescent="0.25">
      <c r="A32" s="3">
        <v>44229</v>
      </c>
      <c r="B32" s="4" t="s">
        <v>26</v>
      </c>
      <c r="C32" s="5">
        <v>7</v>
      </c>
      <c r="D32" s="5" t="s">
        <v>106</v>
      </c>
      <c r="E32" s="5" t="s">
        <v>106</v>
      </c>
      <c r="F32" s="6">
        <v>0</v>
      </c>
      <c r="G32" s="7">
        <f>InputData[[#This Row],[QUANTITY]]*VLOOKUP(InputData[[#This Row],[PRODUCT ID]],MasterData[],5,FALSE)</f>
        <v>1036</v>
      </c>
      <c r="H32" s="7">
        <f>InputData[[#This Row],[QUANTITY]]*VLOOKUP(InputData[[#This Row],[PRODUCT ID]],MasterData[],6,FALSE)</f>
        <v>1149.96</v>
      </c>
    </row>
    <row r="33" spans="1:8" x14ac:dyDescent="0.25">
      <c r="A33" s="3">
        <v>44230</v>
      </c>
      <c r="B33" s="4" t="s">
        <v>39</v>
      </c>
      <c r="C33" s="5">
        <v>13</v>
      </c>
      <c r="D33" s="5" t="s">
        <v>108</v>
      </c>
      <c r="E33" s="5" t="s">
        <v>106</v>
      </c>
      <c r="F33" s="6">
        <v>0</v>
      </c>
      <c r="G33" s="7">
        <f>InputData[[#This Row],[QUANTITY]]*VLOOKUP(InputData[[#This Row],[PRODUCT ID]],MasterData[],5,FALSE)</f>
        <v>169</v>
      </c>
      <c r="H33" s="7">
        <f>InputData[[#This Row],[QUANTITY]]*VLOOKUP(InputData[[#This Row],[PRODUCT ID]],MasterData[],6,FALSE)</f>
        <v>216.32</v>
      </c>
    </row>
    <row r="34" spans="1:8" x14ac:dyDescent="0.25">
      <c r="A34" s="3">
        <v>44230</v>
      </c>
      <c r="B34" s="4" t="s">
        <v>52</v>
      </c>
      <c r="C34" s="5">
        <v>2</v>
      </c>
      <c r="D34" s="5" t="s">
        <v>105</v>
      </c>
      <c r="E34" s="5" t="s">
        <v>107</v>
      </c>
      <c r="F34" s="6">
        <v>0</v>
      </c>
      <c r="G34" s="7">
        <f>InputData[[#This Row],[QUANTITY]]*VLOOKUP(InputData[[#This Row],[PRODUCT ID]],MasterData[],5,FALSE)</f>
        <v>242</v>
      </c>
      <c r="H34" s="7">
        <f>InputData[[#This Row],[QUANTITY]]*VLOOKUP(InputData[[#This Row],[PRODUCT ID]],MasterData[],6,FALSE)</f>
        <v>283.14</v>
      </c>
    </row>
    <row r="35" spans="1:8" x14ac:dyDescent="0.25">
      <c r="A35" s="3">
        <v>44231</v>
      </c>
      <c r="B35" s="4" t="s">
        <v>83</v>
      </c>
      <c r="C35" s="5">
        <v>4</v>
      </c>
      <c r="D35" s="5" t="s">
        <v>106</v>
      </c>
      <c r="E35" s="5" t="s">
        <v>106</v>
      </c>
      <c r="F35" s="6">
        <v>0</v>
      </c>
      <c r="G35" s="7">
        <f>InputData[[#This Row],[QUANTITY]]*VLOOKUP(InputData[[#This Row],[PRODUCT ID]],MasterData[],5,FALSE)</f>
        <v>268</v>
      </c>
      <c r="H35" s="7">
        <f>InputData[[#This Row],[QUANTITY]]*VLOOKUP(InputData[[#This Row],[PRODUCT ID]],MasterData[],6,FALSE)</f>
        <v>343.04</v>
      </c>
    </row>
    <row r="36" spans="1:8" x14ac:dyDescent="0.25">
      <c r="A36" s="3">
        <v>44232</v>
      </c>
      <c r="B36" s="4" t="s">
        <v>96</v>
      </c>
      <c r="C36" s="5">
        <v>7</v>
      </c>
      <c r="D36" s="5" t="s">
        <v>106</v>
      </c>
      <c r="E36" s="5" t="s">
        <v>107</v>
      </c>
      <c r="F36" s="6">
        <v>0</v>
      </c>
      <c r="G36" s="7">
        <f>InputData[[#This Row],[QUANTITY]]*VLOOKUP(InputData[[#This Row],[PRODUCT ID]],MasterData[],5,FALSE)</f>
        <v>469</v>
      </c>
      <c r="H36" s="7">
        <f>InputData[[#This Row],[QUANTITY]]*VLOOKUP(InputData[[#This Row],[PRODUCT ID]],MasterData[],6,FALSE)</f>
        <v>581.55999999999995</v>
      </c>
    </row>
    <row r="37" spans="1:8" x14ac:dyDescent="0.25">
      <c r="A37" s="3">
        <v>44232</v>
      </c>
      <c r="B37" s="4" t="s">
        <v>16</v>
      </c>
      <c r="C37" s="5">
        <v>1</v>
      </c>
      <c r="D37" s="5" t="s">
        <v>108</v>
      </c>
      <c r="E37" s="5" t="s">
        <v>107</v>
      </c>
      <c r="F37" s="6">
        <v>0</v>
      </c>
      <c r="G37" s="7">
        <f>InputData[[#This Row],[QUANTITY]]*VLOOKUP(InputData[[#This Row],[PRODUCT ID]],MasterData[],5,FALSE)</f>
        <v>133</v>
      </c>
      <c r="H37" s="7">
        <f>InputData[[#This Row],[QUANTITY]]*VLOOKUP(InputData[[#This Row],[PRODUCT ID]],MasterData[],6,FALSE)</f>
        <v>155.61000000000001</v>
      </c>
    </row>
    <row r="38" spans="1:8" x14ac:dyDescent="0.25">
      <c r="A38" s="3">
        <v>44232</v>
      </c>
      <c r="B38" s="4" t="s">
        <v>96</v>
      </c>
      <c r="C38" s="5">
        <v>9</v>
      </c>
      <c r="D38" s="5" t="s">
        <v>108</v>
      </c>
      <c r="E38" s="5" t="s">
        <v>107</v>
      </c>
      <c r="F38" s="6">
        <v>0</v>
      </c>
      <c r="G38" s="7">
        <f>InputData[[#This Row],[QUANTITY]]*VLOOKUP(InputData[[#This Row],[PRODUCT ID]],MasterData[],5,FALSE)</f>
        <v>603</v>
      </c>
      <c r="H38" s="7">
        <f>InputData[[#This Row],[QUANTITY]]*VLOOKUP(InputData[[#This Row],[PRODUCT ID]],MasterData[],6,FALSE)</f>
        <v>747.72</v>
      </c>
    </row>
    <row r="39" spans="1:8" x14ac:dyDescent="0.25">
      <c r="A39" s="3">
        <v>44233</v>
      </c>
      <c r="B39" s="4" t="s">
        <v>79</v>
      </c>
      <c r="C39" s="5">
        <v>1</v>
      </c>
      <c r="D39" s="5" t="s">
        <v>108</v>
      </c>
      <c r="E39" s="5" t="s">
        <v>107</v>
      </c>
      <c r="F39" s="6">
        <v>0</v>
      </c>
      <c r="G39" s="7">
        <f>InputData[[#This Row],[QUANTITY]]*VLOOKUP(InputData[[#This Row],[PRODUCT ID]],MasterData[],5,FALSE)</f>
        <v>5</v>
      </c>
      <c r="H39" s="7">
        <f>InputData[[#This Row],[QUANTITY]]*VLOOKUP(InputData[[#This Row],[PRODUCT ID]],MasterData[],6,FALSE)</f>
        <v>6.7</v>
      </c>
    </row>
    <row r="40" spans="1:8" x14ac:dyDescent="0.25">
      <c r="A40" s="3">
        <v>44236</v>
      </c>
      <c r="B40" s="4" t="s">
        <v>77</v>
      </c>
      <c r="C40" s="5">
        <v>14</v>
      </c>
      <c r="D40" s="5" t="s">
        <v>108</v>
      </c>
      <c r="E40" s="5" t="s">
        <v>106</v>
      </c>
      <c r="F40" s="6">
        <v>0</v>
      </c>
      <c r="G40" s="7">
        <f>InputData[[#This Row],[QUANTITY]]*VLOOKUP(InputData[[#This Row],[PRODUCT ID]],MasterData[],5,FALSE)</f>
        <v>770</v>
      </c>
      <c r="H40" s="7">
        <f>InputData[[#This Row],[QUANTITY]]*VLOOKUP(InputData[[#This Row],[PRODUCT ID]],MasterData[],6,FALSE)</f>
        <v>816.19999999999993</v>
      </c>
    </row>
    <row r="41" spans="1:8" x14ac:dyDescent="0.25">
      <c r="A41" s="3">
        <v>44239</v>
      </c>
      <c r="B41" s="4" t="s">
        <v>22</v>
      </c>
      <c r="C41" s="5">
        <v>7</v>
      </c>
      <c r="D41" s="5" t="s">
        <v>108</v>
      </c>
      <c r="E41" s="5" t="s">
        <v>107</v>
      </c>
      <c r="F41" s="6">
        <v>0</v>
      </c>
      <c r="G41" s="7">
        <f>InputData[[#This Row],[QUANTITY]]*VLOOKUP(InputData[[#This Row],[PRODUCT ID]],MasterData[],5,FALSE)</f>
        <v>581</v>
      </c>
      <c r="H41" s="7">
        <f>InputData[[#This Row],[QUANTITY]]*VLOOKUP(InputData[[#This Row],[PRODUCT ID]],MasterData[],6,FALSE)</f>
        <v>662.34</v>
      </c>
    </row>
    <row r="42" spans="1:8" x14ac:dyDescent="0.25">
      <c r="A42" s="3">
        <v>44239</v>
      </c>
      <c r="B42" s="4" t="s">
        <v>54</v>
      </c>
      <c r="C42" s="5">
        <v>9</v>
      </c>
      <c r="D42" s="5" t="s">
        <v>106</v>
      </c>
      <c r="E42" s="5" t="s">
        <v>107</v>
      </c>
      <c r="F42" s="6">
        <v>0</v>
      </c>
      <c r="G42" s="7">
        <f>InputData[[#This Row],[QUANTITY]]*VLOOKUP(InputData[[#This Row],[PRODUCT ID]],MasterData[],5,FALSE)</f>
        <v>1269</v>
      </c>
      <c r="H42" s="7">
        <f>InputData[[#This Row],[QUANTITY]]*VLOOKUP(InputData[[#This Row],[PRODUCT ID]],MasterData[],6,FALSE)</f>
        <v>1345.14</v>
      </c>
    </row>
    <row r="43" spans="1:8" x14ac:dyDescent="0.25">
      <c r="A43" s="3">
        <v>44242</v>
      </c>
      <c r="B43" s="4" t="s">
        <v>63</v>
      </c>
      <c r="C43" s="5">
        <v>4</v>
      </c>
      <c r="D43" s="5" t="s">
        <v>108</v>
      </c>
      <c r="E43" s="5" t="s">
        <v>106</v>
      </c>
      <c r="F43" s="6">
        <v>0</v>
      </c>
      <c r="G43" s="7">
        <f>InputData[[#This Row],[QUANTITY]]*VLOOKUP(InputData[[#This Row],[PRODUCT ID]],MasterData[],5,FALSE)</f>
        <v>192</v>
      </c>
      <c r="H43" s="7">
        <f>InputData[[#This Row],[QUANTITY]]*VLOOKUP(InputData[[#This Row],[PRODUCT ID]],MasterData[],6,FALSE)</f>
        <v>228.48000000000002</v>
      </c>
    </row>
    <row r="44" spans="1:8" x14ac:dyDescent="0.25">
      <c r="A44" s="3">
        <v>44245</v>
      </c>
      <c r="B44" s="4" t="s">
        <v>37</v>
      </c>
      <c r="C44" s="5">
        <v>6</v>
      </c>
      <c r="D44" s="5" t="s">
        <v>106</v>
      </c>
      <c r="E44" s="5" t="s">
        <v>107</v>
      </c>
      <c r="F44" s="6">
        <v>0</v>
      </c>
      <c r="G44" s="7">
        <f>InputData[[#This Row],[QUANTITY]]*VLOOKUP(InputData[[#This Row],[PRODUCT ID]],MasterData[],5,FALSE)</f>
        <v>72</v>
      </c>
      <c r="H44" s="7">
        <f>InputData[[#This Row],[QUANTITY]]*VLOOKUP(InputData[[#This Row],[PRODUCT ID]],MasterData[],6,FALSE)</f>
        <v>94.32</v>
      </c>
    </row>
    <row r="45" spans="1:8" x14ac:dyDescent="0.25">
      <c r="A45" s="3">
        <v>44247</v>
      </c>
      <c r="B45" s="4" t="s">
        <v>69</v>
      </c>
      <c r="C45" s="5">
        <v>11</v>
      </c>
      <c r="D45" s="5" t="s">
        <v>106</v>
      </c>
      <c r="E45" s="5" t="s">
        <v>107</v>
      </c>
      <c r="F45" s="6">
        <v>0</v>
      </c>
      <c r="G45" s="7">
        <f>InputData[[#This Row],[QUANTITY]]*VLOOKUP(InputData[[#This Row],[PRODUCT ID]],MasterData[],5,FALSE)</f>
        <v>1628</v>
      </c>
      <c r="H45" s="7">
        <f>InputData[[#This Row],[QUANTITY]]*VLOOKUP(InputData[[#This Row],[PRODUCT ID]],MasterData[],6,FALSE)</f>
        <v>2214.08</v>
      </c>
    </row>
    <row r="46" spans="1:8" x14ac:dyDescent="0.25">
      <c r="A46" s="3">
        <v>44249</v>
      </c>
      <c r="B46" s="4" t="s">
        <v>33</v>
      </c>
      <c r="C46" s="5">
        <v>5</v>
      </c>
      <c r="D46" s="5" t="s">
        <v>106</v>
      </c>
      <c r="E46" s="5" t="s">
        <v>107</v>
      </c>
      <c r="F46" s="6">
        <v>0</v>
      </c>
      <c r="G46" s="7">
        <f>InputData[[#This Row],[QUANTITY]]*VLOOKUP(InputData[[#This Row],[PRODUCT ID]],MasterData[],5,FALSE)</f>
        <v>560</v>
      </c>
      <c r="H46" s="7">
        <f>InputData[[#This Row],[QUANTITY]]*VLOOKUP(InputData[[#This Row],[PRODUCT ID]],MasterData[],6,FALSE)</f>
        <v>610.4</v>
      </c>
    </row>
    <row r="47" spans="1:8" x14ac:dyDescent="0.25">
      <c r="A47" s="3">
        <v>44250</v>
      </c>
      <c r="B47" s="4" t="s">
        <v>58</v>
      </c>
      <c r="C47" s="5">
        <v>3</v>
      </c>
      <c r="D47" s="5" t="s">
        <v>108</v>
      </c>
      <c r="E47" s="5" t="s">
        <v>107</v>
      </c>
      <c r="F47" s="6">
        <v>0</v>
      </c>
      <c r="G47" s="7">
        <f>InputData[[#This Row],[QUANTITY]]*VLOOKUP(InputData[[#This Row],[PRODUCT ID]],MasterData[],5,FALSE)</f>
        <v>21</v>
      </c>
      <c r="H47" s="7">
        <f>InputData[[#This Row],[QUANTITY]]*VLOOKUP(InputData[[#This Row],[PRODUCT ID]],MasterData[],6,FALSE)</f>
        <v>24.990000000000002</v>
      </c>
    </row>
    <row r="48" spans="1:8" x14ac:dyDescent="0.25">
      <c r="A48" s="3">
        <v>44250</v>
      </c>
      <c r="B48" s="4" t="s">
        <v>16</v>
      </c>
      <c r="C48" s="5">
        <v>2</v>
      </c>
      <c r="D48" s="5" t="s">
        <v>108</v>
      </c>
      <c r="E48" s="5" t="s">
        <v>106</v>
      </c>
      <c r="F48" s="6">
        <v>0</v>
      </c>
      <c r="G48" s="7">
        <f>InputData[[#This Row],[QUANTITY]]*VLOOKUP(InputData[[#This Row],[PRODUCT ID]],MasterData[],5,FALSE)</f>
        <v>266</v>
      </c>
      <c r="H48" s="7">
        <f>InputData[[#This Row],[QUANTITY]]*VLOOKUP(InputData[[#This Row],[PRODUCT ID]],MasterData[],6,FALSE)</f>
        <v>311.22000000000003</v>
      </c>
    </row>
    <row r="49" spans="1:8" x14ac:dyDescent="0.25">
      <c r="A49" s="3">
        <v>44252</v>
      </c>
      <c r="B49" s="4" t="s">
        <v>10</v>
      </c>
      <c r="C49" s="5">
        <v>4</v>
      </c>
      <c r="D49" s="5" t="s">
        <v>105</v>
      </c>
      <c r="E49" s="5" t="s">
        <v>106</v>
      </c>
      <c r="F49" s="6">
        <v>0</v>
      </c>
      <c r="G49" s="7">
        <f>InputData[[#This Row],[QUANTITY]]*VLOOKUP(InputData[[#This Row],[PRODUCT ID]],MasterData[],5,FALSE)</f>
        <v>420</v>
      </c>
      <c r="H49" s="7">
        <f>InputData[[#This Row],[QUANTITY]]*VLOOKUP(InputData[[#This Row],[PRODUCT ID]],MasterData[],6,FALSE)</f>
        <v>571.20000000000005</v>
      </c>
    </row>
    <row r="50" spans="1:8" x14ac:dyDescent="0.25">
      <c r="A50" s="3">
        <v>44252</v>
      </c>
      <c r="B50" s="4" t="s">
        <v>73</v>
      </c>
      <c r="C50" s="5">
        <v>11</v>
      </c>
      <c r="D50" s="5" t="s">
        <v>106</v>
      </c>
      <c r="E50" s="5" t="s">
        <v>107</v>
      </c>
      <c r="F50" s="6">
        <v>0</v>
      </c>
      <c r="G50" s="7">
        <f>InputData[[#This Row],[QUANTITY]]*VLOOKUP(InputData[[#This Row],[PRODUCT ID]],MasterData[],5,FALSE)</f>
        <v>979</v>
      </c>
      <c r="H50" s="7">
        <f>InputData[[#This Row],[QUANTITY]]*VLOOKUP(InputData[[#This Row],[PRODUCT ID]],MasterData[],6,FALSE)</f>
        <v>1292.28</v>
      </c>
    </row>
    <row r="51" spans="1:8" x14ac:dyDescent="0.25">
      <c r="A51" s="3">
        <v>44252</v>
      </c>
      <c r="B51" s="4" t="s">
        <v>69</v>
      </c>
      <c r="C51" s="5">
        <v>2</v>
      </c>
      <c r="D51" s="5" t="s">
        <v>108</v>
      </c>
      <c r="E51" s="5" t="s">
        <v>106</v>
      </c>
      <c r="F51" s="6">
        <v>0</v>
      </c>
      <c r="G51" s="7">
        <f>InputData[[#This Row],[QUANTITY]]*VLOOKUP(InputData[[#This Row],[PRODUCT ID]],MasterData[],5,FALSE)</f>
        <v>296</v>
      </c>
      <c r="H51" s="7">
        <f>InputData[[#This Row],[QUANTITY]]*VLOOKUP(InputData[[#This Row],[PRODUCT ID]],MasterData[],6,FALSE)</f>
        <v>402.56</v>
      </c>
    </row>
    <row r="52" spans="1:8" x14ac:dyDescent="0.25">
      <c r="A52" s="3">
        <v>44254</v>
      </c>
      <c r="B52" s="4" t="s">
        <v>43</v>
      </c>
      <c r="C52" s="5">
        <v>11</v>
      </c>
      <c r="D52" s="5" t="s">
        <v>105</v>
      </c>
      <c r="E52" s="5" t="s">
        <v>106</v>
      </c>
      <c r="F52" s="6">
        <v>0</v>
      </c>
      <c r="G52" s="7">
        <f>InputData[[#This Row],[QUANTITY]]*VLOOKUP(InputData[[#This Row],[PRODUCT ID]],MasterData[],5,FALSE)</f>
        <v>407</v>
      </c>
      <c r="H52" s="7">
        <f>InputData[[#This Row],[QUANTITY]]*VLOOKUP(InputData[[#This Row],[PRODUCT ID]],MasterData[],6,FALSE)</f>
        <v>541.31000000000006</v>
      </c>
    </row>
    <row r="53" spans="1:8" x14ac:dyDescent="0.25">
      <c r="A53" s="3">
        <v>44258</v>
      </c>
      <c r="B53" s="4" t="s">
        <v>29</v>
      </c>
      <c r="C53" s="5">
        <v>1</v>
      </c>
      <c r="D53" s="5" t="s">
        <v>108</v>
      </c>
      <c r="E53" s="5" t="s">
        <v>106</v>
      </c>
      <c r="F53" s="6">
        <v>0</v>
      </c>
      <c r="G53" s="7">
        <f>InputData[[#This Row],[QUANTITY]]*VLOOKUP(InputData[[#This Row],[PRODUCT ID]],MasterData[],5,FALSE)</f>
        <v>44</v>
      </c>
      <c r="H53" s="7">
        <f>InputData[[#This Row],[QUANTITY]]*VLOOKUP(InputData[[#This Row],[PRODUCT ID]],MasterData[],6,FALSE)</f>
        <v>48.4</v>
      </c>
    </row>
    <row r="54" spans="1:8" x14ac:dyDescent="0.25">
      <c r="A54" s="3">
        <v>44262</v>
      </c>
      <c r="B54" s="4" t="s">
        <v>50</v>
      </c>
      <c r="C54" s="5">
        <v>9</v>
      </c>
      <c r="D54" s="5" t="s">
        <v>108</v>
      </c>
      <c r="E54" s="5" t="s">
        <v>107</v>
      </c>
      <c r="F54" s="6">
        <v>0</v>
      </c>
      <c r="G54" s="7">
        <f>InputData[[#This Row],[QUANTITY]]*VLOOKUP(InputData[[#This Row],[PRODUCT ID]],MasterData[],5,FALSE)</f>
        <v>1134</v>
      </c>
      <c r="H54" s="7">
        <f>InputData[[#This Row],[QUANTITY]]*VLOOKUP(InputData[[#This Row],[PRODUCT ID]],MasterData[],6,FALSE)</f>
        <v>1462.86</v>
      </c>
    </row>
    <row r="55" spans="1:8" x14ac:dyDescent="0.25">
      <c r="A55" s="3">
        <v>44263</v>
      </c>
      <c r="B55" s="4" t="s">
        <v>63</v>
      </c>
      <c r="C55" s="5">
        <v>6</v>
      </c>
      <c r="D55" s="5" t="s">
        <v>106</v>
      </c>
      <c r="E55" s="5" t="s">
        <v>107</v>
      </c>
      <c r="F55" s="6">
        <v>0</v>
      </c>
      <c r="G55" s="7">
        <f>InputData[[#This Row],[QUANTITY]]*VLOOKUP(InputData[[#This Row],[PRODUCT ID]],MasterData[],5,FALSE)</f>
        <v>288</v>
      </c>
      <c r="H55" s="7">
        <f>InputData[[#This Row],[QUANTITY]]*VLOOKUP(InputData[[#This Row],[PRODUCT ID]],MasterData[],6,FALSE)</f>
        <v>342.72</v>
      </c>
    </row>
    <row r="56" spans="1:8" x14ac:dyDescent="0.25">
      <c r="A56" s="3">
        <v>44263</v>
      </c>
      <c r="B56" s="4" t="s">
        <v>98</v>
      </c>
      <c r="C56" s="5">
        <v>9</v>
      </c>
      <c r="D56" s="5" t="s">
        <v>106</v>
      </c>
      <c r="E56" s="5" t="s">
        <v>106</v>
      </c>
      <c r="F56" s="6">
        <v>0</v>
      </c>
      <c r="G56" s="7">
        <f>InputData[[#This Row],[QUANTITY]]*VLOOKUP(InputData[[#This Row],[PRODUCT ID]],MasterData[],5,FALSE)</f>
        <v>684</v>
      </c>
      <c r="H56" s="7">
        <f>InputData[[#This Row],[QUANTITY]]*VLOOKUP(InputData[[#This Row],[PRODUCT ID]],MasterData[],6,FALSE)</f>
        <v>738.72</v>
      </c>
    </row>
    <row r="57" spans="1:8" x14ac:dyDescent="0.25">
      <c r="A57" s="3">
        <v>44264</v>
      </c>
      <c r="B57" s="4" t="s">
        <v>67</v>
      </c>
      <c r="C57" s="5">
        <v>6</v>
      </c>
      <c r="D57" s="5" t="s">
        <v>105</v>
      </c>
      <c r="E57" s="5" t="s">
        <v>106</v>
      </c>
      <c r="F57" s="6">
        <v>0</v>
      </c>
      <c r="G57" s="7">
        <f>InputData[[#This Row],[QUANTITY]]*VLOOKUP(InputData[[#This Row],[PRODUCT ID]],MasterData[],5,FALSE)</f>
        <v>282</v>
      </c>
      <c r="H57" s="7">
        <f>InputData[[#This Row],[QUANTITY]]*VLOOKUP(InputData[[#This Row],[PRODUCT ID]],MasterData[],6,FALSE)</f>
        <v>318.65999999999997</v>
      </c>
    </row>
    <row r="58" spans="1:8" x14ac:dyDescent="0.25">
      <c r="A58" s="3">
        <v>44266</v>
      </c>
      <c r="B58" s="4" t="s">
        <v>58</v>
      </c>
      <c r="C58" s="5">
        <v>11</v>
      </c>
      <c r="D58" s="5" t="s">
        <v>108</v>
      </c>
      <c r="E58" s="5" t="s">
        <v>107</v>
      </c>
      <c r="F58" s="6">
        <v>0</v>
      </c>
      <c r="G58" s="7">
        <f>InputData[[#This Row],[QUANTITY]]*VLOOKUP(InputData[[#This Row],[PRODUCT ID]],MasterData[],5,FALSE)</f>
        <v>77</v>
      </c>
      <c r="H58" s="7">
        <f>InputData[[#This Row],[QUANTITY]]*VLOOKUP(InputData[[#This Row],[PRODUCT ID]],MasterData[],6,FALSE)</f>
        <v>91.63</v>
      </c>
    </row>
    <row r="59" spans="1:8" x14ac:dyDescent="0.25">
      <c r="A59" s="3">
        <v>44268</v>
      </c>
      <c r="B59" s="4" t="s">
        <v>65</v>
      </c>
      <c r="C59" s="5">
        <v>10</v>
      </c>
      <c r="D59" s="5" t="s">
        <v>105</v>
      </c>
      <c r="E59" s="5" t="s">
        <v>107</v>
      </c>
      <c r="F59" s="6">
        <v>0</v>
      </c>
      <c r="G59" s="7">
        <f>InputData[[#This Row],[QUANTITY]]*VLOOKUP(InputData[[#This Row],[PRODUCT ID]],MasterData[],5,FALSE)</f>
        <v>370</v>
      </c>
      <c r="H59" s="7">
        <f>InputData[[#This Row],[QUANTITY]]*VLOOKUP(InputData[[#This Row],[PRODUCT ID]],MasterData[],6,FALSE)</f>
        <v>418.1</v>
      </c>
    </row>
    <row r="60" spans="1:8" x14ac:dyDescent="0.25">
      <c r="A60" s="3">
        <v>44270</v>
      </c>
      <c r="B60" s="4" t="s">
        <v>88</v>
      </c>
      <c r="C60" s="5">
        <v>11</v>
      </c>
      <c r="D60" s="5" t="s">
        <v>106</v>
      </c>
      <c r="E60" s="5" t="s">
        <v>107</v>
      </c>
      <c r="F60" s="6">
        <v>0</v>
      </c>
      <c r="G60" s="7">
        <f>InputData[[#This Row],[QUANTITY]]*VLOOKUP(InputData[[#This Row],[PRODUCT ID]],MasterData[],5,FALSE)</f>
        <v>407</v>
      </c>
      <c r="H60" s="7">
        <f>InputData[[#This Row],[QUANTITY]]*VLOOKUP(InputData[[#This Row],[PRODUCT ID]],MasterData[],6,FALSE)</f>
        <v>468.04999999999995</v>
      </c>
    </row>
    <row r="61" spans="1:8" x14ac:dyDescent="0.25">
      <c r="A61" s="3">
        <v>44271</v>
      </c>
      <c r="B61" s="4" t="s">
        <v>31</v>
      </c>
      <c r="C61" s="5">
        <v>14</v>
      </c>
      <c r="D61" s="5" t="s">
        <v>108</v>
      </c>
      <c r="E61" s="5" t="s">
        <v>107</v>
      </c>
      <c r="F61" s="6">
        <v>0</v>
      </c>
      <c r="G61" s="7">
        <f>InputData[[#This Row],[QUANTITY]]*VLOOKUP(InputData[[#This Row],[PRODUCT ID]],MasterData[],5,FALSE)</f>
        <v>1022</v>
      </c>
      <c r="H61" s="7">
        <f>InputData[[#This Row],[QUANTITY]]*VLOOKUP(InputData[[#This Row],[PRODUCT ID]],MasterData[],6,FALSE)</f>
        <v>1318.38</v>
      </c>
    </row>
    <row r="62" spans="1:8" x14ac:dyDescent="0.25">
      <c r="A62" s="3">
        <v>44273</v>
      </c>
      <c r="B62" s="4" t="s">
        <v>94</v>
      </c>
      <c r="C62" s="5">
        <v>8</v>
      </c>
      <c r="D62" s="5" t="s">
        <v>105</v>
      </c>
      <c r="E62" s="5" t="s">
        <v>107</v>
      </c>
      <c r="F62" s="6">
        <v>0</v>
      </c>
      <c r="G62" s="7">
        <f>InputData[[#This Row],[QUANTITY]]*VLOOKUP(InputData[[#This Row],[PRODUCT ID]],MasterData[],5,FALSE)</f>
        <v>960</v>
      </c>
      <c r="H62" s="7">
        <f>InputData[[#This Row],[QUANTITY]]*VLOOKUP(InputData[[#This Row],[PRODUCT ID]],MasterData[],6,FALSE)</f>
        <v>1296</v>
      </c>
    </row>
    <row r="63" spans="1:8" x14ac:dyDescent="0.25">
      <c r="A63" s="3">
        <v>44274</v>
      </c>
      <c r="B63" s="4" t="s">
        <v>65</v>
      </c>
      <c r="C63" s="5">
        <v>9</v>
      </c>
      <c r="D63" s="5" t="s">
        <v>106</v>
      </c>
      <c r="E63" s="5" t="s">
        <v>107</v>
      </c>
      <c r="F63" s="6">
        <v>0</v>
      </c>
      <c r="G63" s="7">
        <f>InputData[[#This Row],[QUANTITY]]*VLOOKUP(InputData[[#This Row],[PRODUCT ID]],MasterData[],5,FALSE)</f>
        <v>333</v>
      </c>
      <c r="H63" s="7">
        <f>InputData[[#This Row],[QUANTITY]]*VLOOKUP(InputData[[#This Row],[PRODUCT ID]],MasterData[],6,FALSE)</f>
        <v>376.29</v>
      </c>
    </row>
    <row r="64" spans="1:8" x14ac:dyDescent="0.25">
      <c r="A64" s="3">
        <v>44276</v>
      </c>
      <c r="B64" s="4" t="s">
        <v>47</v>
      </c>
      <c r="C64" s="5">
        <v>13</v>
      </c>
      <c r="D64" s="5" t="s">
        <v>106</v>
      </c>
      <c r="E64" s="5" t="s">
        <v>106</v>
      </c>
      <c r="F64" s="6">
        <v>0</v>
      </c>
      <c r="G64" s="7">
        <f>InputData[[#This Row],[QUANTITY]]*VLOOKUP(InputData[[#This Row],[PRODUCT ID]],MasterData[],5,FALSE)</f>
        <v>793</v>
      </c>
      <c r="H64" s="7">
        <f>InputData[[#This Row],[QUANTITY]]*VLOOKUP(InputData[[#This Row],[PRODUCT ID]],MasterData[],6,FALSE)</f>
        <v>991.25</v>
      </c>
    </row>
    <row r="65" spans="1:8" x14ac:dyDescent="0.25">
      <c r="A65" s="3">
        <v>44276</v>
      </c>
      <c r="B65" s="4" t="s">
        <v>88</v>
      </c>
      <c r="C65" s="5">
        <v>7</v>
      </c>
      <c r="D65" s="5" t="s">
        <v>108</v>
      </c>
      <c r="E65" s="5" t="s">
        <v>106</v>
      </c>
      <c r="F65" s="6">
        <v>0</v>
      </c>
      <c r="G65" s="7">
        <f>InputData[[#This Row],[QUANTITY]]*VLOOKUP(InputData[[#This Row],[PRODUCT ID]],MasterData[],5,FALSE)</f>
        <v>259</v>
      </c>
      <c r="H65" s="7">
        <f>InputData[[#This Row],[QUANTITY]]*VLOOKUP(InputData[[#This Row],[PRODUCT ID]],MasterData[],6,FALSE)</f>
        <v>297.84999999999997</v>
      </c>
    </row>
    <row r="66" spans="1:8" x14ac:dyDescent="0.25">
      <c r="A66" s="3">
        <v>44277</v>
      </c>
      <c r="B66" s="4" t="s">
        <v>10</v>
      </c>
      <c r="C66" s="5">
        <v>8</v>
      </c>
      <c r="D66" s="5" t="s">
        <v>106</v>
      </c>
      <c r="E66" s="5" t="s">
        <v>106</v>
      </c>
      <c r="F66" s="6">
        <v>0</v>
      </c>
      <c r="G66" s="7">
        <f>InputData[[#This Row],[QUANTITY]]*VLOOKUP(InputData[[#This Row],[PRODUCT ID]],MasterData[],5,FALSE)</f>
        <v>840</v>
      </c>
      <c r="H66" s="7">
        <f>InputData[[#This Row],[QUANTITY]]*VLOOKUP(InputData[[#This Row],[PRODUCT ID]],MasterData[],6,FALSE)</f>
        <v>1142.4000000000001</v>
      </c>
    </row>
    <row r="67" spans="1:8" x14ac:dyDescent="0.25">
      <c r="A67" s="3">
        <v>44277</v>
      </c>
      <c r="B67" s="4" t="s">
        <v>31</v>
      </c>
      <c r="C67" s="5">
        <v>4</v>
      </c>
      <c r="D67" s="5" t="s">
        <v>106</v>
      </c>
      <c r="E67" s="5" t="s">
        <v>106</v>
      </c>
      <c r="F67" s="6">
        <v>0</v>
      </c>
      <c r="G67" s="7">
        <f>InputData[[#This Row],[QUANTITY]]*VLOOKUP(InputData[[#This Row],[PRODUCT ID]],MasterData[],5,FALSE)</f>
        <v>292</v>
      </c>
      <c r="H67" s="7">
        <f>InputData[[#This Row],[QUANTITY]]*VLOOKUP(InputData[[#This Row],[PRODUCT ID]],MasterData[],6,FALSE)</f>
        <v>376.68</v>
      </c>
    </row>
    <row r="68" spans="1:8" x14ac:dyDescent="0.25">
      <c r="A68" s="3">
        <v>44280</v>
      </c>
      <c r="B68" s="4" t="s">
        <v>56</v>
      </c>
      <c r="C68" s="5">
        <v>14</v>
      </c>
      <c r="D68" s="5" t="s">
        <v>106</v>
      </c>
      <c r="E68" s="5" t="s">
        <v>107</v>
      </c>
      <c r="F68" s="6">
        <v>0</v>
      </c>
      <c r="G68" s="7">
        <f>InputData[[#This Row],[QUANTITY]]*VLOOKUP(InputData[[#This Row],[PRODUCT ID]],MasterData[],5,FALSE)</f>
        <v>2016</v>
      </c>
      <c r="H68" s="7">
        <f>InputData[[#This Row],[QUANTITY]]*VLOOKUP(InputData[[#This Row],[PRODUCT ID]],MasterData[],6,FALSE)</f>
        <v>2197.44</v>
      </c>
    </row>
    <row r="69" spans="1:8" x14ac:dyDescent="0.25">
      <c r="A69" s="3">
        <v>44280</v>
      </c>
      <c r="B69" s="4" t="s">
        <v>18</v>
      </c>
      <c r="C69" s="5">
        <v>4</v>
      </c>
      <c r="D69" s="5" t="s">
        <v>108</v>
      </c>
      <c r="E69" s="5" t="s">
        <v>107</v>
      </c>
      <c r="F69" s="6">
        <v>0</v>
      </c>
      <c r="G69" s="7">
        <f>InputData[[#This Row],[QUANTITY]]*VLOOKUP(InputData[[#This Row],[PRODUCT ID]],MasterData[],5,FALSE)</f>
        <v>300</v>
      </c>
      <c r="H69" s="7">
        <f>InputData[[#This Row],[QUANTITY]]*VLOOKUP(InputData[[#This Row],[PRODUCT ID]],MasterData[],6,FALSE)</f>
        <v>342</v>
      </c>
    </row>
    <row r="70" spans="1:8" x14ac:dyDescent="0.25">
      <c r="A70" s="3">
        <v>44280</v>
      </c>
      <c r="B70" s="4" t="s">
        <v>67</v>
      </c>
      <c r="C70" s="5">
        <v>8</v>
      </c>
      <c r="D70" s="5" t="s">
        <v>108</v>
      </c>
      <c r="E70" s="5" t="s">
        <v>107</v>
      </c>
      <c r="F70" s="6">
        <v>0</v>
      </c>
      <c r="G70" s="7">
        <f>InputData[[#This Row],[QUANTITY]]*VLOOKUP(InputData[[#This Row],[PRODUCT ID]],MasterData[],5,FALSE)</f>
        <v>376</v>
      </c>
      <c r="H70" s="7">
        <f>InputData[[#This Row],[QUANTITY]]*VLOOKUP(InputData[[#This Row],[PRODUCT ID]],MasterData[],6,FALSE)</f>
        <v>424.88</v>
      </c>
    </row>
    <row r="71" spans="1:8" x14ac:dyDescent="0.25">
      <c r="A71" s="3">
        <v>44280</v>
      </c>
      <c r="B71" s="4" t="s">
        <v>86</v>
      </c>
      <c r="C71" s="5">
        <v>2</v>
      </c>
      <c r="D71" s="5" t="s">
        <v>108</v>
      </c>
      <c r="E71" s="5" t="s">
        <v>106</v>
      </c>
      <c r="F71" s="6">
        <v>0</v>
      </c>
      <c r="G71" s="7">
        <f>InputData[[#This Row],[QUANTITY]]*VLOOKUP(InputData[[#This Row],[PRODUCT ID]],MasterData[],5,FALSE)</f>
        <v>144</v>
      </c>
      <c r="H71" s="7">
        <f>InputData[[#This Row],[QUANTITY]]*VLOOKUP(InputData[[#This Row],[PRODUCT ID]],MasterData[],6,FALSE)</f>
        <v>159.84</v>
      </c>
    </row>
    <row r="72" spans="1:8" x14ac:dyDescent="0.25">
      <c r="A72" s="3">
        <v>44281</v>
      </c>
      <c r="B72" s="4" t="s">
        <v>6</v>
      </c>
      <c r="C72" s="5">
        <v>4</v>
      </c>
      <c r="D72" s="5" t="s">
        <v>108</v>
      </c>
      <c r="E72" s="5" t="s">
        <v>107</v>
      </c>
      <c r="F72" s="6">
        <v>0</v>
      </c>
      <c r="G72" s="7">
        <f>InputData[[#This Row],[QUANTITY]]*VLOOKUP(InputData[[#This Row],[PRODUCT ID]],MasterData[],5,FALSE)</f>
        <v>392</v>
      </c>
      <c r="H72" s="7">
        <f>InputData[[#This Row],[QUANTITY]]*VLOOKUP(InputData[[#This Row],[PRODUCT ID]],MasterData[],6,FALSE)</f>
        <v>415.52</v>
      </c>
    </row>
    <row r="73" spans="1:8" x14ac:dyDescent="0.25">
      <c r="A73" s="3">
        <v>44281</v>
      </c>
      <c r="B73" s="4" t="s">
        <v>94</v>
      </c>
      <c r="C73" s="5">
        <v>1</v>
      </c>
      <c r="D73" s="5" t="s">
        <v>108</v>
      </c>
      <c r="E73" s="5" t="s">
        <v>107</v>
      </c>
      <c r="F73" s="6">
        <v>0</v>
      </c>
      <c r="G73" s="7">
        <f>InputData[[#This Row],[QUANTITY]]*VLOOKUP(InputData[[#This Row],[PRODUCT ID]],MasterData[],5,FALSE)</f>
        <v>120</v>
      </c>
      <c r="H73" s="7">
        <f>InputData[[#This Row],[QUANTITY]]*VLOOKUP(InputData[[#This Row],[PRODUCT ID]],MasterData[],6,FALSE)</f>
        <v>162</v>
      </c>
    </row>
    <row r="74" spans="1:8" x14ac:dyDescent="0.25">
      <c r="A74" s="3">
        <v>44281</v>
      </c>
      <c r="B74" s="4" t="s">
        <v>26</v>
      </c>
      <c r="C74" s="5">
        <v>9</v>
      </c>
      <c r="D74" s="5" t="s">
        <v>108</v>
      </c>
      <c r="E74" s="5" t="s">
        <v>106</v>
      </c>
      <c r="F74" s="6">
        <v>0</v>
      </c>
      <c r="G74" s="7">
        <f>InputData[[#This Row],[QUANTITY]]*VLOOKUP(InputData[[#This Row],[PRODUCT ID]],MasterData[],5,FALSE)</f>
        <v>1332</v>
      </c>
      <c r="H74" s="7">
        <f>InputData[[#This Row],[QUANTITY]]*VLOOKUP(InputData[[#This Row],[PRODUCT ID]],MasterData[],6,FALSE)</f>
        <v>1478.52</v>
      </c>
    </row>
    <row r="75" spans="1:8" x14ac:dyDescent="0.25">
      <c r="A75" s="3">
        <v>44282</v>
      </c>
      <c r="B75" s="4" t="s">
        <v>69</v>
      </c>
      <c r="C75" s="5">
        <v>3</v>
      </c>
      <c r="D75" s="5" t="s">
        <v>108</v>
      </c>
      <c r="E75" s="5" t="s">
        <v>106</v>
      </c>
      <c r="F75" s="6">
        <v>0</v>
      </c>
      <c r="G75" s="7">
        <f>InputData[[#This Row],[QUANTITY]]*VLOOKUP(InputData[[#This Row],[PRODUCT ID]],MasterData[],5,FALSE)</f>
        <v>444</v>
      </c>
      <c r="H75" s="7">
        <f>InputData[[#This Row],[QUANTITY]]*VLOOKUP(InputData[[#This Row],[PRODUCT ID]],MasterData[],6,FALSE)</f>
        <v>603.84</v>
      </c>
    </row>
    <row r="76" spans="1:8" x14ac:dyDescent="0.25">
      <c r="A76" s="3">
        <v>44283</v>
      </c>
      <c r="B76" s="4" t="s">
        <v>20</v>
      </c>
      <c r="C76" s="5">
        <v>8</v>
      </c>
      <c r="D76" s="5" t="s">
        <v>106</v>
      </c>
      <c r="E76" s="5" t="s">
        <v>107</v>
      </c>
      <c r="F76" s="6">
        <v>0</v>
      </c>
      <c r="G76" s="7">
        <f>InputData[[#This Row],[QUANTITY]]*VLOOKUP(InputData[[#This Row],[PRODUCT ID]],MasterData[],5,FALSE)</f>
        <v>344</v>
      </c>
      <c r="H76" s="7">
        <f>InputData[[#This Row],[QUANTITY]]*VLOOKUP(InputData[[#This Row],[PRODUCT ID]],MasterData[],6,FALSE)</f>
        <v>381.84000000000003</v>
      </c>
    </row>
    <row r="77" spans="1:8" x14ac:dyDescent="0.25">
      <c r="A77" s="3">
        <v>44285</v>
      </c>
      <c r="B77" s="4" t="s">
        <v>86</v>
      </c>
      <c r="C77" s="5">
        <v>1</v>
      </c>
      <c r="D77" s="5" t="s">
        <v>106</v>
      </c>
      <c r="E77" s="5" t="s">
        <v>107</v>
      </c>
      <c r="F77" s="6">
        <v>0</v>
      </c>
      <c r="G77" s="7">
        <f>InputData[[#This Row],[QUANTITY]]*VLOOKUP(InputData[[#This Row],[PRODUCT ID]],MasterData[],5,FALSE)</f>
        <v>72</v>
      </c>
      <c r="H77" s="7">
        <f>InputData[[#This Row],[QUANTITY]]*VLOOKUP(InputData[[#This Row],[PRODUCT ID]],MasterData[],6,FALSE)</f>
        <v>79.92</v>
      </c>
    </row>
    <row r="78" spans="1:8" x14ac:dyDescent="0.25">
      <c r="A78" s="3">
        <v>44286</v>
      </c>
      <c r="B78" s="4" t="s">
        <v>94</v>
      </c>
      <c r="C78" s="5">
        <v>3</v>
      </c>
      <c r="D78" s="5" t="s">
        <v>108</v>
      </c>
      <c r="E78" s="5" t="s">
        <v>107</v>
      </c>
      <c r="F78" s="6">
        <v>0</v>
      </c>
      <c r="G78" s="7">
        <f>InputData[[#This Row],[QUANTITY]]*VLOOKUP(InputData[[#This Row],[PRODUCT ID]],MasterData[],5,FALSE)</f>
        <v>360</v>
      </c>
      <c r="H78" s="7">
        <f>InputData[[#This Row],[QUANTITY]]*VLOOKUP(InputData[[#This Row],[PRODUCT ID]],MasterData[],6,FALSE)</f>
        <v>486</v>
      </c>
    </row>
    <row r="79" spans="1:8" x14ac:dyDescent="0.25">
      <c r="A79" s="3">
        <v>44290</v>
      </c>
      <c r="B79" s="4" t="s">
        <v>90</v>
      </c>
      <c r="C79" s="5">
        <v>4</v>
      </c>
      <c r="D79" s="5" t="s">
        <v>108</v>
      </c>
      <c r="E79" s="5" t="s">
        <v>107</v>
      </c>
      <c r="F79" s="6">
        <v>0</v>
      </c>
      <c r="G79" s="7">
        <f>InputData[[#This Row],[QUANTITY]]*VLOOKUP(InputData[[#This Row],[PRODUCT ID]],MasterData[],5,FALSE)</f>
        <v>360</v>
      </c>
      <c r="H79" s="7">
        <f>InputData[[#This Row],[QUANTITY]]*VLOOKUP(InputData[[#This Row],[PRODUCT ID]],MasterData[],6,FALSE)</f>
        <v>460.8</v>
      </c>
    </row>
    <row r="80" spans="1:8" x14ac:dyDescent="0.25">
      <c r="A80" s="3">
        <v>44290</v>
      </c>
      <c r="B80" s="4" t="s">
        <v>24</v>
      </c>
      <c r="C80" s="5">
        <v>9</v>
      </c>
      <c r="D80" s="5" t="s">
        <v>106</v>
      </c>
      <c r="E80" s="5" t="s">
        <v>107</v>
      </c>
      <c r="F80" s="6">
        <v>0</v>
      </c>
      <c r="G80" s="7">
        <f>InputData[[#This Row],[QUANTITY]]*VLOOKUP(InputData[[#This Row],[PRODUCT ID]],MasterData[],5,FALSE)</f>
        <v>54</v>
      </c>
      <c r="H80" s="7">
        <f>InputData[[#This Row],[QUANTITY]]*VLOOKUP(InputData[[#This Row],[PRODUCT ID]],MasterData[],6,FALSE)</f>
        <v>70.739999999999995</v>
      </c>
    </row>
    <row r="81" spans="1:8" x14ac:dyDescent="0.25">
      <c r="A81" s="3">
        <v>44291</v>
      </c>
      <c r="B81" s="4" t="s">
        <v>71</v>
      </c>
      <c r="C81" s="5">
        <v>15</v>
      </c>
      <c r="D81" s="5" t="s">
        <v>106</v>
      </c>
      <c r="E81" s="5" t="s">
        <v>106</v>
      </c>
      <c r="F81" s="6">
        <v>0</v>
      </c>
      <c r="G81" s="7">
        <f>InputData[[#This Row],[QUANTITY]]*VLOOKUP(InputData[[#This Row],[PRODUCT ID]],MasterData[],5,FALSE)</f>
        <v>1395</v>
      </c>
      <c r="H81" s="7">
        <f>InputData[[#This Row],[QUANTITY]]*VLOOKUP(InputData[[#This Row],[PRODUCT ID]],MasterData[],6,FALSE)</f>
        <v>1562.3999999999999</v>
      </c>
    </row>
    <row r="82" spans="1:8" x14ac:dyDescent="0.25">
      <c r="A82" s="3">
        <v>44295</v>
      </c>
      <c r="B82" s="4" t="s">
        <v>16</v>
      </c>
      <c r="C82" s="5">
        <v>3</v>
      </c>
      <c r="D82" s="5" t="s">
        <v>106</v>
      </c>
      <c r="E82" s="5" t="s">
        <v>106</v>
      </c>
      <c r="F82" s="6">
        <v>0</v>
      </c>
      <c r="G82" s="7">
        <f>InputData[[#This Row],[QUANTITY]]*VLOOKUP(InputData[[#This Row],[PRODUCT ID]],MasterData[],5,FALSE)</f>
        <v>399</v>
      </c>
      <c r="H82" s="7">
        <f>InputData[[#This Row],[QUANTITY]]*VLOOKUP(InputData[[#This Row],[PRODUCT ID]],MasterData[],6,FALSE)</f>
        <v>466.83000000000004</v>
      </c>
    </row>
    <row r="83" spans="1:8" x14ac:dyDescent="0.25">
      <c r="A83" s="3">
        <v>44296</v>
      </c>
      <c r="B83" s="4" t="s">
        <v>52</v>
      </c>
      <c r="C83" s="5">
        <v>14</v>
      </c>
      <c r="D83" s="5" t="s">
        <v>108</v>
      </c>
      <c r="E83" s="5" t="s">
        <v>106</v>
      </c>
      <c r="F83" s="6">
        <v>0</v>
      </c>
      <c r="G83" s="7">
        <f>InputData[[#This Row],[QUANTITY]]*VLOOKUP(InputData[[#This Row],[PRODUCT ID]],MasterData[],5,FALSE)</f>
        <v>1694</v>
      </c>
      <c r="H83" s="7">
        <f>InputData[[#This Row],[QUANTITY]]*VLOOKUP(InputData[[#This Row],[PRODUCT ID]],MasterData[],6,FALSE)</f>
        <v>1981.98</v>
      </c>
    </row>
    <row r="84" spans="1:8" x14ac:dyDescent="0.25">
      <c r="A84" s="3">
        <v>44298</v>
      </c>
      <c r="B84" s="4" t="s">
        <v>83</v>
      </c>
      <c r="C84" s="5">
        <v>3</v>
      </c>
      <c r="D84" s="5" t="s">
        <v>108</v>
      </c>
      <c r="E84" s="5" t="s">
        <v>107</v>
      </c>
      <c r="F84" s="6">
        <v>0</v>
      </c>
      <c r="G84" s="7">
        <f>InputData[[#This Row],[QUANTITY]]*VLOOKUP(InputData[[#This Row],[PRODUCT ID]],MasterData[],5,FALSE)</f>
        <v>201</v>
      </c>
      <c r="H84" s="7">
        <f>InputData[[#This Row],[QUANTITY]]*VLOOKUP(InputData[[#This Row],[PRODUCT ID]],MasterData[],6,FALSE)</f>
        <v>257.28000000000003</v>
      </c>
    </row>
    <row r="85" spans="1:8" x14ac:dyDescent="0.25">
      <c r="A85" s="3">
        <v>44298</v>
      </c>
      <c r="B85" s="4" t="s">
        <v>67</v>
      </c>
      <c r="C85" s="5">
        <v>4</v>
      </c>
      <c r="D85" s="5" t="s">
        <v>108</v>
      </c>
      <c r="E85" s="5" t="s">
        <v>106</v>
      </c>
      <c r="F85" s="6">
        <v>0</v>
      </c>
      <c r="G85" s="7">
        <f>InputData[[#This Row],[QUANTITY]]*VLOOKUP(InputData[[#This Row],[PRODUCT ID]],MasterData[],5,FALSE)</f>
        <v>188</v>
      </c>
      <c r="H85" s="7">
        <f>InputData[[#This Row],[QUANTITY]]*VLOOKUP(InputData[[#This Row],[PRODUCT ID]],MasterData[],6,FALSE)</f>
        <v>212.44</v>
      </c>
    </row>
    <row r="86" spans="1:8" x14ac:dyDescent="0.25">
      <c r="A86" s="3">
        <v>44298</v>
      </c>
      <c r="B86" s="4" t="s">
        <v>63</v>
      </c>
      <c r="C86" s="5">
        <v>9</v>
      </c>
      <c r="D86" s="5" t="s">
        <v>108</v>
      </c>
      <c r="E86" s="5" t="s">
        <v>106</v>
      </c>
      <c r="F86" s="6">
        <v>0</v>
      </c>
      <c r="G86" s="7">
        <f>InputData[[#This Row],[QUANTITY]]*VLOOKUP(InputData[[#This Row],[PRODUCT ID]],MasterData[],5,FALSE)</f>
        <v>432</v>
      </c>
      <c r="H86" s="7">
        <f>InputData[[#This Row],[QUANTITY]]*VLOOKUP(InputData[[#This Row],[PRODUCT ID]],MasterData[],6,FALSE)</f>
        <v>514.08000000000004</v>
      </c>
    </row>
    <row r="87" spans="1:8" x14ac:dyDescent="0.25">
      <c r="A87" s="3">
        <v>44298</v>
      </c>
      <c r="B87" s="4" t="s">
        <v>75</v>
      </c>
      <c r="C87" s="5">
        <v>13</v>
      </c>
      <c r="D87" s="5" t="s">
        <v>108</v>
      </c>
      <c r="E87" s="5" t="s">
        <v>107</v>
      </c>
      <c r="F87" s="6">
        <v>0</v>
      </c>
      <c r="G87" s="7">
        <f>InputData[[#This Row],[QUANTITY]]*VLOOKUP(InputData[[#This Row],[PRODUCT ID]],MasterData[],5,FALSE)</f>
        <v>1235</v>
      </c>
      <c r="H87" s="7">
        <f>InputData[[#This Row],[QUANTITY]]*VLOOKUP(InputData[[#This Row],[PRODUCT ID]],MasterData[],6,FALSE)</f>
        <v>1556.1000000000001</v>
      </c>
    </row>
    <row r="88" spans="1:8" x14ac:dyDescent="0.25">
      <c r="A88" s="3">
        <v>44301</v>
      </c>
      <c r="B88" s="4" t="s">
        <v>41</v>
      </c>
      <c r="C88" s="5">
        <v>3</v>
      </c>
      <c r="D88" s="5" t="s">
        <v>108</v>
      </c>
      <c r="E88" s="5" t="s">
        <v>106</v>
      </c>
      <c r="F88" s="6">
        <v>0</v>
      </c>
      <c r="G88" s="7">
        <f>InputData[[#This Row],[QUANTITY]]*VLOOKUP(InputData[[#This Row],[PRODUCT ID]],MasterData[],5,FALSE)</f>
        <v>402</v>
      </c>
      <c r="H88" s="7">
        <f>InputData[[#This Row],[QUANTITY]]*VLOOKUP(InputData[[#This Row],[PRODUCT ID]],MasterData[],6,FALSE)</f>
        <v>470.34000000000003</v>
      </c>
    </row>
    <row r="89" spans="1:8" x14ac:dyDescent="0.25">
      <c r="A89" s="3">
        <v>44302</v>
      </c>
      <c r="B89" s="4" t="s">
        <v>43</v>
      </c>
      <c r="C89" s="5">
        <v>15</v>
      </c>
      <c r="D89" s="5" t="s">
        <v>108</v>
      </c>
      <c r="E89" s="5" t="s">
        <v>107</v>
      </c>
      <c r="F89" s="6">
        <v>0</v>
      </c>
      <c r="G89" s="7">
        <f>InputData[[#This Row],[QUANTITY]]*VLOOKUP(InputData[[#This Row],[PRODUCT ID]],MasterData[],5,FALSE)</f>
        <v>555</v>
      </c>
      <c r="H89" s="7">
        <f>InputData[[#This Row],[QUANTITY]]*VLOOKUP(InputData[[#This Row],[PRODUCT ID]],MasterData[],6,FALSE)</f>
        <v>738.15</v>
      </c>
    </row>
    <row r="90" spans="1:8" x14ac:dyDescent="0.25">
      <c r="A90" s="3">
        <v>44304</v>
      </c>
      <c r="B90" s="4" t="s">
        <v>86</v>
      </c>
      <c r="C90" s="5">
        <v>9</v>
      </c>
      <c r="D90" s="5" t="s">
        <v>105</v>
      </c>
      <c r="E90" s="5" t="s">
        <v>106</v>
      </c>
      <c r="F90" s="6">
        <v>0</v>
      </c>
      <c r="G90" s="7">
        <f>InputData[[#This Row],[QUANTITY]]*VLOOKUP(InputData[[#This Row],[PRODUCT ID]],MasterData[],5,FALSE)</f>
        <v>648</v>
      </c>
      <c r="H90" s="7">
        <f>InputData[[#This Row],[QUANTITY]]*VLOOKUP(InputData[[#This Row],[PRODUCT ID]],MasterData[],6,FALSE)</f>
        <v>719.28</v>
      </c>
    </row>
    <row r="91" spans="1:8" x14ac:dyDescent="0.25">
      <c r="A91" s="3">
        <v>44304</v>
      </c>
      <c r="B91" s="4" t="s">
        <v>45</v>
      </c>
      <c r="C91" s="5">
        <v>13</v>
      </c>
      <c r="D91" s="5" t="s">
        <v>108</v>
      </c>
      <c r="E91" s="5" t="s">
        <v>107</v>
      </c>
      <c r="F91" s="6">
        <v>0</v>
      </c>
      <c r="G91" s="7">
        <f>InputData[[#This Row],[QUANTITY]]*VLOOKUP(InputData[[#This Row],[PRODUCT ID]],MasterData[],5,FALSE)</f>
        <v>1950</v>
      </c>
      <c r="H91" s="7">
        <f>InputData[[#This Row],[QUANTITY]]*VLOOKUP(InputData[[#This Row],[PRODUCT ID]],MasterData[],6,FALSE)</f>
        <v>2730</v>
      </c>
    </row>
    <row r="92" spans="1:8" x14ac:dyDescent="0.25">
      <c r="A92" s="3">
        <v>44309</v>
      </c>
      <c r="B92" s="4" t="s">
        <v>94</v>
      </c>
      <c r="C92" s="5">
        <v>6</v>
      </c>
      <c r="D92" s="5" t="s">
        <v>108</v>
      </c>
      <c r="E92" s="5" t="s">
        <v>106</v>
      </c>
      <c r="F92" s="6">
        <v>0</v>
      </c>
      <c r="G92" s="7">
        <f>InputData[[#This Row],[QUANTITY]]*VLOOKUP(InputData[[#This Row],[PRODUCT ID]],MasterData[],5,FALSE)</f>
        <v>720</v>
      </c>
      <c r="H92" s="7">
        <f>InputData[[#This Row],[QUANTITY]]*VLOOKUP(InputData[[#This Row],[PRODUCT ID]],MasterData[],6,FALSE)</f>
        <v>972</v>
      </c>
    </row>
    <row r="93" spans="1:8" x14ac:dyDescent="0.25">
      <c r="A93" s="3">
        <v>44309</v>
      </c>
      <c r="B93" s="4" t="s">
        <v>65</v>
      </c>
      <c r="C93" s="5">
        <v>10</v>
      </c>
      <c r="D93" s="5" t="s">
        <v>108</v>
      </c>
      <c r="E93" s="5" t="s">
        <v>106</v>
      </c>
      <c r="F93" s="6">
        <v>0</v>
      </c>
      <c r="G93" s="7">
        <f>InputData[[#This Row],[QUANTITY]]*VLOOKUP(InputData[[#This Row],[PRODUCT ID]],MasterData[],5,FALSE)</f>
        <v>370</v>
      </c>
      <c r="H93" s="7">
        <f>InputData[[#This Row],[QUANTITY]]*VLOOKUP(InputData[[#This Row],[PRODUCT ID]],MasterData[],6,FALSE)</f>
        <v>418.1</v>
      </c>
    </row>
    <row r="94" spans="1:8" x14ac:dyDescent="0.25">
      <c r="A94" s="3">
        <v>44310</v>
      </c>
      <c r="B94" s="4" t="s">
        <v>69</v>
      </c>
      <c r="C94" s="5">
        <v>2</v>
      </c>
      <c r="D94" s="5" t="s">
        <v>106</v>
      </c>
      <c r="E94" s="5" t="s">
        <v>106</v>
      </c>
      <c r="F94" s="6">
        <v>0</v>
      </c>
      <c r="G94" s="7">
        <f>InputData[[#This Row],[QUANTITY]]*VLOOKUP(InputData[[#This Row],[PRODUCT ID]],MasterData[],5,FALSE)</f>
        <v>296</v>
      </c>
      <c r="H94" s="7">
        <f>InputData[[#This Row],[QUANTITY]]*VLOOKUP(InputData[[#This Row],[PRODUCT ID]],MasterData[],6,FALSE)</f>
        <v>402.56</v>
      </c>
    </row>
    <row r="95" spans="1:8" x14ac:dyDescent="0.25">
      <c r="A95" s="3">
        <v>44312</v>
      </c>
      <c r="B95" s="4" t="s">
        <v>83</v>
      </c>
      <c r="C95" s="5">
        <v>3</v>
      </c>
      <c r="D95" s="5" t="s">
        <v>108</v>
      </c>
      <c r="E95" s="5" t="s">
        <v>106</v>
      </c>
      <c r="F95" s="6">
        <v>0</v>
      </c>
      <c r="G95" s="7">
        <f>InputData[[#This Row],[QUANTITY]]*VLOOKUP(InputData[[#This Row],[PRODUCT ID]],MasterData[],5,FALSE)</f>
        <v>201</v>
      </c>
      <c r="H95" s="7">
        <f>InputData[[#This Row],[QUANTITY]]*VLOOKUP(InputData[[#This Row],[PRODUCT ID]],MasterData[],6,FALSE)</f>
        <v>257.28000000000003</v>
      </c>
    </row>
    <row r="96" spans="1:8" x14ac:dyDescent="0.25">
      <c r="A96" s="3">
        <v>44315</v>
      </c>
      <c r="B96" s="4" t="s">
        <v>69</v>
      </c>
      <c r="C96" s="5">
        <v>7</v>
      </c>
      <c r="D96" s="5" t="s">
        <v>108</v>
      </c>
      <c r="E96" s="5" t="s">
        <v>106</v>
      </c>
      <c r="F96" s="6">
        <v>0</v>
      </c>
      <c r="G96" s="7">
        <f>InputData[[#This Row],[QUANTITY]]*VLOOKUP(InputData[[#This Row],[PRODUCT ID]],MasterData[],5,FALSE)</f>
        <v>1036</v>
      </c>
      <c r="H96" s="7">
        <f>InputData[[#This Row],[QUANTITY]]*VLOOKUP(InputData[[#This Row],[PRODUCT ID]],MasterData[],6,FALSE)</f>
        <v>1408.96</v>
      </c>
    </row>
    <row r="97" spans="1:8" x14ac:dyDescent="0.25">
      <c r="A97" s="3">
        <v>44316</v>
      </c>
      <c r="B97" s="4" t="s">
        <v>67</v>
      </c>
      <c r="C97" s="5">
        <v>1</v>
      </c>
      <c r="D97" s="5" t="s">
        <v>108</v>
      </c>
      <c r="E97" s="5" t="s">
        <v>106</v>
      </c>
      <c r="F97" s="6">
        <v>0</v>
      </c>
      <c r="G97" s="7">
        <f>InputData[[#This Row],[QUANTITY]]*VLOOKUP(InputData[[#This Row],[PRODUCT ID]],MasterData[],5,FALSE)</f>
        <v>47</v>
      </c>
      <c r="H97" s="7">
        <f>InputData[[#This Row],[QUANTITY]]*VLOOKUP(InputData[[#This Row],[PRODUCT ID]],MasterData[],6,FALSE)</f>
        <v>53.11</v>
      </c>
    </row>
    <row r="98" spans="1:8" x14ac:dyDescent="0.25">
      <c r="A98" s="3">
        <v>44317</v>
      </c>
      <c r="B98" s="4" t="s">
        <v>43</v>
      </c>
      <c r="C98" s="5">
        <v>3</v>
      </c>
      <c r="D98" s="5" t="s">
        <v>106</v>
      </c>
      <c r="E98" s="5" t="s">
        <v>107</v>
      </c>
      <c r="F98" s="6">
        <v>0</v>
      </c>
      <c r="G98" s="7">
        <f>InputData[[#This Row],[QUANTITY]]*VLOOKUP(InputData[[#This Row],[PRODUCT ID]],MasterData[],5,FALSE)</f>
        <v>111</v>
      </c>
      <c r="H98" s="7">
        <f>InputData[[#This Row],[QUANTITY]]*VLOOKUP(InputData[[#This Row],[PRODUCT ID]],MasterData[],6,FALSE)</f>
        <v>147.63</v>
      </c>
    </row>
    <row r="99" spans="1:8" x14ac:dyDescent="0.25">
      <c r="A99" s="3">
        <v>44317</v>
      </c>
      <c r="B99" s="4" t="s">
        <v>94</v>
      </c>
      <c r="C99" s="5">
        <v>1</v>
      </c>
      <c r="D99" s="5" t="s">
        <v>106</v>
      </c>
      <c r="E99" s="5" t="s">
        <v>107</v>
      </c>
      <c r="F99" s="6">
        <v>0</v>
      </c>
      <c r="G99" s="7">
        <f>InputData[[#This Row],[QUANTITY]]*VLOOKUP(InputData[[#This Row],[PRODUCT ID]],MasterData[],5,FALSE)</f>
        <v>120</v>
      </c>
      <c r="H99" s="7">
        <f>InputData[[#This Row],[QUANTITY]]*VLOOKUP(InputData[[#This Row],[PRODUCT ID]],MasterData[],6,FALSE)</f>
        <v>162</v>
      </c>
    </row>
    <row r="100" spans="1:8" x14ac:dyDescent="0.25">
      <c r="A100" s="3">
        <v>44319</v>
      </c>
      <c r="B100" s="4" t="s">
        <v>77</v>
      </c>
      <c r="C100" s="5">
        <v>3</v>
      </c>
      <c r="D100" s="5" t="s">
        <v>106</v>
      </c>
      <c r="E100" s="5" t="s">
        <v>106</v>
      </c>
      <c r="F100" s="6">
        <v>0</v>
      </c>
      <c r="G100" s="7">
        <f>InputData[[#This Row],[QUANTITY]]*VLOOKUP(InputData[[#This Row],[PRODUCT ID]],MasterData[],5,FALSE)</f>
        <v>165</v>
      </c>
      <c r="H100" s="7">
        <f>InputData[[#This Row],[QUANTITY]]*VLOOKUP(InputData[[#This Row],[PRODUCT ID]],MasterData[],6,FALSE)</f>
        <v>174.89999999999998</v>
      </c>
    </row>
    <row r="101" spans="1:8" x14ac:dyDescent="0.25">
      <c r="A101" s="3">
        <v>44320</v>
      </c>
      <c r="B101" s="4" t="s">
        <v>37</v>
      </c>
      <c r="C101" s="5">
        <v>13</v>
      </c>
      <c r="D101" s="5" t="s">
        <v>106</v>
      </c>
      <c r="E101" s="5" t="s">
        <v>106</v>
      </c>
      <c r="F101" s="6">
        <v>0</v>
      </c>
      <c r="G101" s="7">
        <f>InputData[[#This Row],[QUANTITY]]*VLOOKUP(InputData[[#This Row],[PRODUCT ID]],MasterData[],5,FALSE)</f>
        <v>156</v>
      </c>
      <c r="H101" s="7">
        <f>InputData[[#This Row],[QUANTITY]]*VLOOKUP(InputData[[#This Row],[PRODUCT ID]],MasterData[],6,FALSE)</f>
        <v>204.35999999999999</v>
      </c>
    </row>
    <row r="102" spans="1:8" x14ac:dyDescent="0.25">
      <c r="A102" s="3">
        <v>44320</v>
      </c>
      <c r="B102" s="4" t="s">
        <v>35</v>
      </c>
      <c r="C102" s="5">
        <v>4</v>
      </c>
      <c r="D102" s="5" t="s">
        <v>108</v>
      </c>
      <c r="E102" s="5" t="s">
        <v>107</v>
      </c>
      <c r="F102" s="6">
        <v>0</v>
      </c>
      <c r="G102" s="7">
        <f>InputData[[#This Row],[QUANTITY]]*VLOOKUP(InputData[[#This Row],[PRODUCT ID]],MasterData[],5,FALSE)</f>
        <v>448</v>
      </c>
      <c r="H102" s="7">
        <f>InputData[[#This Row],[QUANTITY]]*VLOOKUP(InputData[[#This Row],[PRODUCT ID]],MasterData[],6,FALSE)</f>
        <v>586.88</v>
      </c>
    </row>
    <row r="103" spans="1:8" x14ac:dyDescent="0.25">
      <c r="A103" s="3">
        <v>44321</v>
      </c>
      <c r="B103" s="4" t="s">
        <v>24</v>
      </c>
      <c r="C103" s="5">
        <v>13</v>
      </c>
      <c r="D103" s="5" t="s">
        <v>108</v>
      </c>
      <c r="E103" s="5" t="s">
        <v>107</v>
      </c>
      <c r="F103" s="6">
        <v>0</v>
      </c>
      <c r="G103" s="7">
        <f>InputData[[#This Row],[QUANTITY]]*VLOOKUP(InputData[[#This Row],[PRODUCT ID]],MasterData[],5,FALSE)</f>
        <v>78</v>
      </c>
      <c r="H103" s="7">
        <f>InputData[[#This Row],[QUANTITY]]*VLOOKUP(InputData[[#This Row],[PRODUCT ID]],MasterData[],6,FALSE)</f>
        <v>102.17999999999999</v>
      </c>
    </row>
    <row r="104" spans="1:8" x14ac:dyDescent="0.25">
      <c r="A104" s="3">
        <v>44322</v>
      </c>
      <c r="B104" s="4" t="s">
        <v>22</v>
      </c>
      <c r="C104" s="5">
        <v>15</v>
      </c>
      <c r="D104" s="5" t="s">
        <v>108</v>
      </c>
      <c r="E104" s="5" t="s">
        <v>106</v>
      </c>
      <c r="F104" s="6">
        <v>0</v>
      </c>
      <c r="G104" s="7">
        <f>InputData[[#This Row],[QUANTITY]]*VLOOKUP(InputData[[#This Row],[PRODUCT ID]],MasterData[],5,FALSE)</f>
        <v>1245</v>
      </c>
      <c r="H104" s="7">
        <f>InputData[[#This Row],[QUANTITY]]*VLOOKUP(InputData[[#This Row],[PRODUCT ID]],MasterData[],6,FALSE)</f>
        <v>1419.3000000000002</v>
      </c>
    </row>
    <row r="105" spans="1:8" x14ac:dyDescent="0.25">
      <c r="A105" s="3">
        <v>44322</v>
      </c>
      <c r="B105" s="4" t="s">
        <v>24</v>
      </c>
      <c r="C105" s="5">
        <v>6</v>
      </c>
      <c r="D105" s="5" t="s">
        <v>106</v>
      </c>
      <c r="E105" s="5" t="s">
        <v>106</v>
      </c>
      <c r="F105" s="6">
        <v>0</v>
      </c>
      <c r="G105" s="7">
        <f>InputData[[#This Row],[QUANTITY]]*VLOOKUP(InputData[[#This Row],[PRODUCT ID]],MasterData[],5,FALSE)</f>
        <v>36</v>
      </c>
      <c r="H105" s="7">
        <f>InputData[[#This Row],[QUANTITY]]*VLOOKUP(InputData[[#This Row],[PRODUCT ID]],MasterData[],6,FALSE)</f>
        <v>47.16</v>
      </c>
    </row>
    <row r="106" spans="1:8" x14ac:dyDescent="0.25">
      <c r="A106" s="3">
        <v>44323</v>
      </c>
      <c r="B106" s="4" t="s">
        <v>43</v>
      </c>
      <c r="C106" s="5">
        <v>1</v>
      </c>
      <c r="D106" s="5" t="s">
        <v>108</v>
      </c>
      <c r="E106" s="5" t="s">
        <v>107</v>
      </c>
      <c r="F106" s="6">
        <v>0</v>
      </c>
      <c r="G106" s="7">
        <f>InputData[[#This Row],[QUANTITY]]*VLOOKUP(InputData[[#This Row],[PRODUCT ID]],MasterData[],5,FALSE)</f>
        <v>37</v>
      </c>
      <c r="H106" s="7">
        <f>InputData[[#This Row],[QUANTITY]]*VLOOKUP(InputData[[#This Row],[PRODUCT ID]],MasterData[],6,FALSE)</f>
        <v>49.21</v>
      </c>
    </row>
    <row r="107" spans="1:8" x14ac:dyDescent="0.25">
      <c r="A107" s="3">
        <v>44325</v>
      </c>
      <c r="B107" s="4" t="s">
        <v>39</v>
      </c>
      <c r="C107" s="5">
        <v>6</v>
      </c>
      <c r="D107" s="5" t="s">
        <v>106</v>
      </c>
      <c r="E107" s="5" t="s">
        <v>106</v>
      </c>
      <c r="F107" s="6">
        <v>0</v>
      </c>
      <c r="G107" s="7">
        <f>InputData[[#This Row],[QUANTITY]]*VLOOKUP(InputData[[#This Row],[PRODUCT ID]],MasterData[],5,FALSE)</f>
        <v>78</v>
      </c>
      <c r="H107" s="7">
        <f>InputData[[#This Row],[QUANTITY]]*VLOOKUP(InputData[[#This Row],[PRODUCT ID]],MasterData[],6,FALSE)</f>
        <v>99.84</v>
      </c>
    </row>
    <row r="108" spans="1:8" x14ac:dyDescent="0.25">
      <c r="A108" s="3">
        <v>44325</v>
      </c>
      <c r="B108" s="4" t="s">
        <v>65</v>
      </c>
      <c r="C108" s="5">
        <v>8</v>
      </c>
      <c r="D108" s="5" t="s">
        <v>108</v>
      </c>
      <c r="E108" s="5" t="s">
        <v>107</v>
      </c>
      <c r="F108" s="6">
        <v>0</v>
      </c>
      <c r="G108" s="7">
        <f>InputData[[#This Row],[QUANTITY]]*VLOOKUP(InputData[[#This Row],[PRODUCT ID]],MasterData[],5,FALSE)</f>
        <v>296</v>
      </c>
      <c r="H108" s="7">
        <f>InputData[[#This Row],[QUANTITY]]*VLOOKUP(InputData[[#This Row],[PRODUCT ID]],MasterData[],6,FALSE)</f>
        <v>334.48</v>
      </c>
    </row>
    <row r="109" spans="1:8" x14ac:dyDescent="0.25">
      <c r="A109" s="3">
        <v>44328</v>
      </c>
      <c r="B109" s="4" t="s">
        <v>39</v>
      </c>
      <c r="C109" s="5">
        <v>3</v>
      </c>
      <c r="D109" s="5" t="s">
        <v>108</v>
      </c>
      <c r="E109" s="5" t="s">
        <v>106</v>
      </c>
      <c r="F109" s="6">
        <v>0</v>
      </c>
      <c r="G109" s="7">
        <f>InputData[[#This Row],[QUANTITY]]*VLOOKUP(InputData[[#This Row],[PRODUCT ID]],MasterData[],5,FALSE)</f>
        <v>39</v>
      </c>
      <c r="H109" s="7">
        <f>InputData[[#This Row],[QUANTITY]]*VLOOKUP(InputData[[#This Row],[PRODUCT ID]],MasterData[],6,FALSE)</f>
        <v>49.92</v>
      </c>
    </row>
    <row r="110" spans="1:8" x14ac:dyDescent="0.25">
      <c r="A110" s="3">
        <v>44328</v>
      </c>
      <c r="B110" s="4" t="s">
        <v>79</v>
      </c>
      <c r="C110" s="5">
        <v>15</v>
      </c>
      <c r="D110" s="5" t="s">
        <v>108</v>
      </c>
      <c r="E110" s="5" t="s">
        <v>106</v>
      </c>
      <c r="F110" s="6">
        <v>0</v>
      </c>
      <c r="G110" s="7">
        <f>InputData[[#This Row],[QUANTITY]]*VLOOKUP(InputData[[#This Row],[PRODUCT ID]],MasterData[],5,FALSE)</f>
        <v>75</v>
      </c>
      <c r="H110" s="7">
        <f>InputData[[#This Row],[QUANTITY]]*VLOOKUP(InputData[[#This Row],[PRODUCT ID]],MasterData[],6,FALSE)</f>
        <v>100.5</v>
      </c>
    </row>
    <row r="111" spans="1:8" x14ac:dyDescent="0.25">
      <c r="A111" s="3">
        <v>44329</v>
      </c>
      <c r="B111" s="4" t="s">
        <v>67</v>
      </c>
      <c r="C111" s="5">
        <v>4</v>
      </c>
      <c r="D111" s="5" t="s">
        <v>108</v>
      </c>
      <c r="E111" s="5" t="s">
        <v>106</v>
      </c>
      <c r="F111" s="6">
        <v>0</v>
      </c>
      <c r="G111" s="7">
        <f>InputData[[#This Row],[QUANTITY]]*VLOOKUP(InputData[[#This Row],[PRODUCT ID]],MasterData[],5,FALSE)</f>
        <v>188</v>
      </c>
      <c r="H111" s="7">
        <f>InputData[[#This Row],[QUANTITY]]*VLOOKUP(InputData[[#This Row],[PRODUCT ID]],MasterData[],6,FALSE)</f>
        <v>212.44</v>
      </c>
    </row>
    <row r="112" spans="1:8" x14ac:dyDescent="0.25">
      <c r="A112" s="3">
        <v>44336</v>
      </c>
      <c r="B112" s="4" t="s">
        <v>94</v>
      </c>
      <c r="C112" s="5">
        <v>2</v>
      </c>
      <c r="D112" s="5" t="s">
        <v>106</v>
      </c>
      <c r="E112" s="5" t="s">
        <v>107</v>
      </c>
      <c r="F112" s="6">
        <v>0</v>
      </c>
      <c r="G112" s="7">
        <f>InputData[[#This Row],[QUANTITY]]*VLOOKUP(InputData[[#This Row],[PRODUCT ID]],MasterData[],5,FALSE)</f>
        <v>240</v>
      </c>
      <c r="H112" s="7">
        <f>InputData[[#This Row],[QUANTITY]]*VLOOKUP(InputData[[#This Row],[PRODUCT ID]],MasterData[],6,FALSE)</f>
        <v>324</v>
      </c>
    </row>
    <row r="113" spans="1:8" x14ac:dyDescent="0.25">
      <c r="A113" s="3">
        <v>44339</v>
      </c>
      <c r="B113" s="4" t="s">
        <v>90</v>
      </c>
      <c r="C113" s="5">
        <v>11</v>
      </c>
      <c r="D113" s="5" t="s">
        <v>108</v>
      </c>
      <c r="E113" s="5" t="s">
        <v>106</v>
      </c>
      <c r="F113" s="6">
        <v>0</v>
      </c>
      <c r="G113" s="7">
        <f>InputData[[#This Row],[QUANTITY]]*VLOOKUP(InputData[[#This Row],[PRODUCT ID]],MasterData[],5,FALSE)</f>
        <v>990</v>
      </c>
      <c r="H113" s="7">
        <f>InputData[[#This Row],[QUANTITY]]*VLOOKUP(InputData[[#This Row],[PRODUCT ID]],MasterData[],6,FALSE)</f>
        <v>1267.2</v>
      </c>
    </row>
    <row r="114" spans="1:8" x14ac:dyDescent="0.25">
      <c r="A114" s="3">
        <v>44346</v>
      </c>
      <c r="B114" s="4" t="s">
        <v>54</v>
      </c>
      <c r="C114" s="5">
        <v>13</v>
      </c>
      <c r="D114" s="5" t="s">
        <v>106</v>
      </c>
      <c r="E114" s="5" t="s">
        <v>106</v>
      </c>
      <c r="F114" s="6">
        <v>0</v>
      </c>
      <c r="G114" s="7">
        <f>InputData[[#This Row],[QUANTITY]]*VLOOKUP(InputData[[#This Row],[PRODUCT ID]],MasterData[],5,FALSE)</f>
        <v>1833</v>
      </c>
      <c r="H114" s="7">
        <f>InputData[[#This Row],[QUANTITY]]*VLOOKUP(InputData[[#This Row],[PRODUCT ID]],MasterData[],6,FALSE)</f>
        <v>1942.98</v>
      </c>
    </row>
    <row r="115" spans="1:8" x14ac:dyDescent="0.25">
      <c r="A115" s="3">
        <v>44346</v>
      </c>
      <c r="B115" s="4" t="s">
        <v>33</v>
      </c>
      <c r="C115" s="5">
        <v>6</v>
      </c>
      <c r="D115" s="5" t="s">
        <v>106</v>
      </c>
      <c r="E115" s="5" t="s">
        <v>107</v>
      </c>
      <c r="F115" s="6">
        <v>0</v>
      </c>
      <c r="G115" s="7">
        <f>InputData[[#This Row],[QUANTITY]]*VLOOKUP(InputData[[#This Row],[PRODUCT ID]],MasterData[],5,FALSE)</f>
        <v>672</v>
      </c>
      <c r="H115" s="7">
        <f>InputData[[#This Row],[QUANTITY]]*VLOOKUP(InputData[[#This Row],[PRODUCT ID]],MasterData[],6,FALSE)</f>
        <v>732.48</v>
      </c>
    </row>
    <row r="116" spans="1:8" x14ac:dyDescent="0.25">
      <c r="A116" s="3">
        <v>44350</v>
      </c>
      <c r="B116" s="4" t="s">
        <v>50</v>
      </c>
      <c r="C116" s="5">
        <v>10</v>
      </c>
      <c r="D116" s="5" t="s">
        <v>108</v>
      </c>
      <c r="E116" s="5" t="s">
        <v>107</v>
      </c>
      <c r="F116" s="6">
        <v>0</v>
      </c>
      <c r="G116" s="7">
        <f>InputData[[#This Row],[QUANTITY]]*VLOOKUP(InputData[[#This Row],[PRODUCT ID]],MasterData[],5,FALSE)</f>
        <v>1260</v>
      </c>
      <c r="H116" s="7">
        <f>InputData[[#This Row],[QUANTITY]]*VLOOKUP(InputData[[#This Row],[PRODUCT ID]],MasterData[],6,FALSE)</f>
        <v>1625.3999999999999</v>
      </c>
    </row>
    <row r="117" spans="1:8" x14ac:dyDescent="0.25">
      <c r="A117" s="3">
        <v>44351</v>
      </c>
      <c r="B117" s="4" t="s">
        <v>47</v>
      </c>
      <c r="C117" s="5">
        <v>8</v>
      </c>
      <c r="D117" s="5" t="s">
        <v>105</v>
      </c>
      <c r="E117" s="5" t="s">
        <v>106</v>
      </c>
      <c r="F117" s="6">
        <v>0</v>
      </c>
      <c r="G117" s="7">
        <f>InputData[[#This Row],[QUANTITY]]*VLOOKUP(InputData[[#This Row],[PRODUCT ID]],MasterData[],5,FALSE)</f>
        <v>488</v>
      </c>
      <c r="H117" s="7">
        <f>InputData[[#This Row],[QUANTITY]]*VLOOKUP(InputData[[#This Row],[PRODUCT ID]],MasterData[],6,FALSE)</f>
        <v>610</v>
      </c>
    </row>
    <row r="118" spans="1:8" x14ac:dyDescent="0.25">
      <c r="A118" s="3">
        <v>44351</v>
      </c>
      <c r="B118" s="4" t="s">
        <v>47</v>
      </c>
      <c r="C118" s="5">
        <v>12</v>
      </c>
      <c r="D118" s="5" t="s">
        <v>106</v>
      </c>
      <c r="E118" s="5" t="s">
        <v>107</v>
      </c>
      <c r="F118" s="6">
        <v>0</v>
      </c>
      <c r="G118" s="7">
        <f>InputData[[#This Row],[QUANTITY]]*VLOOKUP(InputData[[#This Row],[PRODUCT ID]],MasterData[],5,FALSE)</f>
        <v>732</v>
      </c>
      <c r="H118" s="7">
        <f>InputData[[#This Row],[QUANTITY]]*VLOOKUP(InputData[[#This Row],[PRODUCT ID]],MasterData[],6,FALSE)</f>
        <v>915</v>
      </c>
    </row>
    <row r="119" spans="1:8" x14ac:dyDescent="0.25">
      <c r="A119" s="3">
        <v>44352</v>
      </c>
      <c r="B119" s="4" t="s">
        <v>52</v>
      </c>
      <c r="C119" s="5">
        <v>15</v>
      </c>
      <c r="D119" s="5" t="s">
        <v>105</v>
      </c>
      <c r="E119" s="5" t="s">
        <v>106</v>
      </c>
      <c r="F119" s="6">
        <v>0</v>
      </c>
      <c r="G119" s="7">
        <f>InputData[[#This Row],[QUANTITY]]*VLOOKUP(InputData[[#This Row],[PRODUCT ID]],MasterData[],5,FALSE)</f>
        <v>1815</v>
      </c>
      <c r="H119" s="7">
        <f>InputData[[#This Row],[QUANTITY]]*VLOOKUP(InputData[[#This Row],[PRODUCT ID]],MasterData[],6,FALSE)</f>
        <v>2123.5499999999997</v>
      </c>
    </row>
    <row r="120" spans="1:8" x14ac:dyDescent="0.25">
      <c r="A120" s="3">
        <v>44352</v>
      </c>
      <c r="B120" s="4" t="s">
        <v>79</v>
      </c>
      <c r="C120" s="5">
        <v>10</v>
      </c>
      <c r="D120" s="5" t="s">
        <v>108</v>
      </c>
      <c r="E120" s="5" t="s">
        <v>106</v>
      </c>
      <c r="F120" s="6">
        <v>0</v>
      </c>
      <c r="G120" s="7">
        <f>InputData[[#This Row],[QUANTITY]]*VLOOKUP(InputData[[#This Row],[PRODUCT ID]],MasterData[],5,FALSE)</f>
        <v>50</v>
      </c>
      <c r="H120" s="7">
        <f>InputData[[#This Row],[QUANTITY]]*VLOOKUP(InputData[[#This Row],[PRODUCT ID]],MasterData[],6,FALSE)</f>
        <v>67</v>
      </c>
    </row>
    <row r="121" spans="1:8" x14ac:dyDescent="0.25">
      <c r="A121" s="3">
        <v>44353</v>
      </c>
      <c r="B121" s="4" t="s">
        <v>75</v>
      </c>
      <c r="C121" s="5">
        <v>6</v>
      </c>
      <c r="D121" s="5" t="s">
        <v>108</v>
      </c>
      <c r="E121" s="5" t="s">
        <v>106</v>
      </c>
      <c r="F121" s="6">
        <v>0</v>
      </c>
      <c r="G121" s="7">
        <f>InputData[[#This Row],[QUANTITY]]*VLOOKUP(InputData[[#This Row],[PRODUCT ID]],MasterData[],5,FALSE)</f>
        <v>570</v>
      </c>
      <c r="H121" s="7">
        <f>InputData[[#This Row],[QUANTITY]]*VLOOKUP(InputData[[#This Row],[PRODUCT ID]],MasterData[],6,FALSE)</f>
        <v>718.2</v>
      </c>
    </row>
    <row r="122" spans="1:8" x14ac:dyDescent="0.25">
      <c r="A122" s="3">
        <v>44355</v>
      </c>
      <c r="B122" s="4" t="s">
        <v>65</v>
      </c>
      <c r="C122" s="5">
        <v>11</v>
      </c>
      <c r="D122" s="5" t="s">
        <v>108</v>
      </c>
      <c r="E122" s="5" t="s">
        <v>106</v>
      </c>
      <c r="F122" s="6">
        <v>0</v>
      </c>
      <c r="G122" s="7">
        <f>InputData[[#This Row],[QUANTITY]]*VLOOKUP(InputData[[#This Row],[PRODUCT ID]],MasterData[],5,FALSE)</f>
        <v>407</v>
      </c>
      <c r="H122" s="7">
        <f>InputData[[#This Row],[QUANTITY]]*VLOOKUP(InputData[[#This Row],[PRODUCT ID]],MasterData[],6,FALSE)</f>
        <v>459.91</v>
      </c>
    </row>
    <row r="123" spans="1:8" x14ac:dyDescent="0.25">
      <c r="A123" s="3">
        <v>44355</v>
      </c>
      <c r="B123" s="4" t="s">
        <v>14</v>
      </c>
      <c r="C123" s="5">
        <v>11</v>
      </c>
      <c r="D123" s="5" t="s">
        <v>105</v>
      </c>
      <c r="E123" s="5" t="s">
        <v>107</v>
      </c>
      <c r="F123" s="6">
        <v>0</v>
      </c>
      <c r="G123" s="7">
        <f>InputData[[#This Row],[QUANTITY]]*VLOOKUP(InputData[[#This Row],[PRODUCT ID]],MasterData[],5,FALSE)</f>
        <v>484</v>
      </c>
      <c r="H123" s="7">
        <f>InputData[[#This Row],[QUANTITY]]*VLOOKUP(InputData[[#This Row],[PRODUCT ID]],MasterData[],6,FALSE)</f>
        <v>537.24</v>
      </c>
    </row>
    <row r="124" spans="1:8" x14ac:dyDescent="0.25">
      <c r="A124" s="3">
        <v>44356</v>
      </c>
      <c r="B124" s="4" t="s">
        <v>6</v>
      </c>
      <c r="C124" s="5">
        <v>7</v>
      </c>
      <c r="D124" s="5" t="s">
        <v>108</v>
      </c>
      <c r="E124" s="5" t="s">
        <v>106</v>
      </c>
      <c r="F124" s="6">
        <v>0</v>
      </c>
      <c r="G124" s="7">
        <f>InputData[[#This Row],[QUANTITY]]*VLOOKUP(InputData[[#This Row],[PRODUCT ID]],MasterData[],5,FALSE)</f>
        <v>686</v>
      </c>
      <c r="H124" s="7">
        <f>InputData[[#This Row],[QUANTITY]]*VLOOKUP(InputData[[#This Row],[PRODUCT ID]],MasterData[],6,FALSE)</f>
        <v>727.16</v>
      </c>
    </row>
    <row r="125" spans="1:8" x14ac:dyDescent="0.25">
      <c r="A125" s="3">
        <v>44358</v>
      </c>
      <c r="B125" s="4" t="s">
        <v>73</v>
      </c>
      <c r="C125" s="5">
        <v>12</v>
      </c>
      <c r="D125" s="5" t="s">
        <v>105</v>
      </c>
      <c r="E125" s="5" t="s">
        <v>107</v>
      </c>
      <c r="F125" s="6">
        <v>0</v>
      </c>
      <c r="G125" s="7">
        <f>InputData[[#This Row],[QUANTITY]]*VLOOKUP(InputData[[#This Row],[PRODUCT ID]],MasterData[],5,FALSE)</f>
        <v>1068</v>
      </c>
      <c r="H125" s="7">
        <f>InputData[[#This Row],[QUANTITY]]*VLOOKUP(InputData[[#This Row],[PRODUCT ID]],MasterData[],6,FALSE)</f>
        <v>1409.76</v>
      </c>
    </row>
    <row r="126" spans="1:8" x14ac:dyDescent="0.25">
      <c r="A126" s="3">
        <v>44359</v>
      </c>
      <c r="B126" s="4" t="s">
        <v>92</v>
      </c>
      <c r="C126" s="5">
        <v>6</v>
      </c>
      <c r="D126" s="5" t="s">
        <v>108</v>
      </c>
      <c r="E126" s="5" t="s">
        <v>106</v>
      </c>
      <c r="F126" s="6">
        <v>0</v>
      </c>
      <c r="G126" s="7">
        <f>InputData[[#This Row],[QUANTITY]]*VLOOKUP(InputData[[#This Row],[PRODUCT ID]],MasterData[],5,FALSE)</f>
        <v>828</v>
      </c>
      <c r="H126" s="7">
        <f>InputData[[#This Row],[QUANTITY]]*VLOOKUP(InputData[[#This Row],[PRODUCT ID]],MasterData[],6,FALSE)</f>
        <v>1043.28</v>
      </c>
    </row>
    <row r="127" spans="1:8" x14ac:dyDescent="0.25">
      <c r="A127" s="3">
        <v>44361</v>
      </c>
      <c r="B127" s="4" t="s">
        <v>58</v>
      </c>
      <c r="C127" s="5">
        <v>10</v>
      </c>
      <c r="D127" s="5" t="s">
        <v>106</v>
      </c>
      <c r="E127" s="5" t="s">
        <v>107</v>
      </c>
      <c r="F127" s="6">
        <v>0</v>
      </c>
      <c r="G127" s="7">
        <f>InputData[[#This Row],[QUANTITY]]*VLOOKUP(InputData[[#This Row],[PRODUCT ID]],MasterData[],5,FALSE)</f>
        <v>70</v>
      </c>
      <c r="H127" s="7">
        <f>InputData[[#This Row],[QUANTITY]]*VLOOKUP(InputData[[#This Row],[PRODUCT ID]],MasterData[],6,FALSE)</f>
        <v>83.3</v>
      </c>
    </row>
    <row r="128" spans="1:8" x14ac:dyDescent="0.25">
      <c r="A128" s="3">
        <v>44363</v>
      </c>
      <c r="B128" s="4" t="s">
        <v>45</v>
      </c>
      <c r="C128" s="5">
        <v>5</v>
      </c>
      <c r="D128" s="5" t="s">
        <v>105</v>
      </c>
      <c r="E128" s="5" t="s">
        <v>107</v>
      </c>
      <c r="F128" s="6">
        <v>0</v>
      </c>
      <c r="G128" s="7">
        <f>InputData[[#This Row],[QUANTITY]]*VLOOKUP(InputData[[#This Row],[PRODUCT ID]],MasterData[],5,FALSE)</f>
        <v>750</v>
      </c>
      <c r="H128" s="7">
        <f>InputData[[#This Row],[QUANTITY]]*VLOOKUP(InputData[[#This Row],[PRODUCT ID]],MasterData[],6,FALSE)</f>
        <v>1050</v>
      </c>
    </row>
    <row r="129" spans="1:8" x14ac:dyDescent="0.25">
      <c r="A129" s="3">
        <v>44363</v>
      </c>
      <c r="B129" s="4" t="s">
        <v>37</v>
      </c>
      <c r="C129" s="5">
        <v>12</v>
      </c>
      <c r="D129" s="5" t="s">
        <v>106</v>
      </c>
      <c r="E129" s="5" t="s">
        <v>107</v>
      </c>
      <c r="F129" s="6">
        <v>0</v>
      </c>
      <c r="G129" s="7">
        <f>InputData[[#This Row],[QUANTITY]]*VLOOKUP(InputData[[#This Row],[PRODUCT ID]],MasterData[],5,FALSE)</f>
        <v>144</v>
      </c>
      <c r="H129" s="7">
        <f>InputData[[#This Row],[QUANTITY]]*VLOOKUP(InputData[[#This Row],[PRODUCT ID]],MasterData[],6,FALSE)</f>
        <v>188.64</v>
      </c>
    </row>
    <row r="130" spans="1:8" x14ac:dyDescent="0.25">
      <c r="A130" s="3">
        <v>44363</v>
      </c>
      <c r="B130" s="4" t="s">
        <v>88</v>
      </c>
      <c r="C130" s="5">
        <v>11</v>
      </c>
      <c r="D130" s="5" t="s">
        <v>108</v>
      </c>
      <c r="E130" s="5" t="s">
        <v>107</v>
      </c>
      <c r="F130" s="6">
        <v>0</v>
      </c>
      <c r="G130" s="7">
        <f>InputData[[#This Row],[QUANTITY]]*VLOOKUP(InputData[[#This Row],[PRODUCT ID]],MasterData[],5,FALSE)</f>
        <v>407</v>
      </c>
      <c r="H130" s="7">
        <f>InputData[[#This Row],[QUANTITY]]*VLOOKUP(InputData[[#This Row],[PRODUCT ID]],MasterData[],6,FALSE)</f>
        <v>468.04999999999995</v>
      </c>
    </row>
    <row r="131" spans="1:8" x14ac:dyDescent="0.25">
      <c r="A131" s="3">
        <v>44365</v>
      </c>
      <c r="B131" s="4" t="s">
        <v>58</v>
      </c>
      <c r="C131" s="5">
        <v>13</v>
      </c>
      <c r="D131" s="5" t="s">
        <v>108</v>
      </c>
      <c r="E131" s="5" t="s">
        <v>107</v>
      </c>
      <c r="F131" s="6">
        <v>0</v>
      </c>
      <c r="G131" s="7">
        <f>InputData[[#This Row],[QUANTITY]]*VLOOKUP(InputData[[#This Row],[PRODUCT ID]],MasterData[],5,FALSE)</f>
        <v>91</v>
      </c>
      <c r="H131" s="7">
        <f>InputData[[#This Row],[QUANTITY]]*VLOOKUP(InputData[[#This Row],[PRODUCT ID]],MasterData[],6,FALSE)</f>
        <v>108.29</v>
      </c>
    </row>
    <row r="132" spans="1:8" x14ac:dyDescent="0.25">
      <c r="A132" s="3">
        <v>44366</v>
      </c>
      <c r="B132" s="4" t="s">
        <v>92</v>
      </c>
      <c r="C132" s="5">
        <v>5</v>
      </c>
      <c r="D132" s="5" t="s">
        <v>108</v>
      </c>
      <c r="E132" s="5" t="s">
        <v>106</v>
      </c>
      <c r="F132" s="6">
        <v>0</v>
      </c>
      <c r="G132" s="7">
        <f>InputData[[#This Row],[QUANTITY]]*VLOOKUP(InputData[[#This Row],[PRODUCT ID]],MasterData[],5,FALSE)</f>
        <v>690</v>
      </c>
      <c r="H132" s="7">
        <f>InputData[[#This Row],[QUANTITY]]*VLOOKUP(InputData[[#This Row],[PRODUCT ID]],MasterData[],6,FALSE)</f>
        <v>869.4</v>
      </c>
    </row>
    <row r="133" spans="1:8" x14ac:dyDescent="0.25">
      <c r="A133" s="3">
        <v>44367</v>
      </c>
      <c r="B133" s="4" t="s">
        <v>39</v>
      </c>
      <c r="C133" s="5">
        <v>1</v>
      </c>
      <c r="D133" s="5" t="s">
        <v>105</v>
      </c>
      <c r="E133" s="5" t="s">
        <v>107</v>
      </c>
      <c r="F133" s="6">
        <v>0</v>
      </c>
      <c r="G133" s="7">
        <f>InputData[[#This Row],[QUANTITY]]*VLOOKUP(InputData[[#This Row],[PRODUCT ID]],MasterData[],5,FALSE)</f>
        <v>13</v>
      </c>
      <c r="H133" s="7">
        <f>InputData[[#This Row],[QUANTITY]]*VLOOKUP(InputData[[#This Row],[PRODUCT ID]],MasterData[],6,FALSE)</f>
        <v>16.64</v>
      </c>
    </row>
    <row r="134" spans="1:8" x14ac:dyDescent="0.25">
      <c r="A134" s="3">
        <v>44370</v>
      </c>
      <c r="B134" s="4" t="s">
        <v>39</v>
      </c>
      <c r="C134" s="5">
        <v>4</v>
      </c>
      <c r="D134" s="5" t="s">
        <v>108</v>
      </c>
      <c r="E134" s="5" t="s">
        <v>106</v>
      </c>
      <c r="F134" s="6">
        <v>0</v>
      </c>
      <c r="G134" s="7">
        <f>InputData[[#This Row],[QUANTITY]]*VLOOKUP(InputData[[#This Row],[PRODUCT ID]],MasterData[],5,FALSE)</f>
        <v>52</v>
      </c>
      <c r="H134" s="7">
        <f>InputData[[#This Row],[QUANTITY]]*VLOOKUP(InputData[[#This Row],[PRODUCT ID]],MasterData[],6,FALSE)</f>
        <v>66.56</v>
      </c>
    </row>
    <row r="135" spans="1:8" x14ac:dyDescent="0.25">
      <c r="A135" s="3">
        <v>44371</v>
      </c>
      <c r="B135" s="4" t="s">
        <v>29</v>
      </c>
      <c r="C135" s="5">
        <v>13</v>
      </c>
      <c r="D135" s="5" t="s">
        <v>108</v>
      </c>
      <c r="E135" s="5" t="s">
        <v>106</v>
      </c>
      <c r="F135" s="6">
        <v>0</v>
      </c>
      <c r="G135" s="7">
        <f>InputData[[#This Row],[QUANTITY]]*VLOOKUP(InputData[[#This Row],[PRODUCT ID]],MasterData[],5,FALSE)</f>
        <v>572</v>
      </c>
      <c r="H135" s="7">
        <f>InputData[[#This Row],[QUANTITY]]*VLOOKUP(InputData[[#This Row],[PRODUCT ID]],MasterData[],6,FALSE)</f>
        <v>629.19999999999993</v>
      </c>
    </row>
    <row r="136" spans="1:8" x14ac:dyDescent="0.25">
      <c r="A136" s="3">
        <v>44373</v>
      </c>
      <c r="B136" s="4" t="s">
        <v>24</v>
      </c>
      <c r="C136" s="5">
        <v>7</v>
      </c>
      <c r="D136" s="5" t="s">
        <v>106</v>
      </c>
      <c r="E136" s="5" t="s">
        <v>106</v>
      </c>
      <c r="F136" s="6">
        <v>0</v>
      </c>
      <c r="G136" s="7">
        <f>InputData[[#This Row],[QUANTITY]]*VLOOKUP(InputData[[#This Row],[PRODUCT ID]],MasterData[],5,FALSE)</f>
        <v>42</v>
      </c>
      <c r="H136" s="7">
        <f>InputData[[#This Row],[QUANTITY]]*VLOOKUP(InputData[[#This Row],[PRODUCT ID]],MasterData[],6,FALSE)</f>
        <v>55.019999999999996</v>
      </c>
    </row>
    <row r="137" spans="1:8" x14ac:dyDescent="0.25">
      <c r="A137" s="3">
        <v>44374</v>
      </c>
      <c r="B137" s="4" t="s">
        <v>16</v>
      </c>
      <c r="C137" s="5">
        <v>11</v>
      </c>
      <c r="D137" s="5" t="s">
        <v>108</v>
      </c>
      <c r="E137" s="5" t="s">
        <v>107</v>
      </c>
      <c r="F137" s="6">
        <v>0</v>
      </c>
      <c r="G137" s="7">
        <f>InputData[[#This Row],[QUANTITY]]*VLOOKUP(InputData[[#This Row],[PRODUCT ID]],MasterData[],5,FALSE)</f>
        <v>1463</v>
      </c>
      <c r="H137" s="7">
        <f>InputData[[#This Row],[QUANTITY]]*VLOOKUP(InputData[[#This Row],[PRODUCT ID]],MasterData[],6,FALSE)</f>
        <v>1711.71</v>
      </c>
    </row>
    <row r="138" spans="1:8" x14ac:dyDescent="0.25">
      <c r="A138" s="3">
        <v>44375</v>
      </c>
      <c r="B138" s="4" t="s">
        <v>50</v>
      </c>
      <c r="C138" s="5">
        <v>2</v>
      </c>
      <c r="D138" s="5" t="s">
        <v>106</v>
      </c>
      <c r="E138" s="5" t="s">
        <v>107</v>
      </c>
      <c r="F138" s="6">
        <v>0</v>
      </c>
      <c r="G138" s="7">
        <f>InputData[[#This Row],[QUANTITY]]*VLOOKUP(InputData[[#This Row],[PRODUCT ID]],MasterData[],5,FALSE)</f>
        <v>252</v>
      </c>
      <c r="H138" s="7">
        <f>InputData[[#This Row],[QUANTITY]]*VLOOKUP(InputData[[#This Row],[PRODUCT ID]],MasterData[],6,FALSE)</f>
        <v>325.08</v>
      </c>
    </row>
    <row r="139" spans="1:8" x14ac:dyDescent="0.25">
      <c r="A139" s="3">
        <v>44375</v>
      </c>
      <c r="B139" s="4" t="s">
        <v>79</v>
      </c>
      <c r="C139" s="5">
        <v>7</v>
      </c>
      <c r="D139" s="5" t="s">
        <v>106</v>
      </c>
      <c r="E139" s="5" t="s">
        <v>106</v>
      </c>
      <c r="F139" s="6">
        <v>0</v>
      </c>
      <c r="G139" s="7">
        <f>InputData[[#This Row],[QUANTITY]]*VLOOKUP(InputData[[#This Row],[PRODUCT ID]],MasterData[],5,FALSE)</f>
        <v>35</v>
      </c>
      <c r="H139" s="7">
        <f>InputData[[#This Row],[QUANTITY]]*VLOOKUP(InputData[[#This Row],[PRODUCT ID]],MasterData[],6,FALSE)</f>
        <v>46.9</v>
      </c>
    </row>
    <row r="140" spans="1:8" x14ac:dyDescent="0.25">
      <c r="A140" s="3">
        <v>44376</v>
      </c>
      <c r="B140" s="4" t="s">
        <v>35</v>
      </c>
      <c r="C140" s="5">
        <v>4</v>
      </c>
      <c r="D140" s="5" t="s">
        <v>108</v>
      </c>
      <c r="E140" s="5" t="s">
        <v>106</v>
      </c>
      <c r="F140" s="6">
        <v>0</v>
      </c>
      <c r="G140" s="7">
        <f>InputData[[#This Row],[QUANTITY]]*VLOOKUP(InputData[[#This Row],[PRODUCT ID]],MasterData[],5,FALSE)</f>
        <v>448</v>
      </c>
      <c r="H140" s="7">
        <f>InputData[[#This Row],[QUANTITY]]*VLOOKUP(InputData[[#This Row],[PRODUCT ID]],MasterData[],6,FALSE)</f>
        <v>586.88</v>
      </c>
    </row>
    <row r="141" spans="1:8" x14ac:dyDescent="0.25">
      <c r="A141" s="3">
        <v>44378</v>
      </c>
      <c r="B141" s="4" t="s">
        <v>16</v>
      </c>
      <c r="C141" s="5">
        <v>11</v>
      </c>
      <c r="D141" s="5" t="s">
        <v>108</v>
      </c>
      <c r="E141" s="5" t="s">
        <v>107</v>
      </c>
      <c r="F141" s="6">
        <v>0</v>
      </c>
      <c r="G141" s="7">
        <f>InputData[[#This Row],[QUANTITY]]*VLOOKUP(InputData[[#This Row],[PRODUCT ID]],MasterData[],5,FALSE)</f>
        <v>1463</v>
      </c>
      <c r="H141" s="7">
        <f>InputData[[#This Row],[QUANTITY]]*VLOOKUP(InputData[[#This Row],[PRODUCT ID]],MasterData[],6,FALSE)</f>
        <v>1711.71</v>
      </c>
    </row>
    <row r="142" spans="1:8" x14ac:dyDescent="0.25">
      <c r="A142" s="3">
        <v>44379</v>
      </c>
      <c r="B142" s="4" t="s">
        <v>26</v>
      </c>
      <c r="C142" s="5">
        <v>11</v>
      </c>
      <c r="D142" s="5" t="s">
        <v>108</v>
      </c>
      <c r="E142" s="5" t="s">
        <v>107</v>
      </c>
      <c r="F142" s="6">
        <v>0</v>
      </c>
      <c r="G142" s="7">
        <f>InputData[[#This Row],[QUANTITY]]*VLOOKUP(InputData[[#This Row],[PRODUCT ID]],MasterData[],5,FALSE)</f>
        <v>1628</v>
      </c>
      <c r="H142" s="7">
        <f>InputData[[#This Row],[QUANTITY]]*VLOOKUP(InputData[[#This Row],[PRODUCT ID]],MasterData[],6,FALSE)</f>
        <v>1807.08</v>
      </c>
    </row>
    <row r="143" spans="1:8" x14ac:dyDescent="0.25">
      <c r="A143" s="3">
        <v>44380</v>
      </c>
      <c r="B143" s="4" t="s">
        <v>75</v>
      </c>
      <c r="C143" s="5">
        <v>9</v>
      </c>
      <c r="D143" s="5" t="s">
        <v>106</v>
      </c>
      <c r="E143" s="5" t="s">
        <v>107</v>
      </c>
      <c r="F143" s="6">
        <v>0</v>
      </c>
      <c r="G143" s="7">
        <f>InputData[[#This Row],[QUANTITY]]*VLOOKUP(InputData[[#This Row],[PRODUCT ID]],MasterData[],5,FALSE)</f>
        <v>855</v>
      </c>
      <c r="H143" s="7">
        <f>InputData[[#This Row],[QUANTITY]]*VLOOKUP(InputData[[#This Row],[PRODUCT ID]],MasterData[],6,FALSE)</f>
        <v>1077.3</v>
      </c>
    </row>
    <row r="144" spans="1:8" x14ac:dyDescent="0.25">
      <c r="A144" s="3">
        <v>44380</v>
      </c>
      <c r="B144" s="4" t="s">
        <v>12</v>
      </c>
      <c r="C144" s="5">
        <v>8</v>
      </c>
      <c r="D144" s="5" t="s">
        <v>106</v>
      </c>
      <c r="E144" s="5" t="s">
        <v>107</v>
      </c>
      <c r="F144" s="6">
        <v>0</v>
      </c>
      <c r="G144" s="7">
        <f>InputData[[#This Row],[QUANTITY]]*VLOOKUP(InputData[[#This Row],[PRODUCT ID]],MasterData[],5,FALSE)</f>
        <v>568</v>
      </c>
      <c r="H144" s="7">
        <f>InputData[[#This Row],[QUANTITY]]*VLOOKUP(InputData[[#This Row],[PRODUCT ID]],MasterData[],6,FALSE)</f>
        <v>647.52</v>
      </c>
    </row>
    <row r="145" spans="1:8" x14ac:dyDescent="0.25">
      <c r="A145" s="3">
        <v>44382</v>
      </c>
      <c r="B145" s="4" t="s">
        <v>10</v>
      </c>
      <c r="C145" s="5">
        <v>8</v>
      </c>
      <c r="D145" s="5" t="s">
        <v>108</v>
      </c>
      <c r="E145" s="5" t="s">
        <v>106</v>
      </c>
      <c r="F145" s="6">
        <v>0</v>
      </c>
      <c r="G145" s="7">
        <f>InputData[[#This Row],[QUANTITY]]*VLOOKUP(InputData[[#This Row],[PRODUCT ID]],MasterData[],5,FALSE)</f>
        <v>840</v>
      </c>
      <c r="H145" s="7">
        <f>InputData[[#This Row],[QUANTITY]]*VLOOKUP(InputData[[#This Row],[PRODUCT ID]],MasterData[],6,FALSE)</f>
        <v>1142.4000000000001</v>
      </c>
    </row>
    <row r="146" spans="1:8" x14ac:dyDescent="0.25">
      <c r="A146" s="3">
        <v>44383</v>
      </c>
      <c r="B146" s="4" t="s">
        <v>92</v>
      </c>
      <c r="C146" s="5">
        <v>15</v>
      </c>
      <c r="D146" s="5" t="s">
        <v>108</v>
      </c>
      <c r="E146" s="5" t="s">
        <v>107</v>
      </c>
      <c r="F146" s="6">
        <v>0</v>
      </c>
      <c r="G146" s="7">
        <f>InputData[[#This Row],[QUANTITY]]*VLOOKUP(InputData[[#This Row],[PRODUCT ID]],MasterData[],5,FALSE)</f>
        <v>2070</v>
      </c>
      <c r="H146" s="7">
        <f>InputData[[#This Row],[QUANTITY]]*VLOOKUP(InputData[[#This Row],[PRODUCT ID]],MasterData[],6,FALSE)</f>
        <v>2608.1999999999998</v>
      </c>
    </row>
    <row r="147" spans="1:8" x14ac:dyDescent="0.25">
      <c r="A147" s="3">
        <v>44385</v>
      </c>
      <c r="B147" s="4" t="s">
        <v>14</v>
      </c>
      <c r="C147" s="5">
        <v>10</v>
      </c>
      <c r="D147" s="5" t="s">
        <v>108</v>
      </c>
      <c r="E147" s="5" t="s">
        <v>106</v>
      </c>
      <c r="F147" s="6">
        <v>0</v>
      </c>
      <c r="G147" s="7">
        <f>InputData[[#This Row],[QUANTITY]]*VLOOKUP(InputData[[#This Row],[PRODUCT ID]],MasterData[],5,FALSE)</f>
        <v>440</v>
      </c>
      <c r="H147" s="7">
        <f>InputData[[#This Row],[QUANTITY]]*VLOOKUP(InputData[[#This Row],[PRODUCT ID]],MasterData[],6,FALSE)</f>
        <v>488.40000000000003</v>
      </c>
    </row>
    <row r="148" spans="1:8" x14ac:dyDescent="0.25">
      <c r="A148" s="3">
        <v>44387</v>
      </c>
      <c r="B148" s="4" t="s">
        <v>77</v>
      </c>
      <c r="C148" s="5">
        <v>6</v>
      </c>
      <c r="D148" s="5" t="s">
        <v>105</v>
      </c>
      <c r="E148" s="5" t="s">
        <v>107</v>
      </c>
      <c r="F148" s="6">
        <v>0</v>
      </c>
      <c r="G148" s="7">
        <f>InputData[[#This Row],[QUANTITY]]*VLOOKUP(InputData[[#This Row],[PRODUCT ID]],MasterData[],5,FALSE)</f>
        <v>330</v>
      </c>
      <c r="H148" s="7">
        <f>InputData[[#This Row],[QUANTITY]]*VLOOKUP(InputData[[#This Row],[PRODUCT ID]],MasterData[],6,FALSE)</f>
        <v>349.79999999999995</v>
      </c>
    </row>
    <row r="149" spans="1:8" x14ac:dyDescent="0.25">
      <c r="A149" s="3">
        <v>44388</v>
      </c>
      <c r="B149" s="4" t="s">
        <v>24</v>
      </c>
      <c r="C149" s="5">
        <v>4</v>
      </c>
      <c r="D149" s="5" t="s">
        <v>105</v>
      </c>
      <c r="E149" s="5" t="s">
        <v>106</v>
      </c>
      <c r="F149" s="6">
        <v>0</v>
      </c>
      <c r="G149" s="7">
        <f>InputData[[#This Row],[QUANTITY]]*VLOOKUP(InputData[[#This Row],[PRODUCT ID]],MasterData[],5,FALSE)</f>
        <v>24</v>
      </c>
      <c r="H149" s="7">
        <f>InputData[[#This Row],[QUANTITY]]*VLOOKUP(InputData[[#This Row],[PRODUCT ID]],MasterData[],6,FALSE)</f>
        <v>31.439999999999998</v>
      </c>
    </row>
    <row r="150" spans="1:8" x14ac:dyDescent="0.25">
      <c r="A150" s="3">
        <v>44390</v>
      </c>
      <c r="B150" s="4" t="s">
        <v>45</v>
      </c>
      <c r="C150" s="5">
        <v>1</v>
      </c>
      <c r="D150" s="5" t="s">
        <v>108</v>
      </c>
      <c r="E150" s="5" t="s">
        <v>107</v>
      </c>
      <c r="F150" s="6">
        <v>0</v>
      </c>
      <c r="G150" s="7">
        <f>InputData[[#This Row],[QUANTITY]]*VLOOKUP(InputData[[#This Row],[PRODUCT ID]],MasterData[],5,FALSE)</f>
        <v>150</v>
      </c>
      <c r="H150" s="7">
        <f>InputData[[#This Row],[QUANTITY]]*VLOOKUP(InputData[[#This Row],[PRODUCT ID]],MasterData[],6,FALSE)</f>
        <v>210</v>
      </c>
    </row>
    <row r="151" spans="1:8" x14ac:dyDescent="0.25">
      <c r="A151" s="3">
        <v>44393</v>
      </c>
      <c r="B151" s="4" t="s">
        <v>54</v>
      </c>
      <c r="C151" s="5">
        <v>8</v>
      </c>
      <c r="D151" s="5" t="s">
        <v>105</v>
      </c>
      <c r="E151" s="5" t="s">
        <v>107</v>
      </c>
      <c r="F151" s="6">
        <v>0</v>
      </c>
      <c r="G151" s="7">
        <f>InputData[[#This Row],[QUANTITY]]*VLOOKUP(InputData[[#This Row],[PRODUCT ID]],MasterData[],5,FALSE)</f>
        <v>1128</v>
      </c>
      <c r="H151" s="7">
        <f>InputData[[#This Row],[QUANTITY]]*VLOOKUP(InputData[[#This Row],[PRODUCT ID]],MasterData[],6,FALSE)</f>
        <v>1195.68</v>
      </c>
    </row>
    <row r="152" spans="1:8" x14ac:dyDescent="0.25">
      <c r="A152" s="3">
        <v>44395</v>
      </c>
      <c r="B152" s="4" t="s">
        <v>63</v>
      </c>
      <c r="C152" s="5">
        <v>14</v>
      </c>
      <c r="D152" s="5" t="s">
        <v>106</v>
      </c>
      <c r="E152" s="5" t="s">
        <v>106</v>
      </c>
      <c r="F152" s="6">
        <v>0</v>
      </c>
      <c r="G152" s="7">
        <f>InputData[[#This Row],[QUANTITY]]*VLOOKUP(InputData[[#This Row],[PRODUCT ID]],MasterData[],5,FALSE)</f>
        <v>672</v>
      </c>
      <c r="H152" s="7">
        <f>InputData[[#This Row],[QUANTITY]]*VLOOKUP(InputData[[#This Row],[PRODUCT ID]],MasterData[],6,FALSE)</f>
        <v>799.68000000000006</v>
      </c>
    </row>
    <row r="153" spans="1:8" x14ac:dyDescent="0.25">
      <c r="A153" s="3">
        <v>44397</v>
      </c>
      <c r="B153" s="4" t="s">
        <v>86</v>
      </c>
      <c r="C153" s="5">
        <v>11</v>
      </c>
      <c r="D153" s="5" t="s">
        <v>106</v>
      </c>
      <c r="E153" s="5" t="s">
        <v>106</v>
      </c>
      <c r="F153" s="6">
        <v>0</v>
      </c>
      <c r="G153" s="7">
        <f>InputData[[#This Row],[QUANTITY]]*VLOOKUP(InputData[[#This Row],[PRODUCT ID]],MasterData[],5,FALSE)</f>
        <v>792</v>
      </c>
      <c r="H153" s="7">
        <f>InputData[[#This Row],[QUANTITY]]*VLOOKUP(InputData[[#This Row],[PRODUCT ID]],MasterData[],6,FALSE)</f>
        <v>879.12</v>
      </c>
    </row>
    <row r="154" spans="1:8" x14ac:dyDescent="0.25">
      <c r="A154" s="3">
        <v>44397</v>
      </c>
      <c r="B154" s="4" t="s">
        <v>96</v>
      </c>
      <c r="C154" s="5">
        <v>5</v>
      </c>
      <c r="D154" s="5" t="s">
        <v>108</v>
      </c>
      <c r="E154" s="5" t="s">
        <v>106</v>
      </c>
      <c r="F154" s="6">
        <v>0</v>
      </c>
      <c r="G154" s="7">
        <f>InputData[[#This Row],[QUANTITY]]*VLOOKUP(InputData[[#This Row],[PRODUCT ID]],MasterData[],5,FALSE)</f>
        <v>335</v>
      </c>
      <c r="H154" s="7">
        <f>InputData[[#This Row],[QUANTITY]]*VLOOKUP(InputData[[#This Row],[PRODUCT ID]],MasterData[],6,FALSE)</f>
        <v>415.4</v>
      </c>
    </row>
    <row r="155" spans="1:8" x14ac:dyDescent="0.25">
      <c r="A155" s="3">
        <v>44398</v>
      </c>
      <c r="B155" s="4" t="s">
        <v>67</v>
      </c>
      <c r="C155" s="5">
        <v>15</v>
      </c>
      <c r="D155" s="5" t="s">
        <v>108</v>
      </c>
      <c r="E155" s="5" t="s">
        <v>106</v>
      </c>
      <c r="F155" s="6">
        <v>0</v>
      </c>
      <c r="G155" s="7">
        <f>InputData[[#This Row],[QUANTITY]]*VLOOKUP(InputData[[#This Row],[PRODUCT ID]],MasterData[],5,FALSE)</f>
        <v>705</v>
      </c>
      <c r="H155" s="7">
        <f>InputData[[#This Row],[QUANTITY]]*VLOOKUP(InputData[[#This Row],[PRODUCT ID]],MasterData[],6,FALSE)</f>
        <v>796.65</v>
      </c>
    </row>
    <row r="156" spans="1:8" x14ac:dyDescent="0.25">
      <c r="A156" s="3">
        <v>44399</v>
      </c>
      <c r="B156" s="4" t="s">
        <v>60</v>
      </c>
      <c r="C156" s="5">
        <v>3</v>
      </c>
      <c r="D156" s="5" t="s">
        <v>105</v>
      </c>
      <c r="E156" s="5" t="s">
        <v>107</v>
      </c>
      <c r="F156" s="6">
        <v>0</v>
      </c>
      <c r="G156" s="7">
        <f>InputData[[#This Row],[QUANTITY]]*VLOOKUP(InputData[[#This Row],[PRODUCT ID]],MasterData[],5,FALSE)</f>
        <v>54</v>
      </c>
      <c r="H156" s="7">
        <f>InputData[[#This Row],[QUANTITY]]*VLOOKUP(InputData[[#This Row],[PRODUCT ID]],MasterData[],6,FALSE)</f>
        <v>73.98</v>
      </c>
    </row>
    <row r="157" spans="1:8" x14ac:dyDescent="0.25">
      <c r="A157" s="3">
        <v>44399</v>
      </c>
      <c r="B157" s="4" t="s">
        <v>56</v>
      </c>
      <c r="C157" s="5">
        <v>14</v>
      </c>
      <c r="D157" s="5" t="s">
        <v>106</v>
      </c>
      <c r="E157" s="5" t="s">
        <v>107</v>
      </c>
      <c r="F157" s="6">
        <v>0</v>
      </c>
      <c r="G157" s="7">
        <f>InputData[[#This Row],[QUANTITY]]*VLOOKUP(InputData[[#This Row],[PRODUCT ID]],MasterData[],5,FALSE)</f>
        <v>2016</v>
      </c>
      <c r="H157" s="7">
        <f>InputData[[#This Row],[QUANTITY]]*VLOOKUP(InputData[[#This Row],[PRODUCT ID]],MasterData[],6,FALSE)</f>
        <v>2197.44</v>
      </c>
    </row>
    <row r="158" spans="1:8" x14ac:dyDescent="0.25">
      <c r="A158" s="3">
        <v>44400</v>
      </c>
      <c r="B158" s="4" t="s">
        <v>81</v>
      </c>
      <c r="C158" s="5">
        <v>7</v>
      </c>
      <c r="D158" s="5" t="s">
        <v>105</v>
      </c>
      <c r="E158" s="5" t="s">
        <v>106</v>
      </c>
      <c r="F158" s="6">
        <v>0</v>
      </c>
      <c r="G158" s="7">
        <f>InputData[[#This Row],[QUANTITY]]*VLOOKUP(InputData[[#This Row],[PRODUCT ID]],MasterData[],5,FALSE)</f>
        <v>630</v>
      </c>
      <c r="H158" s="7">
        <f>InputData[[#This Row],[QUANTITY]]*VLOOKUP(InputData[[#This Row],[PRODUCT ID]],MasterData[],6,FALSE)</f>
        <v>674.1</v>
      </c>
    </row>
    <row r="159" spans="1:8" x14ac:dyDescent="0.25">
      <c r="A159" s="3">
        <v>44400</v>
      </c>
      <c r="B159" s="4" t="s">
        <v>83</v>
      </c>
      <c r="C159" s="5">
        <v>8</v>
      </c>
      <c r="D159" s="5" t="s">
        <v>108</v>
      </c>
      <c r="E159" s="5" t="s">
        <v>106</v>
      </c>
      <c r="F159" s="6">
        <v>0</v>
      </c>
      <c r="G159" s="7">
        <f>InputData[[#This Row],[QUANTITY]]*VLOOKUP(InputData[[#This Row],[PRODUCT ID]],MasterData[],5,FALSE)</f>
        <v>536</v>
      </c>
      <c r="H159" s="7">
        <f>InputData[[#This Row],[QUANTITY]]*VLOOKUP(InputData[[#This Row],[PRODUCT ID]],MasterData[],6,FALSE)</f>
        <v>686.08</v>
      </c>
    </row>
    <row r="160" spans="1:8" x14ac:dyDescent="0.25">
      <c r="A160" s="3">
        <v>44401</v>
      </c>
      <c r="B160" s="4" t="s">
        <v>24</v>
      </c>
      <c r="C160" s="5">
        <v>4</v>
      </c>
      <c r="D160" s="5" t="s">
        <v>106</v>
      </c>
      <c r="E160" s="5" t="s">
        <v>107</v>
      </c>
      <c r="F160" s="6">
        <v>0</v>
      </c>
      <c r="G160" s="7">
        <f>InputData[[#This Row],[QUANTITY]]*VLOOKUP(InputData[[#This Row],[PRODUCT ID]],MasterData[],5,FALSE)</f>
        <v>24</v>
      </c>
      <c r="H160" s="7">
        <f>InputData[[#This Row],[QUANTITY]]*VLOOKUP(InputData[[#This Row],[PRODUCT ID]],MasterData[],6,FALSE)</f>
        <v>31.439999999999998</v>
      </c>
    </row>
    <row r="161" spans="1:8" x14ac:dyDescent="0.25">
      <c r="A161" s="3">
        <v>44406</v>
      </c>
      <c r="B161" s="4" t="s">
        <v>98</v>
      </c>
      <c r="C161" s="5">
        <v>15</v>
      </c>
      <c r="D161" s="5" t="s">
        <v>106</v>
      </c>
      <c r="E161" s="5" t="s">
        <v>107</v>
      </c>
      <c r="F161" s="6">
        <v>0</v>
      </c>
      <c r="G161" s="7">
        <f>InputData[[#This Row],[QUANTITY]]*VLOOKUP(InputData[[#This Row],[PRODUCT ID]],MasterData[],5,FALSE)</f>
        <v>1140</v>
      </c>
      <c r="H161" s="7">
        <f>InputData[[#This Row],[QUANTITY]]*VLOOKUP(InputData[[#This Row],[PRODUCT ID]],MasterData[],6,FALSE)</f>
        <v>1231.2</v>
      </c>
    </row>
    <row r="162" spans="1:8" x14ac:dyDescent="0.25">
      <c r="A162" s="3">
        <v>44409</v>
      </c>
      <c r="B162" s="4" t="s">
        <v>6</v>
      </c>
      <c r="C162" s="5">
        <v>11</v>
      </c>
      <c r="D162" s="5" t="s">
        <v>108</v>
      </c>
      <c r="E162" s="5" t="s">
        <v>107</v>
      </c>
      <c r="F162" s="6">
        <v>0</v>
      </c>
      <c r="G162" s="7">
        <f>InputData[[#This Row],[QUANTITY]]*VLOOKUP(InputData[[#This Row],[PRODUCT ID]],MasterData[],5,FALSE)</f>
        <v>1078</v>
      </c>
      <c r="H162" s="7">
        <f>InputData[[#This Row],[QUANTITY]]*VLOOKUP(InputData[[#This Row],[PRODUCT ID]],MasterData[],6,FALSE)</f>
        <v>1142.6799999999998</v>
      </c>
    </row>
    <row r="163" spans="1:8" x14ac:dyDescent="0.25">
      <c r="A163" s="3">
        <v>44410</v>
      </c>
      <c r="B163" s="4" t="s">
        <v>54</v>
      </c>
      <c r="C163" s="5">
        <v>3</v>
      </c>
      <c r="D163" s="5" t="s">
        <v>108</v>
      </c>
      <c r="E163" s="5" t="s">
        <v>106</v>
      </c>
      <c r="F163" s="6">
        <v>0</v>
      </c>
      <c r="G163" s="7">
        <f>InputData[[#This Row],[QUANTITY]]*VLOOKUP(InputData[[#This Row],[PRODUCT ID]],MasterData[],5,FALSE)</f>
        <v>423</v>
      </c>
      <c r="H163" s="7">
        <f>InputData[[#This Row],[QUANTITY]]*VLOOKUP(InputData[[#This Row],[PRODUCT ID]],MasterData[],6,FALSE)</f>
        <v>448.38</v>
      </c>
    </row>
    <row r="164" spans="1:8" x14ac:dyDescent="0.25">
      <c r="A164" s="3">
        <v>44411</v>
      </c>
      <c r="B164" s="4" t="s">
        <v>52</v>
      </c>
      <c r="C164" s="5">
        <v>13</v>
      </c>
      <c r="D164" s="5" t="s">
        <v>106</v>
      </c>
      <c r="E164" s="5" t="s">
        <v>106</v>
      </c>
      <c r="F164" s="6">
        <v>0</v>
      </c>
      <c r="G164" s="7">
        <f>InputData[[#This Row],[QUANTITY]]*VLOOKUP(InputData[[#This Row],[PRODUCT ID]],MasterData[],5,FALSE)</f>
        <v>1573</v>
      </c>
      <c r="H164" s="7">
        <f>InputData[[#This Row],[QUANTITY]]*VLOOKUP(InputData[[#This Row],[PRODUCT ID]],MasterData[],6,FALSE)</f>
        <v>1840.4099999999999</v>
      </c>
    </row>
    <row r="165" spans="1:8" x14ac:dyDescent="0.25">
      <c r="A165" s="3">
        <v>44411</v>
      </c>
      <c r="B165" s="4" t="s">
        <v>77</v>
      </c>
      <c r="C165" s="5">
        <v>12</v>
      </c>
      <c r="D165" s="5" t="s">
        <v>106</v>
      </c>
      <c r="E165" s="5" t="s">
        <v>106</v>
      </c>
      <c r="F165" s="6">
        <v>0</v>
      </c>
      <c r="G165" s="7">
        <f>InputData[[#This Row],[QUANTITY]]*VLOOKUP(InputData[[#This Row],[PRODUCT ID]],MasterData[],5,FALSE)</f>
        <v>660</v>
      </c>
      <c r="H165" s="7">
        <f>InputData[[#This Row],[QUANTITY]]*VLOOKUP(InputData[[#This Row],[PRODUCT ID]],MasterData[],6,FALSE)</f>
        <v>699.59999999999991</v>
      </c>
    </row>
    <row r="166" spans="1:8" x14ac:dyDescent="0.25">
      <c r="A166" s="3">
        <v>44413</v>
      </c>
      <c r="B166" s="4" t="s">
        <v>65</v>
      </c>
      <c r="C166" s="5">
        <v>14</v>
      </c>
      <c r="D166" s="5" t="s">
        <v>108</v>
      </c>
      <c r="E166" s="5" t="s">
        <v>107</v>
      </c>
      <c r="F166" s="6">
        <v>0</v>
      </c>
      <c r="G166" s="7">
        <f>InputData[[#This Row],[QUANTITY]]*VLOOKUP(InputData[[#This Row],[PRODUCT ID]],MasterData[],5,FALSE)</f>
        <v>518</v>
      </c>
      <c r="H166" s="7">
        <f>InputData[[#This Row],[QUANTITY]]*VLOOKUP(InputData[[#This Row],[PRODUCT ID]],MasterData[],6,FALSE)</f>
        <v>585.34</v>
      </c>
    </row>
    <row r="167" spans="1:8" x14ac:dyDescent="0.25">
      <c r="A167" s="3">
        <v>44414</v>
      </c>
      <c r="B167" s="4" t="s">
        <v>83</v>
      </c>
      <c r="C167" s="5">
        <v>1</v>
      </c>
      <c r="D167" s="5" t="s">
        <v>105</v>
      </c>
      <c r="E167" s="5" t="s">
        <v>107</v>
      </c>
      <c r="F167" s="6">
        <v>0</v>
      </c>
      <c r="G167" s="7">
        <f>InputData[[#This Row],[QUANTITY]]*VLOOKUP(InputData[[#This Row],[PRODUCT ID]],MasterData[],5,FALSE)</f>
        <v>67</v>
      </c>
      <c r="H167" s="7">
        <f>InputData[[#This Row],[QUANTITY]]*VLOOKUP(InputData[[#This Row],[PRODUCT ID]],MasterData[],6,FALSE)</f>
        <v>85.76</v>
      </c>
    </row>
    <row r="168" spans="1:8" x14ac:dyDescent="0.25">
      <c r="A168" s="3">
        <v>44418</v>
      </c>
      <c r="B168" s="4" t="s">
        <v>16</v>
      </c>
      <c r="C168" s="5">
        <v>4</v>
      </c>
      <c r="D168" s="5" t="s">
        <v>105</v>
      </c>
      <c r="E168" s="5" t="s">
        <v>107</v>
      </c>
      <c r="F168" s="6">
        <v>0</v>
      </c>
      <c r="G168" s="7">
        <f>InputData[[#This Row],[QUANTITY]]*VLOOKUP(InputData[[#This Row],[PRODUCT ID]],MasterData[],5,FALSE)</f>
        <v>532</v>
      </c>
      <c r="H168" s="7">
        <f>InputData[[#This Row],[QUANTITY]]*VLOOKUP(InputData[[#This Row],[PRODUCT ID]],MasterData[],6,FALSE)</f>
        <v>622.44000000000005</v>
      </c>
    </row>
    <row r="169" spans="1:8" x14ac:dyDescent="0.25">
      <c r="A169" s="3">
        <v>44418</v>
      </c>
      <c r="B169" s="4" t="s">
        <v>98</v>
      </c>
      <c r="C169" s="5">
        <v>10</v>
      </c>
      <c r="D169" s="5" t="s">
        <v>106</v>
      </c>
      <c r="E169" s="5" t="s">
        <v>107</v>
      </c>
      <c r="F169" s="6">
        <v>0</v>
      </c>
      <c r="G169" s="7">
        <f>InputData[[#This Row],[QUANTITY]]*VLOOKUP(InputData[[#This Row],[PRODUCT ID]],MasterData[],5,FALSE)</f>
        <v>760</v>
      </c>
      <c r="H169" s="7">
        <f>InputData[[#This Row],[QUANTITY]]*VLOOKUP(InputData[[#This Row],[PRODUCT ID]],MasterData[],6,FALSE)</f>
        <v>820.8</v>
      </c>
    </row>
    <row r="170" spans="1:8" x14ac:dyDescent="0.25">
      <c r="A170" s="3">
        <v>44418</v>
      </c>
      <c r="B170" s="4" t="s">
        <v>18</v>
      </c>
      <c r="C170" s="5">
        <v>6</v>
      </c>
      <c r="D170" s="5" t="s">
        <v>108</v>
      </c>
      <c r="E170" s="5" t="s">
        <v>107</v>
      </c>
      <c r="F170" s="6">
        <v>0</v>
      </c>
      <c r="G170" s="7">
        <f>InputData[[#This Row],[QUANTITY]]*VLOOKUP(InputData[[#This Row],[PRODUCT ID]],MasterData[],5,FALSE)</f>
        <v>450</v>
      </c>
      <c r="H170" s="7">
        <f>InputData[[#This Row],[QUANTITY]]*VLOOKUP(InputData[[#This Row],[PRODUCT ID]],MasterData[],6,FALSE)</f>
        <v>513</v>
      </c>
    </row>
    <row r="171" spans="1:8" x14ac:dyDescent="0.25">
      <c r="A171" s="3">
        <v>44419</v>
      </c>
      <c r="B171" s="4" t="s">
        <v>54</v>
      </c>
      <c r="C171" s="5">
        <v>4</v>
      </c>
      <c r="D171" s="5" t="s">
        <v>108</v>
      </c>
      <c r="E171" s="5" t="s">
        <v>106</v>
      </c>
      <c r="F171" s="6">
        <v>0</v>
      </c>
      <c r="G171" s="7">
        <f>InputData[[#This Row],[QUANTITY]]*VLOOKUP(InputData[[#This Row],[PRODUCT ID]],MasterData[],5,FALSE)</f>
        <v>564</v>
      </c>
      <c r="H171" s="7">
        <f>InputData[[#This Row],[QUANTITY]]*VLOOKUP(InputData[[#This Row],[PRODUCT ID]],MasterData[],6,FALSE)</f>
        <v>597.84</v>
      </c>
    </row>
    <row r="172" spans="1:8" x14ac:dyDescent="0.25">
      <c r="A172" s="3">
        <v>44421</v>
      </c>
      <c r="B172" s="4" t="s">
        <v>29</v>
      </c>
      <c r="C172" s="5">
        <v>13</v>
      </c>
      <c r="D172" s="5" t="s">
        <v>108</v>
      </c>
      <c r="E172" s="5" t="s">
        <v>106</v>
      </c>
      <c r="F172" s="6">
        <v>0</v>
      </c>
      <c r="G172" s="7">
        <f>InputData[[#This Row],[QUANTITY]]*VLOOKUP(InputData[[#This Row],[PRODUCT ID]],MasterData[],5,FALSE)</f>
        <v>572</v>
      </c>
      <c r="H172" s="7">
        <f>InputData[[#This Row],[QUANTITY]]*VLOOKUP(InputData[[#This Row],[PRODUCT ID]],MasterData[],6,FALSE)</f>
        <v>629.19999999999993</v>
      </c>
    </row>
    <row r="173" spans="1:8" x14ac:dyDescent="0.25">
      <c r="A173" s="3">
        <v>44421</v>
      </c>
      <c r="B173" s="4" t="s">
        <v>63</v>
      </c>
      <c r="C173" s="5">
        <v>9</v>
      </c>
      <c r="D173" s="5" t="s">
        <v>108</v>
      </c>
      <c r="E173" s="5" t="s">
        <v>106</v>
      </c>
      <c r="F173" s="6">
        <v>0</v>
      </c>
      <c r="G173" s="7">
        <f>InputData[[#This Row],[QUANTITY]]*VLOOKUP(InputData[[#This Row],[PRODUCT ID]],MasterData[],5,FALSE)</f>
        <v>432</v>
      </c>
      <c r="H173" s="7">
        <f>InputData[[#This Row],[QUANTITY]]*VLOOKUP(InputData[[#This Row],[PRODUCT ID]],MasterData[],6,FALSE)</f>
        <v>514.08000000000004</v>
      </c>
    </row>
    <row r="174" spans="1:8" x14ac:dyDescent="0.25">
      <c r="A174" s="3">
        <v>44424</v>
      </c>
      <c r="B174" s="4" t="s">
        <v>12</v>
      </c>
      <c r="C174" s="5">
        <v>3</v>
      </c>
      <c r="D174" s="5" t="s">
        <v>106</v>
      </c>
      <c r="E174" s="5" t="s">
        <v>106</v>
      </c>
      <c r="F174" s="6">
        <v>0</v>
      </c>
      <c r="G174" s="7">
        <f>InputData[[#This Row],[QUANTITY]]*VLOOKUP(InputData[[#This Row],[PRODUCT ID]],MasterData[],5,FALSE)</f>
        <v>213</v>
      </c>
      <c r="H174" s="7">
        <f>InputData[[#This Row],[QUANTITY]]*VLOOKUP(InputData[[#This Row],[PRODUCT ID]],MasterData[],6,FALSE)</f>
        <v>242.82</v>
      </c>
    </row>
    <row r="175" spans="1:8" x14ac:dyDescent="0.25">
      <c r="A175" s="3">
        <v>44426</v>
      </c>
      <c r="B175" s="4" t="s">
        <v>58</v>
      </c>
      <c r="C175" s="5">
        <v>6</v>
      </c>
      <c r="D175" s="5" t="s">
        <v>108</v>
      </c>
      <c r="E175" s="5" t="s">
        <v>106</v>
      </c>
      <c r="F175" s="6">
        <v>0</v>
      </c>
      <c r="G175" s="7">
        <f>InputData[[#This Row],[QUANTITY]]*VLOOKUP(InputData[[#This Row],[PRODUCT ID]],MasterData[],5,FALSE)</f>
        <v>42</v>
      </c>
      <c r="H175" s="7">
        <f>InputData[[#This Row],[QUANTITY]]*VLOOKUP(InputData[[#This Row],[PRODUCT ID]],MasterData[],6,FALSE)</f>
        <v>49.980000000000004</v>
      </c>
    </row>
    <row r="176" spans="1:8" x14ac:dyDescent="0.25">
      <c r="A176" s="3">
        <v>44428</v>
      </c>
      <c r="B176" s="4" t="s">
        <v>47</v>
      </c>
      <c r="C176" s="5">
        <v>15</v>
      </c>
      <c r="D176" s="5" t="s">
        <v>108</v>
      </c>
      <c r="E176" s="5" t="s">
        <v>107</v>
      </c>
      <c r="F176" s="6">
        <v>0</v>
      </c>
      <c r="G176" s="7">
        <f>InputData[[#This Row],[QUANTITY]]*VLOOKUP(InputData[[#This Row],[PRODUCT ID]],MasterData[],5,FALSE)</f>
        <v>915</v>
      </c>
      <c r="H176" s="7">
        <f>InputData[[#This Row],[QUANTITY]]*VLOOKUP(InputData[[#This Row],[PRODUCT ID]],MasterData[],6,FALSE)</f>
        <v>1143.75</v>
      </c>
    </row>
    <row r="177" spans="1:8" x14ac:dyDescent="0.25">
      <c r="A177" s="3">
        <v>44428</v>
      </c>
      <c r="B177" s="4" t="s">
        <v>71</v>
      </c>
      <c r="C177" s="5">
        <v>9</v>
      </c>
      <c r="D177" s="5" t="s">
        <v>108</v>
      </c>
      <c r="E177" s="5" t="s">
        <v>106</v>
      </c>
      <c r="F177" s="6">
        <v>0</v>
      </c>
      <c r="G177" s="7">
        <f>InputData[[#This Row],[QUANTITY]]*VLOOKUP(InputData[[#This Row],[PRODUCT ID]],MasterData[],5,FALSE)</f>
        <v>837</v>
      </c>
      <c r="H177" s="7">
        <f>InputData[[#This Row],[QUANTITY]]*VLOOKUP(InputData[[#This Row],[PRODUCT ID]],MasterData[],6,FALSE)</f>
        <v>937.43999999999994</v>
      </c>
    </row>
    <row r="178" spans="1:8" x14ac:dyDescent="0.25">
      <c r="A178" s="3">
        <v>44428</v>
      </c>
      <c r="B178" s="4" t="s">
        <v>65</v>
      </c>
      <c r="C178" s="5">
        <v>13</v>
      </c>
      <c r="D178" s="5" t="s">
        <v>108</v>
      </c>
      <c r="E178" s="5" t="s">
        <v>106</v>
      </c>
      <c r="F178" s="6">
        <v>0</v>
      </c>
      <c r="G178" s="7">
        <f>InputData[[#This Row],[QUANTITY]]*VLOOKUP(InputData[[#This Row],[PRODUCT ID]],MasterData[],5,FALSE)</f>
        <v>481</v>
      </c>
      <c r="H178" s="7">
        <f>InputData[[#This Row],[QUANTITY]]*VLOOKUP(InputData[[#This Row],[PRODUCT ID]],MasterData[],6,FALSE)</f>
        <v>543.53</v>
      </c>
    </row>
    <row r="179" spans="1:8" x14ac:dyDescent="0.25">
      <c r="A179" s="3">
        <v>44434</v>
      </c>
      <c r="B179" s="4" t="s">
        <v>88</v>
      </c>
      <c r="C179" s="5">
        <v>4</v>
      </c>
      <c r="D179" s="5" t="s">
        <v>108</v>
      </c>
      <c r="E179" s="5" t="s">
        <v>106</v>
      </c>
      <c r="F179" s="6">
        <v>0</v>
      </c>
      <c r="G179" s="7">
        <f>InputData[[#This Row],[QUANTITY]]*VLOOKUP(InputData[[#This Row],[PRODUCT ID]],MasterData[],5,FALSE)</f>
        <v>148</v>
      </c>
      <c r="H179" s="7">
        <f>InputData[[#This Row],[QUANTITY]]*VLOOKUP(InputData[[#This Row],[PRODUCT ID]],MasterData[],6,FALSE)</f>
        <v>170.2</v>
      </c>
    </row>
    <row r="180" spans="1:8" x14ac:dyDescent="0.25">
      <c r="A180" s="3">
        <v>44437</v>
      </c>
      <c r="B180" s="4" t="s">
        <v>77</v>
      </c>
      <c r="C180" s="5">
        <v>12</v>
      </c>
      <c r="D180" s="5" t="s">
        <v>105</v>
      </c>
      <c r="E180" s="5" t="s">
        <v>106</v>
      </c>
      <c r="F180" s="6">
        <v>0</v>
      </c>
      <c r="G180" s="7">
        <f>InputData[[#This Row],[QUANTITY]]*VLOOKUP(InputData[[#This Row],[PRODUCT ID]],MasterData[],5,FALSE)</f>
        <v>660</v>
      </c>
      <c r="H180" s="7">
        <f>InputData[[#This Row],[QUANTITY]]*VLOOKUP(InputData[[#This Row],[PRODUCT ID]],MasterData[],6,FALSE)</f>
        <v>699.59999999999991</v>
      </c>
    </row>
    <row r="181" spans="1:8" x14ac:dyDescent="0.25">
      <c r="A181" s="3">
        <v>44438</v>
      </c>
      <c r="B181" s="4" t="s">
        <v>33</v>
      </c>
      <c r="C181" s="5">
        <v>13</v>
      </c>
      <c r="D181" s="5" t="s">
        <v>108</v>
      </c>
      <c r="E181" s="5" t="s">
        <v>106</v>
      </c>
      <c r="F181" s="6">
        <v>0</v>
      </c>
      <c r="G181" s="7">
        <f>InputData[[#This Row],[QUANTITY]]*VLOOKUP(InputData[[#This Row],[PRODUCT ID]],MasterData[],5,FALSE)</f>
        <v>1456</v>
      </c>
      <c r="H181" s="7">
        <f>InputData[[#This Row],[QUANTITY]]*VLOOKUP(InputData[[#This Row],[PRODUCT ID]],MasterData[],6,FALSE)</f>
        <v>1587.04</v>
      </c>
    </row>
    <row r="182" spans="1:8" x14ac:dyDescent="0.25">
      <c r="A182" s="3">
        <v>44439</v>
      </c>
      <c r="B182" s="4" t="s">
        <v>6</v>
      </c>
      <c r="C182" s="5">
        <v>2</v>
      </c>
      <c r="D182" s="5" t="s">
        <v>108</v>
      </c>
      <c r="E182" s="5" t="s">
        <v>106</v>
      </c>
      <c r="F182" s="6">
        <v>0</v>
      </c>
      <c r="G182" s="7">
        <f>InputData[[#This Row],[QUANTITY]]*VLOOKUP(InputData[[#This Row],[PRODUCT ID]],MasterData[],5,FALSE)</f>
        <v>196</v>
      </c>
      <c r="H182" s="7">
        <f>InputData[[#This Row],[QUANTITY]]*VLOOKUP(InputData[[#This Row],[PRODUCT ID]],MasterData[],6,FALSE)</f>
        <v>207.76</v>
      </c>
    </row>
    <row r="183" spans="1:8" x14ac:dyDescent="0.25">
      <c r="A183" s="3">
        <v>44439</v>
      </c>
      <c r="B183" s="4" t="s">
        <v>79</v>
      </c>
      <c r="C183" s="5">
        <v>11</v>
      </c>
      <c r="D183" s="5" t="s">
        <v>108</v>
      </c>
      <c r="E183" s="5" t="s">
        <v>106</v>
      </c>
      <c r="F183" s="6">
        <v>0</v>
      </c>
      <c r="G183" s="7">
        <f>InputData[[#This Row],[QUANTITY]]*VLOOKUP(InputData[[#This Row],[PRODUCT ID]],MasterData[],5,FALSE)</f>
        <v>55</v>
      </c>
      <c r="H183" s="7">
        <f>InputData[[#This Row],[QUANTITY]]*VLOOKUP(InputData[[#This Row],[PRODUCT ID]],MasterData[],6,FALSE)</f>
        <v>73.7</v>
      </c>
    </row>
    <row r="184" spans="1:8" x14ac:dyDescent="0.25">
      <c r="A184" s="3">
        <v>44440</v>
      </c>
      <c r="B184" s="4" t="s">
        <v>56</v>
      </c>
      <c r="C184" s="5">
        <v>1</v>
      </c>
      <c r="D184" s="5" t="s">
        <v>105</v>
      </c>
      <c r="E184" s="5" t="s">
        <v>107</v>
      </c>
      <c r="F184" s="6">
        <v>0</v>
      </c>
      <c r="G184" s="7">
        <f>InputData[[#This Row],[QUANTITY]]*VLOOKUP(InputData[[#This Row],[PRODUCT ID]],MasterData[],5,FALSE)</f>
        <v>144</v>
      </c>
      <c r="H184" s="7">
        <f>InputData[[#This Row],[QUANTITY]]*VLOOKUP(InputData[[#This Row],[PRODUCT ID]],MasterData[],6,FALSE)</f>
        <v>156.96</v>
      </c>
    </row>
    <row r="185" spans="1:8" x14ac:dyDescent="0.25">
      <c r="A185" s="3">
        <v>44440</v>
      </c>
      <c r="B185" s="4" t="s">
        <v>12</v>
      </c>
      <c r="C185" s="5">
        <v>14</v>
      </c>
      <c r="D185" s="5" t="s">
        <v>106</v>
      </c>
      <c r="E185" s="5" t="s">
        <v>106</v>
      </c>
      <c r="F185" s="6">
        <v>0</v>
      </c>
      <c r="G185" s="7">
        <f>InputData[[#This Row],[QUANTITY]]*VLOOKUP(InputData[[#This Row],[PRODUCT ID]],MasterData[],5,FALSE)</f>
        <v>994</v>
      </c>
      <c r="H185" s="7">
        <f>InputData[[#This Row],[QUANTITY]]*VLOOKUP(InputData[[#This Row],[PRODUCT ID]],MasterData[],6,FALSE)</f>
        <v>1133.1599999999999</v>
      </c>
    </row>
    <row r="186" spans="1:8" x14ac:dyDescent="0.25">
      <c r="A186" s="3">
        <v>44442</v>
      </c>
      <c r="B186" s="4" t="s">
        <v>92</v>
      </c>
      <c r="C186" s="5">
        <v>8</v>
      </c>
      <c r="D186" s="5" t="s">
        <v>108</v>
      </c>
      <c r="E186" s="5" t="s">
        <v>106</v>
      </c>
      <c r="F186" s="6">
        <v>0</v>
      </c>
      <c r="G186" s="7">
        <f>InputData[[#This Row],[QUANTITY]]*VLOOKUP(InputData[[#This Row],[PRODUCT ID]],MasterData[],5,FALSE)</f>
        <v>1104</v>
      </c>
      <c r="H186" s="7">
        <f>InputData[[#This Row],[QUANTITY]]*VLOOKUP(InputData[[#This Row],[PRODUCT ID]],MasterData[],6,FALSE)</f>
        <v>1391.04</v>
      </c>
    </row>
    <row r="187" spans="1:8" x14ac:dyDescent="0.25">
      <c r="A187" s="3">
        <v>44443</v>
      </c>
      <c r="B187" s="4" t="s">
        <v>65</v>
      </c>
      <c r="C187" s="5">
        <v>7</v>
      </c>
      <c r="D187" s="5" t="s">
        <v>108</v>
      </c>
      <c r="E187" s="5" t="s">
        <v>106</v>
      </c>
      <c r="F187" s="6">
        <v>0</v>
      </c>
      <c r="G187" s="7">
        <f>InputData[[#This Row],[QUANTITY]]*VLOOKUP(InputData[[#This Row],[PRODUCT ID]],MasterData[],5,FALSE)</f>
        <v>259</v>
      </c>
      <c r="H187" s="7">
        <f>InputData[[#This Row],[QUANTITY]]*VLOOKUP(InputData[[#This Row],[PRODUCT ID]],MasterData[],6,FALSE)</f>
        <v>292.67</v>
      </c>
    </row>
    <row r="188" spans="1:8" x14ac:dyDescent="0.25">
      <c r="A188" s="3">
        <v>44443</v>
      </c>
      <c r="B188" s="4" t="s">
        <v>54</v>
      </c>
      <c r="C188" s="5">
        <v>15</v>
      </c>
      <c r="D188" s="5" t="s">
        <v>108</v>
      </c>
      <c r="E188" s="5" t="s">
        <v>106</v>
      </c>
      <c r="F188" s="6">
        <v>0</v>
      </c>
      <c r="G188" s="7">
        <f>InputData[[#This Row],[QUANTITY]]*VLOOKUP(InputData[[#This Row],[PRODUCT ID]],MasterData[],5,FALSE)</f>
        <v>2115</v>
      </c>
      <c r="H188" s="7">
        <f>InputData[[#This Row],[QUANTITY]]*VLOOKUP(InputData[[#This Row],[PRODUCT ID]],MasterData[],6,FALSE)</f>
        <v>2241.9</v>
      </c>
    </row>
    <row r="189" spans="1:8" x14ac:dyDescent="0.25">
      <c r="A189" s="3">
        <v>44444</v>
      </c>
      <c r="B189" s="4" t="s">
        <v>73</v>
      </c>
      <c r="C189" s="5">
        <v>1</v>
      </c>
      <c r="D189" s="5" t="s">
        <v>108</v>
      </c>
      <c r="E189" s="5" t="s">
        <v>107</v>
      </c>
      <c r="F189" s="6">
        <v>0</v>
      </c>
      <c r="G189" s="7">
        <f>InputData[[#This Row],[QUANTITY]]*VLOOKUP(InputData[[#This Row],[PRODUCT ID]],MasterData[],5,FALSE)</f>
        <v>89</v>
      </c>
      <c r="H189" s="7">
        <f>InputData[[#This Row],[QUANTITY]]*VLOOKUP(InputData[[#This Row],[PRODUCT ID]],MasterData[],6,FALSE)</f>
        <v>117.48</v>
      </c>
    </row>
    <row r="190" spans="1:8" x14ac:dyDescent="0.25">
      <c r="A190" s="3">
        <v>44446</v>
      </c>
      <c r="B190" s="4" t="s">
        <v>45</v>
      </c>
      <c r="C190" s="5">
        <v>5</v>
      </c>
      <c r="D190" s="5" t="s">
        <v>108</v>
      </c>
      <c r="E190" s="5" t="s">
        <v>106</v>
      </c>
      <c r="F190" s="6">
        <v>0</v>
      </c>
      <c r="G190" s="7">
        <f>InputData[[#This Row],[QUANTITY]]*VLOOKUP(InputData[[#This Row],[PRODUCT ID]],MasterData[],5,FALSE)</f>
        <v>750</v>
      </c>
      <c r="H190" s="7">
        <f>InputData[[#This Row],[QUANTITY]]*VLOOKUP(InputData[[#This Row],[PRODUCT ID]],MasterData[],6,FALSE)</f>
        <v>1050</v>
      </c>
    </row>
    <row r="191" spans="1:8" x14ac:dyDescent="0.25">
      <c r="A191" s="3">
        <v>44448</v>
      </c>
      <c r="B191" s="4" t="s">
        <v>98</v>
      </c>
      <c r="C191" s="5">
        <v>4</v>
      </c>
      <c r="D191" s="5" t="s">
        <v>108</v>
      </c>
      <c r="E191" s="5" t="s">
        <v>106</v>
      </c>
      <c r="F191" s="6">
        <v>0</v>
      </c>
      <c r="G191" s="7">
        <f>InputData[[#This Row],[QUANTITY]]*VLOOKUP(InputData[[#This Row],[PRODUCT ID]],MasterData[],5,FALSE)</f>
        <v>304</v>
      </c>
      <c r="H191" s="7">
        <f>InputData[[#This Row],[QUANTITY]]*VLOOKUP(InputData[[#This Row],[PRODUCT ID]],MasterData[],6,FALSE)</f>
        <v>328.32</v>
      </c>
    </row>
    <row r="192" spans="1:8" x14ac:dyDescent="0.25">
      <c r="A192" s="3">
        <v>44449</v>
      </c>
      <c r="B192" s="4" t="s">
        <v>69</v>
      </c>
      <c r="C192" s="5">
        <v>6</v>
      </c>
      <c r="D192" s="5" t="s">
        <v>108</v>
      </c>
      <c r="E192" s="5" t="s">
        <v>106</v>
      </c>
      <c r="F192" s="6">
        <v>0</v>
      </c>
      <c r="G192" s="7">
        <f>InputData[[#This Row],[QUANTITY]]*VLOOKUP(InputData[[#This Row],[PRODUCT ID]],MasterData[],5,FALSE)</f>
        <v>888</v>
      </c>
      <c r="H192" s="7">
        <f>InputData[[#This Row],[QUANTITY]]*VLOOKUP(InputData[[#This Row],[PRODUCT ID]],MasterData[],6,FALSE)</f>
        <v>1207.68</v>
      </c>
    </row>
    <row r="193" spans="1:8" x14ac:dyDescent="0.25">
      <c r="A193" s="3">
        <v>44449</v>
      </c>
      <c r="B193" s="4" t="s">
        <v>6</v>
      </c>
      <c r="C193" s="5">
        <v>9</v>
      </c>
      <c r="D193" s="5" t="s">
        <v>105</v>
      </c>
      <c r="E193" s="5" t="s">
        <v>106</v>
      </c>
      <c r="F193" s="6">
        <v>0</v>
      </c>
      <c r="G193" s="7">
        <f>InputData[[#This Row],[QUANTITY]]*VLOOKUP(InputData[[#This Row],[PRODUCT ID]],MasterData[],5,FALSE)</f>
        <v>882</v>
      </c>
      <c r="H193" s="7">
        <f>InputData[[#This Row],[QUANTITY]]*VLOOKUP(InputData[[#This Row],[PRODUCT ID]],MasterData[],6,FALSE)</f>
        <v>934.92</v>
      </c>
    </row>
    <row r="194" spans="1:8" x14ac:dyDescent="0.25">
      <c r="A194" s="3">
        <v>44449</v>
      </c>
      <c r="B194" s="4" t="s">
        <v>60</v>
      </c>
      <c r="C194" s="5">
        <v>2</v>
      </c>
      <c r="D194" s="5" t="s">
        <v>108</v>
      </c>
      <c r="E194" s="5" t="s">
        <v>106</v>
      </c>
      <c r="F194" s="6">
        <v>0</v>
      </c>
      <c r="G194" s="7">
        <f>InputData[[#This Row],[QUANTITY]]*VLOOKUP(InputData[[#This Row],[PRODUCT ID]],MasterData[],5,FALSE)</f>
        <v>36</v>
      </c>
      <c r="H194" s="7">
        <f>InputData[[#This Row],[QUANTITY]]*VLOOKUP(InputData[[#This Row],[PRODUCT ID]],MasterData[],6,FALSE)</f>
        <v>49.32</v>
      </c>
    </row>
    <row r="195" spans="1:8" x14ac:dyDescent="0.25">
      <c r="A195" s="3">
        <v>44450</v>
      </c>
      <c r="B195" s="4" t="s">
        <v>6</v>
      </c>
      <c r="C195" s="5">
        <v>6</v>
      </c>
      <c r="D195" s="5" t="s">
        <v>105</v>
      </c>
      <c r="E195" s="5" t="s">
        <v>106</v>
      </c>
      <c r="F195" s="6">
        <v>0</v>
      </c>
      <c r="G195" s="7">
        <f>InputData[[#This Row],[QUANTITY]]*VLOOKUP(InputData[[#This Row],[PRODUCT ID]],MasterData[],5,FALSE)</f>
        <v>588</v>
      </c>
      <c r="H195" s="7">
        <f>InputData[[#This Row],[QUANTITY]]*VLOOKUP(InputData[[#This Row],[PRODUCT ID]],MasterData[],6,FALSE)</f>
        <v>623.28</v>
      </c>
    </row>
    <row r="196" spans="1:8" x14ac:dyDescent="0.25">
      <c r="A196" s="3">
        <v>44452</v>
      </c>
      <c r="B196" s="4" t="s">
        <v>92</v>
      </c>
      <c r="C196" s="5">
        <v>7</v>
      </c>
      <c r="D196" s="5" t="s">
        <v>108</v>
      </c>
      <c r="E196" s="5" t="s">
        <v>107</v>
      </c>
      <c r="F196" s="6">
        <v>0</v>
      </c>
      <c r="G196" s="7">
        <f>InputData[[#This Row],[QUANTITY]]*VLOOKUP(InputData[[#This Row],[PRODUCT ID]],MasterData[],5,FALSE)</f>
        <v>966</v>
      </c>
      <c r="H196" s="7">
        <f>InputData[[#This Row],[QUANTITY]]*VLOOKUP(InputData[[#This Row],[PRODUCT ID]],MasterData[],6,FALSE)</f>
        <v>1217.1599999999999</v>
      </c>
    </row>
    <row r="197" spans="1:8" x14ac:dyDescent="0.25">
      <c r="A197" s="3">
        <v>44454</v>
      </c>
      <c r="B197" s="4" t="s">
        <v>94</v>
      </c>
      <c r="C197" s="5">
        <v>6</v>
      </c>
      <c r="D197" s="5" t="s">
        <v>108</v>
      </c>
      <c r="E197" s="5" t="s">
        <v>106</v>
      </c>
      <c r="F197" s="6">
        <v>0</v>
      </c>
      <c r="G197" s="7">
        <f>InputData[[#This Row],[QUANTITY]]*VLOOKUP(InputData[[#This Row],[PRODUCT ID]],MasterData[],5,FALSE)</f>
        <v>720</v>
      </c>
      <c r="H197" s="7">
        <f>InputData[[#This Row],[QUANTITY]]*VLOOKUP(InputData[[#This Row],[PRODUCT ID]],MasterData[],6,FALSE)</f>
        <v>972</v>
      </c>
    </row>
    <row r="198" spans="1:8" x14ac:dyDescent="0.25">
      <c r="A198" s="3">
        <v>44454</v>
      </c>
      <c r="B198" s="4" t="s">
        <v>94</v>
      </c>
      <c r="C198" s="5">
        <v>14</v>
      </c>
      <c r="D198" s="5" t="s">
        <v>108</v>
      </c>
      <c r="E198" s="5" t="s">
        <v>106</v>
      </c>
      <c r="F198" s="6">
        <v>0</v>
      </c>
      <c r="G198" s="7">
        <f>InputData[[#This Row],[QUANTITY]]*VLOOKUP(InputData[[#This Row],[PRODUCT ID]],MasterData[],5,FALSE)</f>
        <v>1680</v>
      </c>
      <c r="H198" s="7">
        <f>InputData[[#This Row],[QUANTITY]]*VLOOKUP(InputData[[#This Row],[PRODUCT ID]],MasterData[],6,FALSE)</f>
        <v>2268</v>
      </c>
    </row>
    <row r="199" spans="1:8" x14ac:dyDescent="0.25">
      <c r="A199" s="3">
        <v>44460</v>
      </c>
      <c r="B199" s="4" t="s">
        <v>47</v>
      </c>
      <c r="C199" s="5">
        <v>7</v>
      </c>
      <c r="D199" s="5" t="s">
        <v>105</v>
      </c>
      <c r="E199" s="5" t="s">
        <v>107</v>
      </c>
      <c r="F199" s="6">
        <v>0</v>
      </c>
      <c r="G199" s="7">
        <f>InputData[[#This Row],[QUANTITY]]*VLOOKUP(InputData[[#This Row],[PRODUCT ID]],MasterData[],5,FALSE)</f>
        <v>427</v>
      </c>
      <c r="H199" s="7">
        <f>InputData[[#This Row],[QUANTITY]]*VLOOKUP(InputData[[#This Row],[PRODUCT ID]],MasterData[],6,FALSE)</f>
        <v>533.75</v>
      </c>
    </row>
    <row r="200" spans="1:8" x14ac:dyDescent="0.25">
      <c r="A200" s="3">
        <v>44461</v>
      </c>
      <c r="B200" s="4" t="s">
        <v>90</v>
      </c>
      <c r="C200" s="5">
        <v>2</v>
      </c>
      <c r="D200" s="5" t="s">
        <v>106</v>
      </c>
      <c r="E200" s="5" t="s">
        <v>107</v>
      </c>
      <c r="F200" s="6">
        <v>0</v>
      </c>
      <c r="G200" s="7">
        <f>InputData[[#This Row],[QUANTITY]]*VLOOKUP(InputData[[#This Row],[PRODUCT ID]],MasterData[],5,FALSE)</f>
        <v>180</v>
      </c>
      <c r="H200" s="7">
        <f>InputData[[#This Row],[QUANTITY]]*VLOOKUP(InputData[[#This Row],[PRODUCT ID]],MasterData[],6,FALSE)</f>
        <v>230.4</v>
      </c>
    </row>
    <row r="201" spans="1:8" x14ac:dyDescent="0.25">
      <c r="A201" s="3">
        <v>44461</v>
      </c>
      <c r="B201" s="4" t="s">
        <v>10</v>
      </c>
      <c r="C201" s="5">
        <v>4</v>
      </c>
      <c r="D201" s="5" t="s">
        <v>108</v>
      </c>
      <c r="E201" s="5" t="s">
        <v>107</v>
      </c>
      <c r="F201" s="6">
        <v>0</v>
      </c>
      <c r="G201" s="7">
        <f>InputData[[#This Row],[QUANTITY]]*VLOOKUP(InputData[[#This Row],[PRODUCT ID]],MasterData[],5,FALSE)</f>
        <v>420</v>
      </c>
      <c r="H201" s="7">
        <f>InputData[[#This Row],[QUANTITY]]*VLOOKUP(InputData[[#This Row],[PRODUCT ID]],MasterData[],6,FALSE)</f>
        <v>571.20000000000005</v>
      </c>
    </row>
    <row r="202" spans="1:8" x14ac:dyDescent="0.25">
      <c r="A202" s="3">
        <v>44462</v>
      </c>
      <c r="B202" s="4" t="s">
        <v>43</v>
      </c>
      <c r="C202" s="5">
        <v>12</v>
      </c>
      <c r="D202" s="5" t="s">
        <v>108</v>
      </c>
      <c r="E202" s="5" t="s">
        <v>107</v>
      </c>
      <c r="F202" s="6">
        <v>0</v>
      </c>
      <c r="G202" s="7">
        <f>InputData[[#This Row],[QUANTITY]]*VLOOKUP(InputData[[#This Row],[PRODUCT ID]],MasterData[],5,FALSE)</f>
        <v>444</v>
      </c>
      <c r="H202" s="7">
        <f>InputData[[#This Row],[QUANTITY]]*VLOOKUP(InputData[[#This Row],[PRODUCT ID]],MasterData[],6,FALSE)</f>
        <v>590.52</v>
      </c>
    </row>
    <row r="203" spans="1:8" x14ac:dyDescent="0.25">
      <c r="A203" s="3">
        <v>44462</v>
      </c>
      <c r="B203" s="4" t="s">
        <v>50</v>
      </c>
      <c r="C203" s="5">
        <v>7</v>
      </c>
      <c r="D203" s="5" t="s">
        <v>106</v>
      </c>
      <c r="E203" s="5" t="s">
        <v>106</v>
      </c>
      <c r="F203" s="6">
        <v>0</v>
      </c>
      <c r="G203" s="7">
        <f>InputData[[#This Row],[QUANTITY]]*VLOOKUP(InputData[[#This Row],[PRODUCT ID]],MasterData[],5,FALSE)</f>
        <v>882</v>
      </c>
      <c r="H203" s="7">
        <f>InputData[[#This Row],[QUANTITY]]*VLOOKUP(InputData[[#This Row],[PRODUCT ID]],MasterData[],6,FALSE)</f>
        <v>1137.78</v>
      </c>
    </row>
    <row r="204" spans="1:8" x14ac:dyDescent="0.25">
      <c r="A204" s="3">
        <v>44466</v>
      </c>
      <c r="B204" s="4" t="s">
        <v>77</v>
      </c>
      <c r="C204" s="5">
        <v>1</v>
      </c>
      <c r="D204" s="5" t="s">
        <v>108</v>
      </c>
      <c r="E204" s="5" t="s">
        <v>107</v>
      </c>
      <c r="F204" s="6">
        <v>0</v>
      </c>
      <c r="G204" s="7">
        <f>InputData[[#This Row],[QUANTITY]]*VLOOKUP(InputData[[#This Row],[PRODUCT ID]],MasterData[],5,FALSE)</f>
        <v>55</v>
      </c>
      <c r="H204" s="7">
        <f>InputData[[#This Row],[QUANTITY]]*VLOOKUP(InputData[[#This Row],[PRODUCT ID]],MasterData[],6,FALSE)</f>
        <v>58.3</v>
      </c>
    </row>
    <row r="205" spans="1:8" x14ac:dyDescent="0.25">
      <c r="A205" s="3">
        <v>44469</v>
      </c>
      <c r="B205" s="4" t="s">
        <v>35</v>
      </c>
      <c r="C205" s="5">
        <v>9</v>
      </c>
      <c r="D205" s="5" t="s">
        <v>106</v>
      </c>
      <c r="E205" s="5" t="s">
        <v>106</v>
      </c>
      <c r="F205" s="6">
        <v>0</v>
      </c>
      <c r="G205" s="7">
        <f>InputData[[#This Row],[QUANTITY]]*VLOOKUP(InputData[[#This Row],[PRODUCT ID]],MasterData[],5,FALSE)</f>
        <v>1008</v>
      </c>
      <c r="H205" s="7">
        <f>InputData[[#This Row],[QUANTITY]]*VLOOKUP(InputData[[#This Row],[PRODUCT ID]],MasterData[],6,FALSE)</f>
        <v>1320.48</v>
      </c>
    </row>
    <row r="206" spans="1:8" x14ac:dyDescent="0.25">
      <c r="A206" s="3">
        <v>44469</v>
      </c>
      <c r="B206" s="4" t="s">
        <v>18</v>
      </c>
      <c r="C206" s="5">
        <v>5</v>
      </c>
      <c r="D206" s="5" t="s">
        <v>106</v>
      </c>
      <c r="E206" s="5" t="s">
        <v>106</v>
      </c>
      <c r="F206" s="6">
        <v>0</v>
      </c>
      <c r="G206" s="7">
        <f>InputData[[#This Row],[QUANTITY]]*VLOOKUP(InputData[[#This Row],[PRODUCT ID]],MasterData[],5,FALSE)</f>
        <v>375</v>
      </c>
      <c r="H206" s="7">
        <f>InputData[[#This Row],[QUANTITY]]*VLOOKUP(InputData[[#This Row],[PRODUCT ID]],MasterData[],6,FALSE)</f>
        <v>427.5</v>
      </c>
    </row>
    <row r="207" spans="1:8" x14ac:dyDescent="0.25">
      <c r="A207" s="3">
        <v>44470</v>
      </c>
      <c r="B207" s="4" t="s">
        <v>69</v>
      </c>
      <c r="C207" s="5">
        <v>14</v>
      </c>
      <c r="D207" s="5" t="s">
        <v>106</v>
      </c>
      <c r="E207" s="5" t="s">
        <v>107</v>
      </c>
      <c r="F207" s="6">
        <v>0</v>
      </c>
      <c r="G207" s="7">
        <f>InputData[[#This Row],[QUANTITY]]*VLOOKUP(InputData[[#This Row],[PRODUCT ID]],MasterData[],5,FALSE)</f>
        <v>2072</v>
      </c>
      <c r="H207" s="7">
        <f>InputData[[#This Row],[QUANTITY]]*VLOOKUP(InputData[[#This Row],[PRODUCT ID]],MasterData[],6,FALSE)</f>
        <v>2817.92</v>
      </c>
    </row>
    <row r="208" spans="1:8" x14ac:dyDescent="0.25">
      <c r="A208" s="3">
        <v>44471</v>
      </c>
      <c r="B208" s="4" t="s">
        <v>35</v>
      </c>
      <c r="C208" s="5">
        <v>15</v>
      </c>
      <c r="D208" s="5" t="s">
        <v>108</v>
      </c>
      <c r="E208" s="5" t="s">
        <v>106</v>
      </c>
      <c r="F208" s="6">
        <v>0</v>
      </c>
      <c r="G208" s="7">
        <f>InputData[[#This Row],[QUANTITY]]*VLOOKUP(InputData[[#This Row],[PRODUCT ID]],MasterData[],5,FALSE)</f>
        <v>1680</v>
      </c>
      <c r="H208" s="7">
        <f>InputData[[#This Row],[QUANTITY]]*VLOOKUP(InputData[[#This Row],[PRODUCT ID]],MasterData[],6,FALSE)</f>
        <v>2200.8000000000002</v>
      </c>
    </row>
    <row r="209" spans="1:8" x14ac:dyDescent="0.25">
      <c r="A209" s="3">
        <v>44472</v>
      </c>
      <c r="B209" s="4" t="s">
        <v>45</v>
      </c>
      <c r="C209" s="5">
        <v>9</v>
      </c>
      <c r="D209" s="5" t="s">
        <v>108</v>
      </c>
      <c r="E209" s="5" t="s">
        <v>106</v>
      </c>
      <c r="F209" s="6">
        <v>0</v>
      </c>
      <c r="G209" s="7">
        <f>InputData[[#This Row],[QUANTITY]]*VLOOKUP(InputData[[#This Row],[PRODUCT ID]],MasterData[],5,FALSE)</f>
        <v>1350</v>
      </c>
      <c r="H209" s="7">
        <f>InputData[[#This Row],[QUANTITY]]*VLOOKUP(InputData[[#This Row],[PRODUCT ID]],MasterData[],6,FALSE)</f>
        <v>1890</v>
      </c>
    </row>
    <row r="210" spans="1:8" x14ac:dyDescent="0.25">
      <c r="A210" s="3">
        <v>44475</v>
      </c>
      <c r="B210" s="4" t="s">
        <v>79</v>
      </c>
      <c r="C210" s="5">
        <v>1</v>
      </c>
      <c r="D210" s="5" t="s">
        <v>108</v>
      </c>
      <c r="E210" s="5" t="s">
        <v>106</v>
      </c>
      <c r="F210" s="6">
        <v>0</v>
      </c>
      <c r="G210" s="7">
        <f>InputData[[#This Row],[QUANTITY]]*VLOOKUP(InputData[[#This Row],[PRODUCT ID]],MasterData[],5,FALSE)</f>
        <v>5</v>
      </c>
      <c r="H210" s="7">
        <f>InputData[[#This Row],[QUANTITY]]*VLOOKUP(InputData[[#This Row],[PRODUCT ID]],MasterData[],6,FALSE)</f>
        <v>6.7</v>
      </c>
    </row>
    <row r="211" spans="1:8" x14ac:dyDescent="0.25">
      <c r="A211" s="3">
        <v>44475</v>
      </c>
      <c r="B211" s="4" t="s">
        <v>81</v>
      </c>
      <c r="C211" s="5">
        <v>12</v>
      </c>
      <c r="D211" s="5" t="s">
        <v>106</v>
      </c>
      <c r="E211" s="5" t="s">
        <v>106</v>
      </c>
      <c r="F211" s="6">
        <v>0</v>
      </c>
      <c r="G211" s="7">
        <f>InputData[[#This Row],[QUANTITY]]*VLOOKUP(InputData[[#This Row],[PRODUCT ID]],MasterData[],5,FALSE)</f>
        <v>1080</v>
      </c>
      <c r="H211" s="7">
        <f>InputData[[#This Row],[QUANTITY]]*VLOOKUP(InputData[[#This Row],[PRODUCT ID]],MasterData[],6,FALSE)</f>
        <v>1155.5999999999999</v>
      </c>
    </row>
    <row r="212" spans="1:8" x14ac:dyDescent="0.25">
      <c r="A212" s="3">
        <v>44476</v>
      </c>
      <c r="B212" s="4" t="s">
        <v>60</v>
      </c>
      <c r="C212" s="5">
        <v>6</v>
      </c>
      <c r="D212" s="5" t="s">
        <v>108</v>
      </c>
      <c r="E212" s="5" t="s">
        <v>107</v>
      </c>
      <c r="F212" s="6">
        <v>0</v>
      </c>
      <c r="G212" s="7">
        <f>InputData[[#This Row],[QUANTITY]]*VLOOKUP(InputData[[#This Row],[PRODUCT ID]],MasterData[],5,FALSE)</f>
        <v>108</v>
      </c>
      <c r="H212" s="7">
        <f>InputData[[#This Row],[QUANTITY]]*VLOOKUP(InputData[[#This Row],[PRODUCT ID]],MasterData[],6,FALSE)</f>
        <v>147.96</v>
      </c>
    </row>
    <row r="213" spans="1:8" x14ac:dyDescent="0.25">
      <c r="A213" s="3">
        <v>44478</v>
      </c>
      <c r="B213" s="4" t="s">
        <v>86</v>
      </c>
      <c r="C213" s="5">
        <v>5</v>
      </c>
      <c r="D213" s="5" t="s">
        <v>108</v>
      </c>
      <c r="E213" s="5" t="s">
        <v>107</v>
      </c>
      <c r="F213" s="6">
        <v>0</v>
      </c>
      <c r="G213" s="7">
        <f>InputData[[#This Row],[QUANTITY]]*VLOOKUP(InputData[[#This Row],[PRODUCT ID]],MasterData[],5,FALSE)</f>
        <v>360</v>
      </c>
      <c r="H213" s="7">
        <f>InputData[[#This Row],[QUANTITY]]*VLOOKUP(InputData[[#This Row],[PRODUCT ID]],MasterData[],6,FALSE)</f>
        <v>399.6</v>
      </c>
    </row>
    <row r="214" spans="1:8" x14ac:dyDescent="0.25">
      <c r="A214" s="3">
        <v>44478</v>
      </c>
      <c r="B214" s="4" t="s">
        <v>73</v>
      </c>
      <c r="C214" s="5">
        <v>11</v>
      </c>
      <c r="D214" s="5" t="s">
        <v>106</v>
      </c>
      <c r="E214" s="5" t="s">
        <v>107</v>
      </c>
      <c r="F214" s="6">
        <v>0</v>
      </c>
      <c r="G214" s="7">
        <f>InputData[[#This Row],[QUANTITY]]*VLOOKUP(InputData[[#This Row],[PRODUCT ID]],MasterData[],5,FALSE)</f>
        <v>979</v>
      </c>
      <c r="H214" s="7">
        <f>InputData[[#This Row],[QUANTITY]]*VLOOKUP(InputData[[#This Row],[PRODUCT ID]],MasterData[],6,FALSE)</f>
        <v>1292.28</v>
      </c>
    </row>
    <row r="215" spans="1:8" x14ac:dyDescent="0.25">
      <c r="A215" s="3">
        <v>44479</v>
      </c>
      <c r="B215" s="4" t="s">
        <v>79</v>
      </c>
      <c r="C215" s="5">
        <v>14</v>
      </c>
      <c r="D215" s="5" t="s">
        <v>108</v>
      </c>
      <c r="E215" s="5" t="s">
        <v>107</v>
      </c>
      <c r="F215" s="6">
        <v>0</v>
      </c>
      <c r="G215" s="7">
        <f>InputData[[#This Row],[QUANTITY]]*VLOOKUP(InputData[[#This Row],[PRODUCT ID]],MasterData[],5,FALSE)</f>
        <v>70</v>
      </c>
      <c r="H215" s="7">
        <f>InputData[[#This Row],[QUANTITY]]*VLOOKUP(InputData[[#This Row],[PRODUCT ID]],MasterData[],6,FALSE)</f>
        <v>93.8</v>
      </c>
    </row>
    <row r="216" spans="1:8" x14ac:dyDescent="0.25">
      <c r="A216" s="3">
        <v>44480</v>
      </c>
      <c r="B216" s="4" t="s">
        <v>29</v>
      </c>
      <c r="C216" s="5">
        <v>15</v>
      </c>
      <c r="D216" s="5" t="s">
        <v>108</v>
      </c>
      <c r="E216" s="5" t="s">
        <v>107</v>
      </c>
      <c r="F216" s="6">
        <v>0</v>
      </c>
      <c r="G216" s="7">
        <f>InputData[[#This Row],[QUANTITY]]*VLOOKUP(InputData[[#This Row],[PRODUCT ID]],MasterData[],5,FALSE)</f>
        <v>660</v>
      </c>
      <c r="H216" s="7">
        <f>InputData[[#This Row],[QUANTITY]]*VLOOKUP(InputData[[#This Row],[PRODUCT ID]],MasterData[],6,FALSE)</f>
        <v>726</v>
      </c>
    </row>
    <row r="217" spans="1:8" x14ac:dyDescent="0.25">
      <c r="A217" s="3">
        <v>44481</v>
      </c>
      <c r="B217" s="4" t="s">
        <v>63</v>
      </c>
      <c r="C217" s="5">
        <v>8</v>
      </c>
      <c r="D217" s="5" t="s">
        <v>106</v>
      </c>
      <c r="E217" s="5" t="s">
        <v>106</v>
      </c>
      <c r="F217" s="6">
        <v>0</v>
      </c>
      <c r="G217" s="7">
        <f>InputData[[#This Row],[QUANTITY]]*VLOOKUP(InputData[[#This Row],[PRODUCT ID]],MasterData[],5,FALSE)</f>
        <v>384</v>
      </c>
      <c r="H217" s="7">
        <f>InputData[[#This Row],[QUANTITY]]*VLOOKUP(InputData[[#This Row],[PRODUCT ID]],MasterData[],6,FALSE)</f>
        <v>456.96000000000004</v>
      </c>
    </row>
    <row r="218" spans="1:8" x14ac:dyDescent="0.25">
      <c r="A218" s="3">
        <v>44486</v>
      </c>
      <c r="B218" s="4" t="s">
        <v>6</v>
      </c>
      <c r="C218" s="5">
        <v>13</v>
      </c>
      <c r="D218" s="5" t="s">
        <v>108</v>
      </c>
      <c r="E218" s="5" t="s">
        <v>106</v>
      </c>
      <c r="F218" s="6">
        <v>0</v>
      </c>
      <c r="G218" s="7">
        <f>InputData[[#This Row],[QUANTITY]]*VLOOKUP(InputData[[#This Row],[PRODUCT ID]],MasterData[],5,FALSE)</f>
        <v>1274</v>
      </c>
      <c r="H218" s="7">
        <f>InputData[[#This Row],[QUANTITY]]*VLOOKUP(InputData[[#This Row],[PRODUCT ID]],MasterData[],6,FALSE)</f>
        <v>1350.44</v>
      </c>
    </row>
    <row r="219" spans="1:8" x14ac:dyDescent="0.25">
      <c r="A219" s="3">
        <v>44487</v>
      </c>
      <c r="B219" s="4" t="s">
        <v>58</v>
      </c>
      <c r="C219" s="5">
        <v>6</v>
      </c>
      <c r="D219" s="5" t="s">
        <v>106</v>
      </c>
      <c r="E219" s="5" t="s">
        <v>107</v>
      </c>
      <c r="F219" s="6">
        <v>0</v>
      </c>
      <c r="G219" s="7">
        <f>InputData[[#This Row],[QUANTITY]]*VLOOKUP(InputData[[#This Row],[PRODUCT ID]],MasterData[],5,FALSE)</f>
        <v>42</v>
      </c>
      <c r="H219" s="7">
        <f>InputData[[#This Row],[QUANTITY]]*VLOOKUP(InputData[[#This Row],[PRODUCT ID]],MasterData[],6,FALSE)</f>
        <v>49.980000000000004</v>
      </c>
    </row>
    <row r="220" spans="1:8" x14ac:dyDescent="0.25">
      <c r="A220" s="3">
        <v>44487</v>
      </c>
      <c r="B220" s="4" t="s">
        <v>50</v>
      </c>
      <c r="C220" s="5">
        <v>13</v>
      </c>
      <c r="D220" s="5" t="s">
        <v>106</v>
      </c>
      <c r="E220" s="5" t="s">
        <v>107</v>
      </c>
      <c r="F220" s="6">
        <v>0</v>
      </c>
      <c r="G220" s="7">
        <f>InputData[[#This Row],[QUANTITY]]*VLOOKUP(InputData[[#This Row],[PRODUCT ID]],MasterData[],5,FALSE)</f>
        <v>1638</v>
      </c>
      <c r="H220" s="7">
        <f>InputData[[#This Row],[QUANTITY]]*VLOOKUP(InputData[[#This Row],[PRODUCT ID]],MasterData[],6,FALSE)</f>
        <v>2113.02</v>
      </c>
    </row>
    <row r="221" spans="1:8" x14ac:dyDescent="0.25">
      <c r="A221" s="3">
        <v>44491</v>
      </c>
      <c r="B221" s="4" t="s">
        <v>29</v>
      </c>
      <c r="C221" s="5">
        <v>7</v>
      </c>
      <c r="D221" s="5" t="s">
        <v>108</v>
      </c>
      <c r="E221" s="5" t="s">
        <v>107</v>
      </c>
      <c r="F221" s="6">
        <v>0</v>
      </c>
      <c r="G221" s="7">
        <f>InputData[[#This Row],[QUANTITY]]*VLOOKUP(InputData[[#This Row],[PRODUCT ID]],MasterData[],5,FALSE)</f>
        <v>308</v>
      </c>
      <c r="H221" s="7">
        <f>InputData[[#This Row],[QUANTITY]]*VLOOKUP(InputData[[#This Row],[PRODUCT ID]],MasterData[],6,FALSE)</f>
        <v>338.8</v>
      </c>
    </row>
    <row r="222" spans="1:8" x14ac:dyDescent="0.25">
      <c r="A222" s="3">
        <v>44491</v>
      </c>
      <c r="B222" s="4" t="s">
        <v>56</v>
      </c>
      <c r="C222" s="5">
        <v>13</v>
      </c>
      <c r="D222" s="5" t="s">
        <v>106</v>
      </c>
      <c r="E222" s="5" t="s">
        <v>107</v>
      </c>
      <c r="F222" s="6">
        <v>0</v>
      </c>
      <c r="G222" s="7">
        <f>InputData[[#This Row],[QUANTITY]]*VLOOKUP(InputData[[#This Row],[PRODUCT ID]],MasterData[],5,FALSE)</f>
        <v>1872</v>
      </c>
      <c r="H222" s="7">
        <f>InputData[[#This Row],[QUANTITY]]*VLOOKUP(InputData[[#This Row],[PRODUCT ID]],MasterData[],6,FALSE)</f>
        <v>2040.48</v>
      </c>
    </row>
    <row r="223" spans="1:8" x14ac:dyDescent="0.25">
      <c r="A223" s="3">
        <v>44491</v>
      </c>
      <c r="B223" s="4" t="s">
        <v>24</v>
      </c>
      <c r="C223" s="5">
        <v>1</v>
      </c>
      <c r="D223" s="5" t="s">
        <v>108</v>
      </c>
      <c r="E223" s="5" t="s">
        <v>107</v>
      </c>
      <c r="F223" s="6">
        <v>0</v>
      </c>
      <c r="G223" s="7">
        <f>InputData[[#This Row],[QUANTITY]]*VLOOKUP(InputData[[#This Row],[PRODUCT ID]],MasterData[],5,FALSE)</f>
        <v>6</v>
      </c>
      <c r="H223" s="7">
        <f>InputData[[#This Row],[QUANTITY]]*VLOOKUP(InputData[[#This Row],[PRODUCT ID]],MasterData[],6,FALSE)</f>
        <v>7.8599999999999994</v>
      </c>
    </row>
    <row r="224" spans="1:8" x14ac:dyDescent="0.25">
      <c r="A224" s="3">
        <v>44493</v>
      </c>
      <c r="B224" s="4" t="s">
        <v>29</v>
      </c>
      <c r="C224" s="5">
        <v>3</v>
      </c>
      <c r="D224" s="5" t="s">
        <v>105</v>
      </c>
      <c r="E224" s="5" t="s">
        <v>107</v>
      </c>
      <c r="F224" s="6">
        <v>0</v>
      </c>
      <c r="G224" s="7">
        <f>InputData[[#This Row],[QUANTITY]]*VLOOKUP(InputData[[#This Row],[PRODUCT ID]],MasterData[],5,FALSE)</f>
        <v>132</v>
      </c>
      <c r="H224" s="7">
        <f>InputData[[#This Row],[QUANTITY]]*VLOOKUP(InputData[[#This Row],[PRODUCT ID]],MasterData[],6,FALSE)</f>
        <v>145.19999999999999</v>
      </c>
    </row>
    <row r="225" spans="1:8" x14ac:dyDescent="0.25">
      <c r="A225" s="3">
        <v>44494</v>
      </c>
      <c r="B225" s="4" t="s">
        <v>98</v>
      </c>
      <c r="C225" s="5">
        <v>9</v>
      </c>
      <c r="D225" s="5" t="s">
        <v>106</v>
      </c>
      <c r="E225" s="5" t="s">
        <v>107</v>
      </c>
      <c r="F225" s="6">
        <v>0</v>
      </c>
      <c r="G225" s="7">
        <f>InputData[[#This Row],[QUANTITY]]*VLOOKUP(InputData[[#This Row],[PRODUCT ID]],MasterData[],5,FALSE)</f>
        <v>684</v>
      </c>
      <c r="H225" s="7">
        <f>InputData[[#This Row],[QUANTITY]]*VLOOKUP(InputData[[#This Row],[PRODUCT ID]],MasterData[],6,FALSE)</f>
        <v>738.72</v>
      </c>
    </row>
    <row r="226" spans="1:8" x14ac:dyDescent="0.25">
      <c r="A226" s="3">
        <v>44495</v>
      </c>
      <c r="B226" s="4" t="s">
        <v>14</v>
      </c>
      <c r="C226" s="5">
        <v>6</v>
      </c>
      <c r="D226" s="5" t="s">
        <v>105</v>
      </c>
      <c r="E226" s="5" t="s">
        <v>107</v>
      </c>
      <c r="F226" s="6">
        <v>0</v>
      </c>
      <c r="G226" s="7">
        <f>InputData[[#This Row],[QUANTITY]]*VLOOKUP(InputData[[#This Row],[PRODUCT ID]],MasterData[],5,FALSE)</f>
        <v>264</v>
      </c>
      <c r="H226" s="7">
        <f>InputData[[#This Row],[QUANTITY]]*VLOOKUP(InputData[[#This Row],[PRODUCT ID]],MasterData[],6,FALSE)</f>
        <v>293.04000000000002</v>
      </c>
    </row>
    <row r="227" spans="1:8" x14ac:dyDescent="0.25">
      <c r="A227" s="3">
        <v>44497</v>
      </c>
      <c r="B227" s="4" t="s">
        <v>22</v>
      </c>
      <c r="C227" s="5">
        <v>1</v>
      </c>
      <c r="D227" s="5" t="s">
        <v>108</v>
      </c>
      <c r="E227" s="5" t="s">
        <v>107</v>
      </c>
      <c r="F227" s="6">
        <v>0</v>
      </c>
      <c r="G227" s="7">
        <f>InputData[[#This Row],[QUANTITY]]*VLOOKUP(InputData[[#This Row],[PRODUCT ID]],MasterData[],5,FALSE)</f>
        <v>83</v>
      </c>
      <c r="H227" s="7">
        <f>InputData[[#This Row],[QUANTITY]]*VLOOKUP(InputData[[#This Row],[PRODUCT ID]],MasterData[],6,FALSE)</f>
        <v>94.62</v>
      </c>
    </row>
    <row r="228" spans="1:8" x14ac:dyDescent="0.25">
      <c r="A228" s="3">
        <v>44498</v>
      </c>
      <c r="B228" s="4" t="s">
        <v>86</v>
      </c>
      <c r="C228" s="5">
        <v>14</v>
      </c>
      <c r="D228" s="5" t="s">
        <v>106</v>
      </c>
      <c r="E228" s="5" t="s">
        <v>106</v>
      </c>
      <c r="F228" s="6">
        <v>0</v>
      </c>
      <c r="G228" s="7">
        <f>InputData[[#This Row],[QUANTITY]]*VLOOKUP(InputData[[#This Row],[PRODUCT ID]],MasterData[],5,FALSE)</f>
        <v>1008</v>
      </c>
      <c r="H228" s="7">
        <f>InputData[[#This Row],[QUANTITY]]*VLOOKUP(InputData[[#This Row],[PRODUCT ID]],MasterData[],6,FALSE)</f>
        <v>1118.8800000000001</v>
      </c>
    </row>
    <row r="229" spans="1:8" x14ac:dyDescent="0.25">
      <c r="A229" s="3">
        <v>44500</v>
      </c>
      <c r="B229" s="4" t="s">
        <v>50</v>
      </c>
      <c r="C229" s="5">
        <v>6</v>
      </c>
      <c r="D229" s="5" t="s">
        <v>106</v>
      </c>
      <c r="E229" s="5" t="s">
        <v>107</v>
      </c>
      <c r="F229" s="6">
        <v>0</v>
      </c>
      <c r="G229" s="7">
        <f>InputData[[#This Row],[QUANTITY]]*VLOOKUP(InputData[[#This Row],[PRODUCT ID]],MasterData[],5,FALSE)</f>
        <v>756</v>
      </c>
      <c r="H229" s="7">
        <f>InputData[[#This Row],[QUANTITY]]*VLOOKUP(InputData[[#This Row],[PRODUCT ID]],MasterData[],6,FALSE)</f>
        <v>975.24</v>
      </c>
    </row>
    <row r="230" spans="1:8" x14ac:dyDescent="0.25">
      <c r="A230" s="3">
        <v>44503</v>
      </c>
      <c r="B230" s="4" t="s">
        <v>33</v>
      </c>
      <c r="C230" s="5">
        <v>12</v>
      </c>
      <c r="D230" s="5" t="s">
        <v>108</v>
      </c>
      <c r="E230" s="5" t="s">
        <v>107</v>
      </c>
      <c r="F230" s="6">
        <v>0</v>
      </c>
      <c r="G230" s="7">
        <f>InputData[[#This Row],[QUANTITY]]*VLOOKUP(InputData[[#This Row],[PRODUCT ID]],MasterData[],5,FALSE)</f>
        <v>1344</v>
      </c>
      <c r="H230" s="7">
        <f>InputData[[#This Row],[QUANTITY]]*VLOOKUP(InputData[[#This Row],[PRODUCT ID]],MasterData[],6,FALSE)</f>
        <v>1464.96</v>
      </c>
    </row>
    <row r="231" spans="1:8" x14ac:dyDescent="0.25">
      <c r="A231" s="3">
        <v>44506</v>
      </c>
      <c r="B231" s="4" t="s">
        <v>81</v>
      </c>
      <c r="C231" s="5">
        <v>10</v>
      </c>
      <c r="D231" s="5" t="s">
        <v>108</v>
      </c>
      <c r="E231" s="5" t="s">
        <v>106</v>
      </c>
      <c r="F231" s="6">
        <v>0</v>
      </c>
      <c r="G231" s="7">
        <f>InputData[[#This Row],[QUANTITY]]*VLOOKUP(InputData[[#This Row],[PRODUCT ID]],MasterData[],5,FALSE)</f>
        <v>900</v>
      </c>
      <c r="H231" s="7">
        <f>InputData[[#This Row],[QUANTITY]]*VLOOKUP(InputData[[#This Row],[PRODUCT ID]],MasterData[],6,FALSE)</f>
        <v>963</v>
      </c>
    </row>
    <row r="232" spans="1:8" x14ac:dyDescent="0.25">
      <c r="A232" s="3">
        <v>44508</v>
      </c>
      <c r="B232" s="4" t="s">
        <v>20</v>
      </c>
      <c r="C232" s="5">
        <v>15</v>
      </c>
      <c r="D232" s="5" t="s">
        <v>108</v>
      </c>
      <c r="E232" s="5" t="s">
        <v>106</v>
      </c>
      <c r="F232" s="6">
        <v>0</v>
      </c>
      <c r="G232" s="7">
        <f>InputData[[#This Row],[QUANTITY]]*VLOOKUP(InputData[[#This Row],[PRODUCT ID]],MasterData[],5,FALSE)</f>
        <v>645</v>
      </c>
      <c r="H232" s="7">
        <f>InputData[[#This Row],[QUANTITY]]*VLOOKUP(InputData[[#This Row],[PRODUCT ID]],MasterData[],6,FALSE)</f>
        <v>715.95</v>
      </c>
    </row>
    <row r="233" spans="1:8" x14ac:dyDescent="0.25">
      <c r="A233" s="3">
        <v>44510</v>
      </c>
      <c r="B233" s="4" t="s">
        <v>94</v>
      </c>
      <c r="C233" s="5">
        <v>6</v>
      </c>
      <c r="D233" s="5" t="s">
        <v>106</v>
      </c>
      <c r="E233" s="5" t="s">
        <v>107</v>
      </c>
      <c r="F233" s="6">
        <v>0</v>
      </c>
      <c r="G233" s="7">
        <f>InputData[[#This Row],[QUANTITY]]*VLOOKUP(InputData[[#This Row],[PRODUCT ID]],MasterData[],5,FALSE)</f>
        <v>720</v>
      </c>
      <c r="H233" s="7">
        <f>InputData[[#This Row],[QUANTITY]]*VLOOKUP(InputData[[#This Row],[PRODUCT ID]],MasterData[],6,FALSE)</f>
        <v>972</v>
      </c>
    </row>
    <row r="234" spans="1:8" x14ac:dyDescent="0.25">
      <c r="A234" s="3">
        <v>44511</v>
      </c>
      <c r="B234" s="4" t="s">
        <v>90</v>
      </c>
      <c r="C234" s="5">
        <v>12</v>
      </c>
      <c r="D234" s="5" t="s">
        <v>105</v>
      </c>
      <c r="E234" s="5" t="s">
        <v>106</v>
      </c>
      <c r="F234" s="6">
        <v>0</v>
      </c>
      <c r="G234" s="7">
        <f>InputData[[#This Row],[QUANTITY]]*VLOOKUP(InputData[[#This Row],[PRODUCT ID]],MasterData[],5,FALSE)</f>
        <v>1080</v>
      </c>
      <c r="H234" s="7">
        <f>InputData[[#This Row],[QUANTITY]]*VLOOKUP(InputData[[#This Row],[PRODUCT ID]],MasterData[],6,FALSE)</f>
        <v>1382.4</v>
      </c>
    </row>
    <row r="235" spans="1:8" x14ac:dyDescent="0.25">
      <c r="A235" s="3">
        <v>44512</v>
      </c>
      <c r="B235" s="4" t="s">
        <v>26</v>
      </c>
      <c r="C235" s="5">
        <v>3</v>
      </c>
      <c r="D235" s="5" t="s">
        <v>106</v>
      </c>
      <c r="E235" s="5" t="s">
        <v>107</v>
      </c>
      <c r="F235" s="6">
        <v>0</v>
      </c>
      <c r="G235" s="7">
        <f>InputData[[#This Row],[QUANTITY]]*VLOOKUP(InputData[[#This Row],[PRODUCT ID]],MasterData[],5,FALSE)</f>
        <v>444</v>
      </c>
      <c r="H235" s="7">
        <f>InputData[[#This Row],[QUANTITY]]*VLOOKUP(InputData[[#This Row],[PRODUCT ID]],MasterData[],6,FALSE)</f>
        <v>492.84000000000003</v>
      </c>
    </row>
    <row r="236" spans="1:8" x14ac:dyDescent="0.25">
      <c r="A236" s="3">
        <v>44520</v>
      </c>
      <c r="B236" s="4" t="s">
        <v>77</v>
      </c>
      <c r="C236" s="5">
        <v>14</v>
      </c>
      <c r="D236" s="5" t="s">
        <v>106</v>
      </c>
      <c r="E236" s="5" t="s">
        <v>106</v>
      </c>
      <c r="F236" s="6">
        <v>0</v>
      </c>
      <c r="G236" s="7">
        <f>InputData[[#This Row],[QUANTITY]]*VLOOKUP(InputData[[#This Row],[PRODUCT ID]],MasterData[],5,FALSE)</f>
        <v>770</v>
      </c>
      <c r="H236" s="7">
        <f>InputData[[#This Row],[QUANTITY]]*VLOOKUP(InputData[[#This Row],[PRODUCT ID]],MasterData[],6,FALSE)</f>
        <v>816.19999999999993</v>
      </c>
    </row>
    <row r="237" spans="1:8" x14ac:dyDescent="0.25">
      <c r="A237" s="3">
        <v>44520</v>
      </c>
      <c r="B237" s="4" t="s">
        <v>22</v>
      </c>
      <c r="C237" s="5">
        <v>11</v>
      </c>
      <c r="D237" s="5" t="s">
        <v>106</v>
      </c>
      <c r="E237" s="5" t="s">
        <v>107</v>
      </c>
      <c r="F237" s="6">
        <v>0</v>
      </c>
      <c r="G237" s="7">
        <f>InputData[[#This Row],[QUANTITY]]*VLOOKUP(InputData[[#This Row],[PRODUCT ID]],MasterData[],5,FALSE)</f>
        <v>913</v>
      </c>
      <c r="H237" s="7">
        <f>InputData[[#This Row],[QUANTITY]]*VLOOKUP(InputData[[#This Row],[PRODUCT ID]],MasterData[],6,FALSE)</f>
        <v>1040.8200000000002</v>
      </c>
    </row>
    <row r="238" spans="1:8" x14ac:dyDescent="0.25">
      <c r="A238" s="3">
        <v>44521</v>
      </c>
      <c r="B238" s="4" t="s">
        <v>35</v>
      </c>
      <c r="C238" s="5">
        <v>1</v>
      </c>
      <c r="D238" s="5" t="s">
        <v>105</v>
      </c>
      <c r="E238" s="5" t="s">
        <v>106</v>
      </c>
      <c r="F238" s="6">
        <v>0</v>
      </c>
      <c r="G238" s="7">
        <f>InputData[[#This Row],[QUANTITY]]*VLOOKUP(InputData[[#This Row],[PRODUCT ID]],MasterData[],5,FALSE)</f>
        <v>112</v>
      </c>
      <c r="H238" s="7">
        <f>InputData[[#This Row],[QUANTITY]]*VLOOKUP(InputData[[#This Row],[PRODUCT ID]],MasterData[],6,FALSE)</f>
        <v>146.72</v>
      </c>
    </row>
    <row r="239" spans="1:8" x14ac:dyDescent="0.25">
      <c r="A239" s="3">
        <v>44521</v>
      </c>
      <c r="B239" s="4" t="s">
        <v>18</v>
      </c>
      <c r="C239" s="5">
        <v>1</v>
      </c>
      <c r="D239" s="5" t="s">
        <v>106</v>
      </c>
      <c r="E239" s="5" t="s">
        <v>107</v>
      </c>
      <c r="F239" s="6">
        <v>0</v>
      </c>
      <c r="G239" s="7">
        <f>InputData[[#This Row],[QUANTITY]]*VLOOKUP(InputData[[#This Row],[PRODUCT ID]],MasterData[],5,FALSE)</f>
        <v>75</v>
      </c>
      <c r="H239" s="7">
        <f>InputData[[#This Row],[QUANTITY]]*VLOOKUP(InputData[[#This Row],[PRODUCT ID]],MasterData[],6,FALSE)</f>
        <v>85.5</v>
      </c>
    </row>
    <row r="240" spans="1:8" x14ac:dyDescent="0.25">
      <c r="A240" s="3">
        <v>44527</v>
      </c>
      <c r="B240" s="4" t="s">
        <v>31</v>
      </c>
      <c r="C240" s="5">
        <v>8</v>
      </c>
      <c r="D240" s="5" t="s">
        <v>106</v>
      </c>
      <c r="E240" s="5" t="s">
        <v>106</v>
      </c>
      <c r="F240" s="6">
        <v>0</v>
      </c>
      <c r="G240" s="7">
        <f>InputData[[#This Row],[QUANTITY]]*VLOOKUP(InputData[[#This Row],[PRODUCT ID]],MasterData[],5,FALSE)</f>
        <v>584</v>
      </c>
      <c r="H240" s="7">
        <f>InputData[[#This Row],[QUANTITY]]*VLOOKUP(InputData[[#This Row],[PRODUCT ID]],MasterData[],6,FALSE)</f>
        <v>753.36</v>
      </c>
    </row>
    <row r="241" spans="1:8" x14ac:dyDescent="0.25">
      <c r="A241" s="3">
        <v>44528</v>
      </c>
      <c r="B241" s="4" t="s">
        <v>90</v>
      </c>
      <c r="C241" s="5">
        <v>2</v>
      </c>
      <c r="D241" s="5" t="s">
        <v>108</v>
      </c>
      <c r="E241" s="5" t="s">
        <v>107</v>
      </c>
      <c r="F241" s="6">
        <v>0</v>
      </c>
      <c r="G241" s="7">
        <f>InputData[[#This Row],[QUANTITY]]*VLOOKUP(InputData[[#This Row],[PRODUCT ID]],MasterData[],5,FALSE)</f>
        <v>180</v>
      </c>
      <c r="H241" s="7">
        <f>InputData[[#This Row],[QUANTITY]]*VLOOKUP(InputData[[#This Row],[PRODUCT ID]],MasterData[],6,FALSE)</f>
        <v>230.4</v>
      </c>
    </row>
    <row r="242" spans="1:8" x14ac:dyDescent="0.25">
      <c r="A242" s="3">
        <v>44530</v>
      </c>
      <c r="B242" s="4" t="s">
        <v>88</v>
      </c>
      <c r="C242" s="5">
        <v>15</v>
      </c>
      <c r="D242" s="5" t="s">
        <v>108</v>
      </c>
      <c r="E242" s="5" t="s">
        <v>106</v>
      </c>
      <c r="F242" s="6">
        <v>0</v>
      </c>
      <c r="G242" s="7">
        <f>InputData[[#This Row],[QUANTITY]]*VLOOKUP(InputData[[#This Row],[PRODUCT ID]],MasterData[],5,FALSE)</f>
        <v>555</v>
      </c>
      <c r="H242" s="7">
        <f>InputData[[#This Row],[QUANTITY]]*VLOOKUP(InputData[[#This Row],[PRODUCT ID]],MasterData[],6,FALSE)</f>
        <v>638.25</v>
      </c>
    </row>
    <row r="243" spans="1:8" x14ac:dyDescent="0.25">
      <c r="A243" s="3">
        <v>44532</v>
      </c>
      <c r="B243" s="4" t="s">
        <v>39</v>
      </c>
      <c r="C243" s="5">
        <v>10</v>
      </c>
      <c r="D243" s="5" t="s">
        <v>108</v>
      </c>
      <c r="E243" s="5" t="s">
        <v>107</v>
      </c>
      <c r="F243" s="6">
        <v>0</v>
      </c>
      <c r="G243" s="7">
        <f>InputData[[#This Row],[QUANTITY]]*VLOOKUP(InputData[[#This Row],[PRODUCT ID]],MasterData[],5,FALSE)</f>
        <v>130</v>
      </c>
      <c r="H243" s="7">
        <f>InputData[[#This Row],[QUANTITY]]*VLOOKUP(InputData[[#This Row],[PRODUCT ID]],MasterData[],6,FALSE)</f>
        <v>166.4</v>
      </c>
    </row>
    <row r="244" spans="1:8" x14ac:dyDescent="0.25">
      <c r="A244" s="3">
        <v>44533</v>
      </c>
      <c r="B244" s="4" t="s">
        <v>77</v>
      </c>
      <c r="C244" s="5">
        <v>2</v>
      </c>
      <c r="D244" s="5" t="s">
        <v>106</v>
      </c>
      <c r="E244" s="5" t="s">
        <v>107</v>
      </c>
      <c r="F244" s="6">
        <v>0</v>
      </c>
      <c r="G244" s="7">
        <f>InputData[[#This Row],[QUANTITY]]*VLOOKUP(InputData[[#This Row],[PRODUCT ID]],MasterData[],5,FALSE)</f>
        <v>110</v>
      </c>
      <c r="H244" s="7">
        <f>InputData[[#This Row],[QUANTITY]]*VLOOKUP(InputData[[#This Row],[PRODUCT ID]],MasterData[],6,FALSE)</f>
        <v>116.6</v>
      </c>
    </row>
    <row r="245" spans="1:8" x14ac:dyDescent="0.25">
      <c r="A245" s="3">
        <v>44533</v>
      </c>
      <c r="B245" s="4" t="s">
        <v>45</v>
      </c>
      <c r="C245" s="5">
        <v>8</v>
      </c>
      <c r="D245" s="5" t="s">
        <v>106</v>
      </c>
      <c r="E245" s="5" t="s">
        <v>106</v>
      </c>
      <c r="F245" s="6">
        <v>0</v>
      </c>
      <c r="G245" s="7">
        <f>InputData[[#This Row],[QUANTITY]]*VLOOKUP(InputData[[#This Row],[PRODUCT ID]],MasterData[],5,FALSE)</f>
        <v>1200</v>
      </c>
      <c r="H245" s="7">
        <f>InputData[[#This Row],[QUANTITY]]*VLOOKUP(InputData[[#This Row],[PRODUCT ID]],MasterData[],6,FALSE)</f>
        <v>1680</v>
      </c>
    </row>
    <row r="246" spans="1:8" x14ac:dyDescent="0.25">
      <c r="A246" s="3">
        <v>44535</v>
      </c>
      <c r="B246" s="4" t="s">
        <v>14</v>
      </c>
      <c r="C246" s="5">
        <v>15</v>
      </c>
      <c r="D246" s="5" t="s">
        <v>108</v>
      </c>
      <c r="E246" s="5" t="s">
        <v>107</v>
      </c>
      <c r="F246" s="6">
        <v>0</v>
      </c>
      <c r="G246" s="7">
        <f>InputData[[#This Row],[QUANTITY]]*VLOOKUP(InputData[[#This Row],[PRODUCT ID]],MasterData[],5,FALSE)</f>
        <v>660</v>
      </c>
      <c r="H246" s="7">
        <f>InputData[[#This Row],[QUANTITY]]*VLOOKUP(InputData[[#This Row],[PRODUCT ID]],MasterData[],6,FALSE)</f>
        <v>732.6</v>
      </c>
    </row>
    <row r="247" spans="1:8" x14ac:dyDescent="0.25">
      <c r="A247" s="3">
        <v>44535</v>
      </c>
      <c r="B247" s="4" t="s">
        <v>26</v>
      </c>
      <c r="C247" s="5">
        <v>1</v>
      </c>
      <c r="D247" s="5" t="s">
        <v>108</v>
      </c>
      <c r="E247" s="5" t="s">
        <v>106</v>
      </c>
      <c r="F247" s="6">
        <v>0</v>
      </c>
      <c r="G247" s="7">
        <f>InputData[[#This Row],[QUANTITY]]*VLOOKUP(InputData[[#This Row],[PRODUCT ID]],MasterData[],5,FALSE)</f>
        <v>148</v>
      </c>
      <c r="H247" s="7">
        <f>InputData[[#This Row],[QUANTITY]]*VLOOKUP(InputData[[#This Row],[PRODUCT ID]],MasterData[],6,FALSE)</f>
        <v>164.28</v>
      </c>
    </row>
    <row r="248" spans="1:8" x14ac:dyDescent="0.25">
      <c r="A248" s="3">
        <v>44537</v>
      </c>
      <c r="B248" s="4" t="s">
        <v>33</v>
      </c>
      <c r="C248" s="5">
        <v>8</v>
      </c>
      <c r="D248" s="5" t="s">
        <v>108</v>
      </c>
      <c r="E248" s="5" t="s">
        <v>106</v>
      </c>
      <c r="F248" s="6">
        <v>0</v>
      </c>
      <c r="G248" s="7">
        <f>InputData[[#This Row],[QUANTITY]]*VLOOKUP(InputData[[#This Row],[PRODUCT ID]],MasterData[],5,FALSE)</f>
        <v>896</v>
      </c>
      <c r="H248" s="7">
        <f>InputData[[#This Row],[QUANTITY]]*VLOOKUP(InputData[[#This Row],[PRODUCT ID]],MasterData[],6,FALSE)</f>
        <v>976.64</v>
      </c>
    </row>
    <row r="249" spans="1:8" x14ac:dyDescent="0.25">
      <c r="A249" s="3">
        <v>44538</v>
      </c>
      <c r="B249" s="4" t="s">
        <v>98</v>
      </c>
      <c r="C249" s="5">
        <v>14</v>
      </c>
      <c r="D249" s="5" t="s">
        <v>108</v>
      </c>
      <c r="E249" s="5" t="s">
        <v>106</v>
      </c>
      <c r="F249" s="6">
        <v>0</v>
      </c>
      <c r="G249" s="7">
        <f>InputData[[#This Row],[QUANTITY]]*VLOOKUP(InputData[[#This Row],[PRODUCT ID]],MasterData[],5,FALSE)</f>
        <v>1064</v>
      </c>
      <c r="H249" s="7">
        <f>InputData[[#This Row],[QUANTITY]]*VLOOKUP(InputData[[#This Row],[PRODUCT ID]],MasterData[],6,FALSE)</f>
        <v>1149.1199999999999</v>
      </c>
    </row>
    <row r="250" spans="1:8" x14ac:dyDescent="0.25">
      <c r="A250" s="3">
        <v>44544</v>
      </c>
      <c r="B250" s="4" t="s">
        <v>94</v>
      </c>
      <c r="C250" s="5">
        <v>4</v>
      </c>
      <c r="D250" s="5" t="s">
        <v>108</v>
      </c>
      <c r="E250" s="5" t="s">
        <v>106</v>
      </c>
      <c r="F250" s="6">
        <v>0</v>
      </c>
      <c r="G250" s="7">
        <f>InputData[[#This Row],[QUANTITY]]*VLOOKUP(InputData[[#This Row],[PRODUCT ID]],MasterData[],5,FALSE)</f>
        <v>480</v>
      </c>
      <c r="H250" s="7">
        <f>InputData[[#This Row],[QUANTITY]]*VLOOKUP(InputData[[#This Row],[PRODUCT ID]],MasterData[],6,FALSE)</f>
        <v>648</v>
      </c>
    </row>
    <row r="251" spans="1:8" x14ac:dyDescent="0.25">
      <c r="A251" s="3">
        <v>44548</v>
      </c>
      <c r="B251" s="4" t="s">
        <v>12</v>
      </c>
      <c r="C251" s="5">
        <v>2</v>
      </c>
      <c r="D251" s="5" t="s">
        <v>108</v>
      </c>
      <c r="E251" s="5" t="s">
        <v>107</v>
      </c>
      <c r="F251" s="6">
        <v>0</v>
      </c>
      <c r="G251" s="7">
        <f>InputData[[#This Row],[QUANTITY]]*VLOOKUP(InputData[[#This Row],[PRODUCT ID]],MasterData[],5,FALSE)</f>
        <v>142</v>
      </c>
      <c r="H251" s="7">
        <f>InputData[[#This Row],[QUANTITY]]*VLOOKUP(InputData[[#This Row],[PRODUCT ID]],MasterData[],6,FALSE)</f>
        <v>161.88</v>
      </c>
    </row>
    <row r="252" spans="1:8" x14ac:dyDescent="0.25">
      <c r="A252" s="3">
        <v>44548</v>
      </c>
      <c r="B252" s="4" t="s">
        <v>52</v>
      </c>
      <c r="C252" s="5">
        <v>8</v>
      </c>
      <c r="D252" s="5" t="s">
        <v>106</v>
      </c>
      <c r="E252" s="5" t="s">
        <v>107</v>
      </c>
      <c r="F252" s="6">
        <v>0</v>
      </c>
      <c r="G252" s="7">
        <f>InputData[[#This Row],[QUANTITY]]*VLOOKUP(InputData[[#This Row],[PRODUCT ID]],MasterData[],5,FALSE)</f>
        <v>968</v>
      </c>
      <c r="H252" s="7">
        <f>InputData[[#This Row],[QUANTITY]]*VLOOKUP(InputData[[#This Row],[PRODUCT ID]],MasterData[],6,FALSE)</f>
        <v>1132.56</v>
      </c>
    </row>
    <row r="253" spans="1:8" x14ac:dyDescent="0.25">
      <c r="A253" s="3">
        <v>44549</v>
      </c>
      <c r="B253" s="4" t="s">
        <v>54</v>
      </c>
      <c r="C253" s="5">
        <v>12</v>
      </c>
      <c r="D253" s="5" t="s">
        <v>108</v>
      </c>
      <c r="E253" s="5" t="s">
        <v>106</v>
      </c>
      <c r="F253" s="6">
        <v>0</v>
      </c>
      <c r="G253" s="7">
        <f>InputData[[#This Row],[QUANTITY]]*VLOOKUP(InputData[[#This Row],[PRODUCT ID]],MasterData[],5,FALSE)</f>
        <v>1692</v>
      </c>
      <c r="H253" s="7">
        <f>InputData[[#This Row],[QUANTITY]]*VLOOKUP(InputData[[#This Row],[PRODUCT ID]],MasterData[],6,FALSE)</f>
        <v>1793.52</v>
      </c>
    </row>
    <row r="254" spans="1:8" x14ac:dyDescent="0.25">
      <c r="A254" s="3">
        <v>44549</v>
      </c>
      <c r="B254" s="4" t="s">
        <v>67</v>
      </c>
      <c r="C254" s="5">
        <v>3</v>
      </c>
      <c r="D254" s="5" t="s">
        <v>105</v>
      </c>
      <c r="E254" s="5" t="s">
        <v>106</v>
      </c>
      <c r="F254" s="6">
        <v>0</v>
      </c>
      <c r="G254" s="7">
        <f>InputData[[#This Row],[QUANTITY]]*VLOOKUP(InputData[[#This Row],[PRODUCT ID]],MasterData[],5,FALSE)</f>
        <v>141</v>
      </c>
      <c r="H254" s="7">
        <f>InputData[[#This Row],[QUANTITY]]*VLOOKUP(InputData[[#This Row],[PRODUCT ID]],MasterData[],6,FALSE)</f>
        <v>159.32999999999998</v>
      </c>
    </row>
    <row r="255" spans="1:8" x14ac:dyDescent="0.25">
      <c r="A255" s="3">
        <v>44549</v>
      </c>
      <c r="B255" s="4" t="s">
        <v>29</v>
      </c>
      <c r="C255" s="5">
        <v>10</v>
      </c>
      <c r="D255" s="5" t="s">
        <v>106</v>
      </c>
      <c r="E255" s="5" t="s">
        <v>106</v>
      </c>
      <c r="F255" s="6">
        <v>0</v>
      </c>
      <c r="G255" s="7">
        <f>InputData[[#This Row],[QUANTITY]]*VLOOKUP(InputData[[#This Row],[PRODUCT ID]],MasterData[],5,FALSE)</f>
        <v>440</v>
      </c>
      <c r="H255" s="7">
        <f>InputData[[#This Row],[QUANTITY]]*VLOOKUP(InputData[[#This Row],[PRODUCT ID]],MasterData[],6,FALSE)</f>
        <v>484</v>
      </c>
    </row>
    <row r="256" spans="1:8" x14ac:dyDescent="0.25">
      <c r="A256" s="3">
        <v>44550</v>
      </c>
      <c r="B256" s="4" t="s">
        <v>31</v>
      </c>
      <c r="C256" s="5">
        <v>14</v>
      </c>
      <c r="D256" s="5" t="s">
        <v>108</v>
      </c>
      <c r="E256" s="5" t="s">
        <v>106</v>
      </c>
      <c r="F256" s="6">
        <v>0</v>
      </c>
      <c r="G256" s="7">
        <f>InputData[[#This Row],[QUANTITY]]*VLOOKUP(InputData[[#This Row],[PRODUCT ID]],MasterData[],5,FALSE)</f>
        <v>1022</v>
      </c>
      <c r="H256" s="7">
        <f>InputData[[#This Row],[QUANTITY]]*VLOOKUP(InputData[[#This Row],[PRODUCT ID]],MasterData[],6,FALSE)</f>
        <v>1318.38</v>
      </c>
    </row>
    <row r="257" spans="1:8" x14ac:dyDescent="0.25">
      <c r="A257" s="3">
        <v>44551</v>
      </c>
      <c r="B257" s="4" t="s">
        <v>60</v>
      </c>
      <c r="C257" s="5">
        <v>10</v>
      </c>
      <c r="D257" s="5" t="s">
        <v>106</v>
      </c>
      <c r="E257" s="5" t="s">
        <v>107</v>
      </c>
      <c r="F257" s="6">
        <v>0</v>
      </c>
      <c r="G257" s="7">
        <f>InputData[[#This Row],[QUANTITY]]*VLOOKUP(InputData[[#This Row],[PRODUCT ID]],MasterData[],5,FALSE)</f>
        <v>180</v>
      </c>
      <c r="H257" s="7">
        <f>InputData[[#This Row],[QUANTITY]]*VLOOKUP(InputData[[#This Row],[PRODUCT ID]],MasterData[],6,FALSE)</f>
        <v>246.6</v>
      </c>
    </row>
    <row r="258" spans="1:8" x14ac:dyDescent="0.25">
      <c r="A258" s="3">
        <v>44554</v>
      </c>
      <c r="B258" s="4" t="s">
        <v>94</v>
      </c>
      <c r="C258" s="5">
        <v>8</v>
      </c>
      <c r="D258" s="5" t="s">
        <v>105</v>
      </c>
      <c r="E258" s="5" t="s">
        <v>107</v>
      </c>
      <c r="F258" s="6">
        <v>0</v>
      </c>
      <c r="G258" s="7">
        <f>InputData[[#This Row],[QUANTITY]]*VLOOKUP(InputData[[#This Row],[PRODUCT ID]],MasterData[],5,FALSE)</f>
        <v>960</v>
      </c>
      <c r="H258" s="7">
        <f>InputData[[#This Row],[QUANTITY]]*VLOOKUP(InputData[[#This Row],[PRODUCT ID]],MasterData[],6,FALSE)</f>
        <v>1296</v>
      </c>
    </row>
    <row r="259" spans="1:8" x14ac:dyDescent="0.25">
      <c r="A259" s="3">
        <v>44554</v>
      </c>
      <c r="B259" s="4" t="s">
        <v>81</v>
      </c>
      <c r="C259" s="5">
        <v>8</v>
      </c>
      <c r="D259" s="5" t="s">
        <v>105</v>
      </c>
      <c r="E259" s="5" t="s">
        <v>106</v>
      </c>
      <c r="F259" s="6">
        <v>0</v>
      </c>
      <c r="G259" s="7">
        <f>InputData[[#This Row],[QUANTITY]]*VLOOKUP(InputData[[#This Row],[PRODUCT ID]],MasterData[],5,FALSE)</f>
        <v>720</v>
      </c>
      <c r="H259" s="7">
        <f>InputData[[#This Row],[QUANTITY]]*VLOOKUP(InputData[[#This Row],[PRODUCT ID]],MasterData[],6,FALSE)</f>
        <v>770.4</v>
      </c>
    </row>
    <row r="260" spans="1:8" x14ac:dyDescent="0.25">
      <c r="A260" s="3">
        <v>44556</v>
      </c>
      <c r="B260" s="4" t="s">
        <v>92</v>
      </c>
      <c r="C260" s="5">
        <v>14</v>
      </c>
      <c r="D260" s="5" t="s">
        <v>106</v>
      </c>
      <c r="E260" s="5" t="s">
        <v>107</v>
      </c>
      <c r="F260" s="6">
        <v>0</v>
      </c>
      <c r="G260" s="7">
        <f>InputData[[#This Row],[QUANTITY]]*VLOOKUP(InputData[[#This Row],[PRODUCT ID]],MasterData[],5,FALSE)</f>
        <v>1932</v>
      </c>
      <c r="H260" s="7">
        <f>InputData[[#This Row],[QUANTITY]]*VLOOKUP(InputData[[#This Row],[PRODUCT ID]],MasterData[],6,FALSE)</f>
        <v>2434.3199999999997</v>
      </c>
    </row>
    <row r="261" spans="1:8" x14ac:dyDescent="0.25">
      <c r="A261" s="3">
        <v>44557</v>
      </c>
      <c r="B261" s="4" t="s">
        <v>67</v>
      </c>
      <c r="C261" s="5">
        <v>14</v>
      </c>
      <c r="D261" s="5" t="s">
        <v>108</v>
      </c>
      <c r="E261" s="5" t="s">
        <v>107</v>
      </c>
      <c r="F261" s="6">
        <v>0</v>
      </c>
      <c r="G261" s="7">
        <f>InputData[[#This Row],[QUANTITY]]*VLOOKUP(InputData[[#This Row],[PRODUCT ID]],MasterData[],5,FALSE)</f>
        <v>658</v>
      </c>
      <c r="H261" s="7">
        <f>InputData[[#This Row],[QUANTITY]]*VLOOKUP(InputData[[#This Row],[PRODUCT ID]],MasterData[],6,FALSE)</f>
        <v>743.54</v>
      </c>
    </row>
    <row r="262" spans="1:8" x14ac:dyDescent="0.25">
      <c r="A262" s="3">
        <v>44558</v>
      </c>
      <c r="B262" s="4" t="s">
        <v>67</v>
      </c>
      <c r="C262" s="5">
        <v>6</v>
      </c>
      <c r="D262" s="5" t="s">
        <v>108</v>
      </c>
      <c r="E262" s="5" t="s">
        <v>107</v>
      </c>
      <c r="F262" s="6">
        <v>0</v>
      </c>
      <c r="G262" s="7">
        <f>InputData[[#This Row],[QUANTITY]]*VLOOKUP(InputData[[#This Row],[PRODUCT ID]],MasterData[],5,FALSE)</f>
        <v>282</v>
      </c>
      <c r="H262" s="7">
        <f>InputData[[#This Row],[QUANTITY]]*VLOOKUP(InputData[[#This Row],[PRODUCT ID]],MasterData[],6,FALSE)</f>
        <v>318.65999999999997</v>
      </c>
    </row>
    <row r="263" spans="1:8" x14ac:dyDescent="0.25">
      <c r="A263" s="3">
        <v>44560</v>
      </c>
      <c r="B263" s="4" t="s">
        <v>26</v>
      </c>
      <c r="C263" s="5">
        <v>13</v>
      </c>
      <c r="D263" s="5" t="s">
        <v>106</v>
      </c>
      <c r="E263" s="5" t="s">
        <v>106</v>
      </c>
      <c r="F263" s="6">
        <v>0</v>
      </c>
      <c r="G263" s="7">
        <f>InputData[[#This Row],[QUANTITY]]*VLOOKUP(InputData[[#This Row],[PRODUCT ID]],MasterData[],5,FALSE)</f>
        <v>1924</v>
      </c>
      <c r="H263" s="7">
        <f>InputData[[#This Row],[QUANTITY]]*VLOOKUP(InputData[[#This Row],[PRODUCT ID]],MasterData[],6,FALSE)</f>
        <v>2135.64</v>
      </c>
    </row>
    <row r="264" spans="1:8" x14ac:dyDescent="0.25">
      <c r="A264" s="3">
        <v>44562</v>
      </c>
      <c r="B264" s="4" t="s">
        <v>52</v>
      </c>
      <c r="C264" s="5">
        <v>1</v>
      </c>
      <c r="D264" s="5" t="s">
        <v>105</v>
      </c>
      <c r="E264" s="5" t="s">
        <v>107</v>
      </c>
      <c r="F264" s="6">
        <v>0</v>
      </c>
      <c r="G264" s="7">
        <f>InputData[[#This Row],[QUANTITY]]*VLOOKUP(InputData[[#This Row],[PRODUCT ID]],MasterData[],5,FALSE)</f>
        <v>121</v>
      </c>
      <c r="H264" s="7">
        <f>InputData[[#This Row],[QUANTITY]]*VLOOKUP(InputData[[#This Row],[PRODUCT ID]],MasterData[],6,FALSE)</f>
        <v>141.57</v>
      </c>
    </row>
    <row r="265" spans="1:8" x14ac:dyDescent="0.25">
      <c r="A265" s="3">
        <v>44563</v>
      </c>
      <c r="B265" s="4" t="s">
        <v>26</v>
      </c>
      <c r="C265" s="5">
        <v>7</v>
      </c>
      <c r="D265" s="5" t="s">
        <v>108</v>
      </c>
      <c r="E265" s="5" t="s">
        <v>107</v>
      </c>
      <c r="F265" s="6">
        <v>0</v>
      </c>
      <c r="G265" s="7">
        <f>InputData[[#This Row],[QUANTITY]]*VLOOKUP(InputData[[#This Row],[PRODUCT ID]],MasterData[],5,FALSE)</f>
        <v>1036</v>
      </c>
      <c r="H265" s="7">
        <f>InputData[[#This Row],[QUANTITY]]*VLOOKUP(InputData[[#This Row],[PRODUCT ID]],MasterData[],6,FALSE)</f>
        <v>1149.96</v>
      </c>
    </row>
    <row r="266" spans="1:8" x14ac:dyDescent="0.25">
      <c r="A266" s="3">
        <v>44563</v>
      </c>
      <c r="B266" s="4" t="s">
        <v>37</v>
      </c>
      <c r="C266" s="5">
        <v>2</v>
      </c>
      <c r="D266" s="5" t="s">
        <v>106</v>
      </c>
      <c r="E266" s="5" t="s">
        <v>107</v>
      </c>
      <c r="F266" s="6">
        <v>0</v>
      </c>
      <c r="G266" s="7">
        <f>InputData[[#This Row],[QUANTITY]]*VLOOKUP(InputData[[#This Row],[PRODUCT ID]],MasterData[],5,FALSE)</f>
        <v>24</v>
      </c>
      <c r="H266" s="7">
        <f>InputData[[#This Row],[QUANTITY]]*VLOOKUP(InputData[[#This Row],[PRODUCT ID]],MasterData[],6,FALSE)</f>
        <v>31.439999999999998</v>
      </c>
    </row>
    <row r="267" spans="1:8" x14ac:dyDescent="0.25">
      <c r="A267" s="3">
        <v>44563</v>
      </c>
      <c r="B267" s="4" t="s">
        <v>75</v>
      </c>
      <c r="C267" s="5">
        <v>1</v>
      </c>
      <c r="D267" s="5" t="s">
        <v>108</v>
      </c>
      <c r="E267" s="5" t="s">
        <v>107</v>
      </c>
      <c r="F267" s="6">
        <v>0</v>
      </c>
      <c r="G267" s="7">
        <f>InputData[[#This Row],[QUANTITY]]*VLOOKUP(InputData[[#This Row],[PRODUCT ID]],MasterData[],5,FALSE)</f>
        <v>95</v>
      </c>
      <c r="H267" s="7">
        <f>InputData[[#This Row],[QUANTITY]]*VLOOKUP(InputData[[#This Row],[PRODUCT ID]],MasterData[],6,FALSE)</f>
        <v>119.7</v>
      </c>
    </row>
    <row r="268" spans="1:8" x14ac:dyDescent="0.25">
      <c r="A268" s="3">
        <v>44564</v>
      </c>
      <c r="B268" s="4" t="s">
        <v>96</v>
      </c>
      <c r="C268" s="5">
        <v>9</v>
      </c>
      <c r="D268" s="5" t="s">
        <v>108</v>
      </c>
      <c r="E268" s="5" t="s">
        <v>107</v>
      </c>
      <c r="F268" s="6">
        <v>0</v>
      </c>
      <c r="G268" s="7">
        <f>InputData[[#This Row],[QUANTITY]]*VLOOKUP(InputData[[#This Row],[PRODUCT ID]],MasterData[],5,FALSE)</f>
        <v>603</v>
      </c>
      <c r="H268" s="7">
        <f>InputData[[#This Row],[QUANTITY]]*VLOOKUP(InputData[[#This Row],[PRODUCT ID]],MasterData[],6,FALSE)</f>
        <v>747.72</v>
      </c>
    </row>
    <row r="269" spans="1:8" x14ac:dyDescent="0.25">
      <c r="A269" s="3">
        <v>44565</v>
      </c>
      <c r="B269" s="4" t="s">
        <v>31</v>
      </c>
      <c r="C269" s="5">
        <v>8</v>
      </c>
      <c r="D269" s="5" t="s">
        <v>108</v>
      </c>
      <c r="E269" s="5" t="s">
        <v>106</v>
      </c>
      <c r="F269" s="6">
        <v>0</v>
      </c>
      <c r="G269" s="7">
        <f>InputData[[#This Row],[QUANTITY]]*VLOOKUP(InputData[[#This Row],[PRODUCT ID]],MasterData[],5,FALSE)</f>
        <v>584</v>
      </c>
      <c r="H269" s="7">
        <f>InputData[[#This Row],[QUANTITY]]*VLOOKUP(InputData[[#This Row],[PRODUCT ID]],MasterData[],6,FALSE)</f>
        <v>753.36</v>
      </c>
    </row>
    <row r="270" spans="1:8" x14ac:dyDescent="0.25">
      <c r="A270" s="3">
        <v>44565</v>
      </c>
      <c r="B270" s="4" t="s">
        <v>67</v>
      </c>
      <c r="C270" s="5">
        <v>1</v>
      </c>
      <c r="D270" s="5" t="s">
        <v>106</v>
      </c>
      <c r="E270" s="5" t="s">
        <v>106</v>
      </c>
      <c r="F270" s="6">
        <v>0</v>
      </c>
      <c r="G270" s="7">
        <f>InputData[[#This Row],[QUANTITY]]*VLOOKUP(InputData[[#This Row],[PRODUCT ID]],MasterData[],5,FALSE)</f>
        <v>47</v>
      </c>
      <c r="H270" s="7">
        <f>InputData[[#This Row],[QUANTITY]]*VLOOKUP(InputData[[#This Row],[PRODUCT ID]],MasterData[],6,FALSE)</f>
        <v>53.11</v>
      </c>
    </row>
    <row r="271" spans="1:8" x14ac:dyDescent="0.25">
      <c r="A271" s="3">
        <v>44570</v>
      </c>
      <c r="B271" s="4" t="s">
        <v>73</v>
      </c>
      <c r="C271" s="5">
        <v>12</v>
      </c>
      <c r="D271" s="5" t="s">
        <v>108</v>
      </c>
      <c r="E271" s="5" t="s">
        <v>106</v>
      </c>
      <c r="F271" s="6">
        <v>0</v>
      </c>
      <c r="G271" s="7">
        <f>InputData[[#This Row],[QUANTITY]]*VLOOKUP(InputData[[#This Row],[PRODUCT ID]],MasterData[],5,FALSE)</f>
        <v>1068</v>
      </c>
      <c r="H271" s="7">
        <f>InputData[[#This Row],[QUANTITY]]*VLOOKUP(InputData[[#This Row],[PRODUCT ID]],MasterData[],6,FALSE)</f>
        <v>1409.76</v>
      </c>
    </row>
    <row r="272" spans="1:8" x14ac:dyDescent="0.25">
      <c r="A272" s="3">
        <v>44571</v>
      </c>
      <c r="B272" s="4" t="s">
        <v>77</v>
      </c>
      <c r="C272" s="5">
        <v>14</v>
      </c>
      <c r="D272" s="5" t="s">
        <v>106</v>
      </c>
      <c r="E272" s="5" t="s">
        <v>106</v>
      </c>
      <c r="F272" s="6">
        <v>0</v>
      </c>
      <c r="G272" s="7">
        <f>InputData[[#This Row],[QUANTITY]]*VLOOKUP(InputData[[#This Row],[PRODUCT ID]],MasterData[],5,FALSE)</f>
        <v>770</v>
      </c>
      <c r="H272" s="7">
        <f>InputData[[#This Row],[QUANTITY]]*VLOOKUP(InputData[[#This Row],[PRODUCT ID]],MasterData[],6,FALSE)</f>
        <v>816.19999999999993</v>
      </c>
    </row>
    <row r="273" spans="1:8" x14ac:dyDescent="0.25">
      <c r="A273" s="3">
        <v>44572</v>
      </c>
      <c r="B273" s="4" t="s">
        <v>73</v>
      </c>
      <c r="C273" s="5">
        <v>2</v>
      </c>
      <c r="D273" s="5" t="s">
        <v>108</v>
      </c>
      <c r="E273" s="5" t="s">
        <v>106</v>
      </c>
      <c r="F273" s="6">
        <v>0</v>
      </c>
      <c r="G273" s="7">
        <f>InputData[[#This Row],[QUANTITY]]*VLOOKUP(InputData[[#This Row],[PRODUCT ID]],MasterData[],5,FALSE)</f>
        <v>178</v>
      </c>
      <c r="H273" s="7">
        <f>InputData[[#This Row],[QUANTITY]]*VLOOKUP(InputData[[#This Row],[PRODUCT ID]],MasterData[],6,FALSE)</f>
        <v>234.96</v>
      </c>
    </row>
    <row r="274" spans="1:8" x14ac:dyDescent="0.25">
      <c r="A274" s="3">
        <v>44574</v>
      </c>
      <c r="B274" s="4" t="s">
        <v>45</v>
      </c>
      <c r="C274" s="5">
        <v>6</v>
      </c>
      <c r="D274" s="5" t="s">
        <v>106</v>
      </c>
      <c r="E274" s="5" t="s">
        <v>106</v>
      </c>
      <c r="F274" s="6">
        <v>0</v>
      </c>
      <c r="G274" s="7">
        <f>InputData[[#This Row],[QUANTITY]]*VLOOKUP(InputData[[#This Row],[PRODUCT ID]],MasterData[],5,FALSE)</f>
        <v>900</v>
      </c>
      <c r="H274" s="7">
        <f>InputData[[#This Row],[QUANTITY]]*VLOOKUP(InputData[[#This Row],[PRODUCT ID]],MasterData[],6,FALSE)</f>
        <v>1260</v>
      </c>
    </row>
    <row r="275" spans="1:8" x14ac:dyDescent="0.25">
      <c r="A275" s="3">
        <v>44575</v>
      </c>
      <c r="B275" s="4" t="s">
        <v>29</v>
      </c>
      <c r="C275" s="5">
        <v>14</v>
      </c>
      <c r="D275" s="5" t="s">
        <v>108</v>
      </c>
      <c r="E275" s="5" t="s">
        <v>106</v>
      </c>
      <c r="F275" s="6">
        <v>0</v>
      </c>
      <c r="G275" s="7">
        <f>InputData[[#This Row],[QUANTITY]]*VLOOKUP(InputData[[#This Row],[PRODUCT ID]],MasterData[],5,FALSE)</f>
        <v>616</v>
      </c>
      <c r="H275" s="7">
        <f>InputData[[#This Row],[QUANTITY]]*VLOOKUP(InputData[[#This Row],[PRODUCT ID]],MasterData[],6,FALSE)</f>
        <v>677.6</v>
      </c>
    </row>
    <row r="276" spans="1:8" x14ac:dyDescent="0.25">
      <c r="A276" s="3">
        <v>44576</v>
      </c>
      <c r="B276" s="4" t="s">
        <v>52</v>
      </c>
      <c r="C276" s="5">
        <v>10</v>
      </c>
      <c r="D276" s="5" t="s">
        <v>108</v>
      </c>
      <c r="E276" s="5" t="s">
        <v>107</v>
      </c>
      <c r="F276" s="6">
        <v>0</v>
      </c>
      <c r="G276" s="7">
        <f>InputData[[#This Row],[QUANTITY]]*VLOOKUP(InputData[[#This Row],[PRODUCT ID]],MasterData[],5,FALSE)</f>
        <v>1210</v>
      </c>
      <c r="H276" s="7">
        <f>InputData[[#This Row],[QUANTITY]]*VLOOKUP(InputData[[#This Row],[PRODUCT ID]],MasterData[],6,FALSE)</f>
        <v>1415.6999999999998</v>
      </c>
    </row>
    <row r="277" spans="1:8" x14ac:dyDescent="0.25">
      <c r="A277" s="3">
        <v>44577</v>
      </c>
      <c r="B277" s="4" t="s">
        <v>35</v>
      </c>
      <c r="C277" s="5">
        <v>11</v>
      </c>
      <c r="D277" s="5" t="s">
        <v>106</v>
      </c>
      <c r="E277" s="5" t="s">
        <v>107</v>
      </c>
      <c r="F277" s="6">
        <v>0</v>
      </c>
      <c r="G277" s="7">
        <f>InputData[[#This Row],[QUANTITY]]*VLOOKUP(InputData[[#This Row],[PRODUCT ID]],MasterData[],5,FALSE)</f>
        <v>1232</v>
      </c>
      <c r="H277" s="7">
        <f>InputData[[#This Row],[QUANTITY]]*VLOOKUP(InputData[[#This Row],[PRODUCT ID]],MasterData[],6,FALSE)</f>
        <v>1613.92</v>
      </c>
    </row>
    <row r="278" spans="1:8" x14ac:dyDescent="0.25">
      <c r="A278" s="3">
        <v>44578</v>
      </c>
      <c r="B278" s="4" t="s">
        <v>90</v>
      </c>
      <c r="C278" s="5">
        <v>4</v>
      </c>
      <c r="D278" s="5" t="s">
        <v>106</v>
      </c>
      <c r="E278" s="5" t="s">
        <v>106</v>
      </c>
      <c r="F278" s="6">
        <v>0</v>
      </c>
      <c r="G278" s="7">
        <f>InputData[[#This Row],[QUANTITY]]*VLOOKUP(InputData[[#This Row],[PRODUCT ID]],MasterData[],5,FALSE)</f>
        <v>360</v>
      </c>
      <c r="H278" s="7">
        <f>InputData[[#This Row],[QUANTITY]]*VLOOKUP(InputData[[#This Row],[PRODUCT ID]],MasterData[],6,FALSE)</f>
        <v>460.8</v>
      </c>
    </row>
    <row r="279" spans="1:8" x14ac:dyDescent="0.25">
      <c r="A279" s="3">
        <v>44579</v>
      </c>
      <c r="B279" s="4" t="s">
        <v>22</v>
      </c>
      <c r="C279" s="5">
        <v>9</v>
      </c>
      <c r="D279" s="5" t="s">
        <v>105</v>
      </c>
      <c r="E279" s="5" t="s">
        <v>107</v>
      </c>
      <c r="F279" s="6">
        <v>0</v>
      </c>
      <c r="G279" s="7">
        <f>InputData[[#This Row],[QUANTITY]]*VLOOKUP(InputData[[#This Row],[PRODUCT ID]],MasterData[],5,FALSE)</f>
        <v>747</v>
      </c>
      <c r="H279" s="7">
        <f>InputData[[#This Row],[QUANTITY]]*VLOOKUP(InputData[[#This Row],[PRODUCT ID]],MasterData[],6,FALSE)</f>
        <v>851.58</v>
      </c>
    </row>
    <row r="280" spans="1:8" x14ac:dyDescent="0.25">
      <c r="A280" s="3">
        <v>44581</v>
      </c>
      <c r="B280" s="4" t="s">
        <v>50</v>
      </c>
      <c r="C280" s="5">
        <v>2</v>
      </c>
      <c r="D280" s="5" t="s">
        <v>108</v>
      </c>
      <c r="E280" s="5" t="s">
        <v>107</v>
      </c>
      <c r="F280" s="6">
        <v>0</v>
      </c>
      <c r="G280" s="7">
        <f>InputData[[#This Row],[QUANTITY]]*VLOOKUP(InputData[[#This Row],[PRODUCT ID]],MasterData[],5,FALSE)</f>
        <v>252</v>
      </c>
      <c r="H280" s="7">
        <f>InputData[[#This Row],[QUANTITY]]*VLOOKUP(InputData[[#This Row],[PRODUCT ID]],MasterData[],6,FALSE)</f>
        <v>325.08</v>
      </c>
    </row>
    <row r="281" spans="1:8" x14ac:dyDescent="0.25">
      <c r="A281" s="3">
        <v>44581</v>
      </c>
      <c r="B281" s="4" t="s">
        <v>35</v>
      </c>
      <c r="C281" s="5">
        <v>7</v>
      </c>
      <c r="D281" s="5" t="s">
        <v>106</v>
      </c>
      <c r="E281" s="5" t="s">
        <v>106</v>
      </c>
      <c r="F281" s="6">
        <v>0</v>
      </c>
      <c r="G281" s="7">
        <f>InputData[[#This Row],[QUANTITY]]*VLOOKUP(InputData[[#This Row],[PRODUCT ID]],MasterData[],5,FALSE)</f>
        <v>784</v>
      </c>
      <c r="H281" s="7">
        <f>InputData[[#This Row],[QUANTITY]]*VLOOKUP(InputData[[#This Row],[PRODUCT ID]],MasterData[],6,FALSE)</f>
        <v>1027.04</v>
      </c>
    </row>
    <row r="282" spans="1:8" x14ac:dyDescent="0.25">
      <c r="A282" s="3">
        <v>44583</v>
      </c>
      <c r="B282" s="4" t="s">
        <v>6</v>
      </c>
      <c r="C282" s="5">
        <v>6</v>
      </c>
      <c r="D282" s="5" t="s">
        <v>106</v>
      </c>
      <c r="E282" s="5" t="s">
        <v>107</v>
      </c>
      <c r="F282" s="6">
        <v>0</v>
      </c>
      <c r="G282" s="7">
        <f>InputData[[#This Row],[QUANTITY]]*VLOOKUP(InputData[[#This Row],[PRODUCT ID]],MasterData[],5,FALSE)</f>
        <v>588</v>
      </c>
      <c r="H282" s="7">
        <f>InputData[[#This Row],[QUANTITY]]*VLOOKUP(InputData[[#This Row],[PRODUCT ID]],MasterData[],6,FALSE)</f>
        <v>623.28</v>
      </c>
    </row>
    <row r="283" spans="1:8" x14ac:dyDescent="0.25">
      <c r="A283" s="3">
        <v>44584</v>
      </c>
      <c r="B283" s="4" t="s">
        <v>10</v>
      </c>
      <c r="C283" s="5">
        <v>5</v>
      </c>
      <c r="D283" s="5" t="s">
        <v>105</v>
      </c>
      <c r="E283" s="5" t="s">
        <v>107</v>
      </c>
      <c r="F283" s="6">
        <v>0</v>
      </c>
      <c r="G283" s="7">
        <f>InputData[[#This Row],[QUANTITY]]*VLOOKUP(InputData[[#This Row],[PRODUCT ID]],MasterData[],5,FALSE)</f>
        <v>525</v>
      </c>
      <c r="H283" s="7">
        <f>InputData[[#This Row],[QUANTITY]]*VLOOKUP(InputData[[#This Row],[PRODUCT ID]],MasterData[],6,FALSE)</f>
        <v>714</v>
      </c>
    </row>
    <row r="284" spans="1:8" x14ac:dyDescent="0.25">
      <c r="A284" s="3">
        <v>44584</v>
      </c>
      <c r="B284" s="4" t="s">
        <v>94</v>
      </c>
      <c r="C284" s="5">
        <v>8</v>
      </c>
      <c r="D284" s="5" t="s">
        <v>108</v>
      </c>
      <c r="E284" s="5" t="s">
        <v>106</v>
      </c>
      <c r="F284" s="6">
        <v>0</v>
      </c>
      <c r="G284" s="7">
        <f>InputData[[#This Row],[QUANTITY]]*VLOOKUP(InputData[[#This Row],[PRODUCT ID]],MasterData[],5,FALSE)</f>
        <v>960</v>
      </c>
      <c r="H284" s="7">
        <f>InputData[[#This Row],[QUANTITY]]*VLOOKUP(InputData[[#This Row],[PRODUCT ID]],MasterData[],6,FALSE)</f>
        <v>1296</v>
      </c>
    </row>
    <row r="285" spans="1:8" x14ac:dyDescent="0.25">
      <c r="A285" s="3">
        <v>44585</v>
      </c>
      <c r="B285" s="4" t="s">
        <v>69</v>
      </c>
      <c r="C285" s="5">
        <v>15</v>
      </c>
      <c r="D285" s="5" t="s">
        <v>106</v>
      </c>
      <c r="E285" s="5" t="s">
        <v>106</v>
      </c>
      <c r="F285" s="6">
        <v>0</v>
      </c>
      <c r="G285" s="7">
        <f>InputData[[#This Row],[QUANTITY]]*VLOOKUP(InputData[[#This Row],[PRODUCT ID]],MasterData[],5,FALSE)</f>
        <v>2220</v>
      </c>
      <c r="H285" s="7">
        <f>InputData[[#This Row],[QUANTITY]]*VLOOKUP(InputData[[#This Row],[PRODUCT ID]],MasterData[],6,FALSE)</f>
        <v>3019.2</v>
      </c>
    </row>
    <row r="286" spans="1:8" x14ac:dyDescent="0.25">
      <c r="A286" s="3">
        <v>44586</v>
      </c>
      <c r="B286" s="4" t="s">
        <v>41</v>
      </c>
      <c r="C286" s="5">
        <v>14</v>
      </c>
      <c r="D286" s="5" t="s">
        <v>108</v>
      </c>
      <c r="E286" s="5" t="s">
        <v>107</v>
      </c>
      <c r="F286" s="6">
        <v>0</v>
      </c>
      <c r="G286" s="7">
        <f>InputData[[#This Row],[QUANTITY]]*VLOOKUP(InputData[[#This Row],[PRODUCT ID]],MasterData[],5,FALSE)</f>
        <v>1876</v>
      </c>
      <c r="H286" s="7">
        <f>InputData[[#This Row],[QUANTITY]]*VLOOKUP(InputData[[#This Row],[PRODUCT ID]],MasterData[],6,FALSE)</f>
        <v>2194.92</v>
      </c>
    </row>
    <row r="287" spans="1:8" x14ac:dyDescent="0.25">
      <c r="A287" s="3">
        <v>44589</v>
      </c>
      <c r="B287" s="4" t="s">
        <v>39</v>
      </c>
      <c r="C287" s="5">
        <v>11</v>
      </c>
      <c r="D287" s="5" t="s">
        <v>108</v>
      </c>
      <c r="E287" s="5" t="s">
        <v>106</v>
      </c>
      <c r="F287" s="6">
        <v>0</v>
      </c>
      <c r="G287" s="7">
        <f>InputData[[#This Row],[QUANTITY]]*VLOOKUP(InputData[[#This Row],[PRODUCT ID]],MasterData[],5,FALSE)</f>
        <v>143</v>
      </c>
      <c r="H287" s="7">
        <f>InputData[[#This Row],[QUANTITY]]*VLOOKUP(InputData[[#This Row],[PRODUCT ID]],MasterData[],6,FALSE)</f>
        <v>183.04000000000002</v>
      </c>
    </row>
    <row r="288" spans="1:8" x14ac:dyDescent="0.25">
      <c r="A288" s="3">
        <v>44592</v>
      </c>
      <c r="B288" s="4" t="s">
        <v>54</v>
      </c>
      <c r="C288" s="5">
        <v>6</v>
      </c>
      <c r="D288" s="5" t="s">
        <v>106</v>
      </c>
      <c r="E288" s="5" t="s">
        <v>107</v>
      </c>
      <c r="F288" s="6">
        <v>0</v>
      </c>
      <c r="G288" s="7">
        <f>InputData[[#This Row],[QUANTITY]]*VLOOKUP(InputData[[#This Row],[PRODUCT ID]],MasterData[],5,FALSE)</f>
        <v>846</v>
      </c>
      <c r="H288" s="7">
        <f>InputData[[#This Row],[QUANTITY]]*VLOOKUP(InputData[[#This Row],[PRODUCT ID]],MasterData[],6,FALSE)</f>
        <v>896.76</v>
      </c>
    </row>
    <row r="289" spans="1:8" x14ac:dyDescent="0.25">
      <c r="A289" s="3">
        <v>44592</v>
      </c>
      <c r="B289" s="4" t="s">
        <v>92</v>
      </c>
      <c r="C289" s="5">
        <v>9</v>
      </c>
      <c r="D289" s="5" t="s">
        <v>108</v>
      </c>
      <c r="E289" s="5" t="s">
        <v>107</v>
      </c>
      <c r="F289" s="6">
        <v>0</v>
      </c>
      <c r="G289" s="7">
        <f>InputData[[#This Row],[QUANTITY]]*VLOOKUP(InputData[[#This Row],[PRODUCT ID]],MasterData[],5,FALSE)</f>
        <v>1242</v>
      </c>
      <c r="H289" s="7">
        <f>InputData[[#This Row],[QUANTITY]]*VLOOKUP(InputData[[#This Row],[PRODUCT ID]],MasterData[],6,FALSE)</f>
        <v>1564.92</v>
      </c>
    </row>
    <row r="290" spans="1:8" x14ac:dyDescent="0.25">
      <c r="A290" s="3">
        <v>44593</v>
      </c>
      <c r="B290" s="4" t="s">
        <v>16</v>
      </c>
      <c r="C290" s="5">
        <v>9</v>
      </c>
      <c r="D290" s="5" t="s">
        <v>108</v>
      </c>
      <c r="E290" s="5" t="s">
        <v>107</v>
      </c>
      <c r="F290" s="6">
        <v>0</v>
      </c>
      <c r="G290" s="7">
        <f>InputData[[#This Row],[QUANTITY]]*VLOOKUP(InputData[[#This Row],[PRODUCT ID]],MasterData[],5,FALSE)</f>
        <v>1197</v>
      </c>
      <c r="H290" s="7">
        <f>InputData[[#This Row],[QUANTITY]]*VLOOKUP(InputData[[#This Row],[PRODUCT ID]],MasterData[],6,FALSE)</f>
        <v>1400.4900000000002</v>
      </c>
    </row>
    <row r="291" spans="1:8" x14ac:dyDescent="0.25">
      <c r="A291" s="3">
        <v>44595</v>
      </c>
      <c r="B291" s="4" t="s">
        <v>35</v>
      </c>
      <c r="C291" s="5">
        <v>8</v>
      </c>
      <c r="D291" s="5" t="s">
        <v>108</v>
      </c>
      <c r="E291" s="5" t="s">
        <v>106</v>
      </c>
      <c r="F291" s="6">
        <v>0</v>
      </c>
      <c r="G291" s="7">
        <f>InputData[[#This Row],[QUANTITY]]*VLOOKUP(InputData[[#This Row],[PRODUCT ID]],MasterData[],5,FALSE)</f>
        <v>896</v>
      </c>
      <c r="H291" s="7">
        <f>InputData[[#This Row],[QUANTITY]]*VLOOKUP(InputData[[#This Row],[PRODUCT ID]],MasterData[],6,FALSE)</f>
        <v>1173.76</v>
      </c>
    </row>
    <row r="292" spans="1:8" x14ac:dyDescent="0.25">
      <c r="A292" s="3">
        <v>44597</v>
      </c>
      <c r="B292" s="4" t="s">
        <v>43</v>
      </c>
      <c r="C292" s="5">
        <v>6</v>
      </c>
      <c r="D292" s="5" t="s">
        <v>108</v>
      </c>
      <c r="E292" s="5" t="s">
        <v>107</v>
      </c>
      <c r="F292" s="6">
        <v>0</v>
      </c>
      <c r="G292" s="7">
        <f>InputData[[#This Row],[QUANTITY]]*VLOOKUP(InputData[[#This Row],[PRODUCT ID]],MasterData[],5,FALSE)</f>
        <v>222</v>
      </c>
      <c r="H292" s="7">
        <f>InputData[[#This Row],[QUANTITY]]*VLOOKUP(InputData[[#This Row],[PRODUCT ID]],MasterData[],6,FALSE)</f>
        <v>295.26</v>
      </c>
    </row>
    <row r="293" spans="1:8" x14ac:dyDescent="0.25">
      <c r="A293" s="3">
        <v>44598</v>
      </c>
      <c r="B293" s="4" t="s">
        <v>10</v>
      </c>
      <c r="C293" s="5">
        <v>6</v>
      </c>
      <c r="D293" s="5" t="s">
        <v>108</v>
      </c>
      <c r="E293" s="5" t="s">
        <v>107</v>
      </c>
      <c r="F293" s="6">
        <v>0</v>
      </c>
      <c r="G293" s="7">
        <f>InputData[[#This Row],[QUANTITY]]*VLOOKUP(InputData[[#This Row],[PRODUCT ID]],MasterData[],5,FALSE)</f>
        <v>630</v>
      </c>
      <c r="H293" s="7">
        <f>InputData[[#This Row],[QUANTITY]]*VLOOKUP(InputData[[#This Row],[PRODUCT ID]],MasterData[],6,FALSE)</f>
        <v>856.80000000000007</v>
      </c>
    </row>
    <row r="294" spans="1:8" x14ac:dyDescent="0.25">
      <c r="A294" s="3">
        <v>44600</v>
      </c>
      <c r="B294" s="4" t="s">
        <v>16</v>
      </c>
      <c r="C294" s="5">
        <v>11</v>
      </c>
      <c r="D294" s="5" t="s">
        <v>106</v>
      </c>
      <c r="E294" s="5" t="s">
        <v>107</v>
      </c>
      <c r="F294" s="6">
        <v>0</v>
      </c>
      <c r="G294" s="7">
        <f>InputData[[#This Row],[QUANTITY]]*VLOOKUP(InputData[[#This Row],[PRODUCT ID]],MasterData[],5,FALSE)</f>
        <v>1463</v>
      </c>
      <c r="H294" s="7">
        <f>InputData[[#This Row],[QUANTITY]]*VLOOKUP(InputData[[#This Row],[PRODUCT ID]],MasterData[],6,FALSE)</f>
        <v>1711.71</v>
      </c>
    </row>
    <row r="295" spans="1:8" x14ac:dyDescent="0.25">
      <c r="A295" s="3">
        <v>44600</v>
      </c>
      <c r="B295" s="4" t="s">
        <v>14</v>
      </c>
      <c r="C295" s="5">
        <v>3</v>
      </c>
      <c r="D295" s="5" t="s">
        <v>106</v>
      </c>
      <c r="E295" s="5" t="s">
        <v>107</v>
      </c>
      <c r="F295" s="6">
        <v>0</v>
      </c>
      <c r="G295" s="7">
        <f>InputData[[#This Row],[QUANTITY]]*VLOOKUP(InputData[[#This Row],[PRODUCT ID]],MasterData[],5,FALSE)</f>
        <v>132</v>
      </c>
      <c r="H295" s="7">
        <f>InputData[[#This Row],[QUANTITY]]*VLOOKUP(InputData[[#This Row],[PRODUCT ID]],MasterData[],6,FALSE)</f>
        <v>146.52000000000001</v>
      </c>
    </row>
    <row r="296" spans="1:8" x14ac:dyDescent="0.25">
      <c r="A296" s="3">
        <v>44601</v>
      </c>
      <c r="B296" s="4" t="s">
        <v>73</v>
      </c>
      <c r="C296" s="5">
        <v>14</v>
      </c>
      <c r="D296" s="5" t="s">
        <v>106</v>
      </c>
      <c r="E296" s="5" t="s">
        <v>106</v>
      </c>
      <c r="F296" s="6">
        <v>0</v>
      </c>
      <c r="G296" s="7">
        <f>InputData[[#This Row],[QUANTITY]]*VLOOKUP(InputData[[#This Row],[PRODUCT ID]],MasterData[],5,FALSE)</f>
        <v>1246</v>
      </c>
      <c r="H296" s="7">
        <f>InputData[[#This Row],[QUANTITY]]*VLOOKUP(InputData[[#This Row],[PRODUCT ID]],MasterData[],6,FALSE)</f>
        <v>1644.72</v>
      </c>
    </row>
    <row r="297" spans="1:8" x14ac:dyDescent="0.25">
      <c r="A297" s="3">
        <v>44604</v>
      </c>
      <c r="B297" s="4" t="s">
        <v>26</v>
      </c>
      <c r="C297" s="5">
        <v>13</v>
      </c>
      <c r="D297" s="5" t="s">
        <v>108</v>
      </c>
      <c r="E297" s="5" t="s">
        <v>107</v>
      </c>
      <c r="F297" s="6">
        <v>0</v>
      </c>
      <c r="G297" s="7">
        <f>InputData[[#This Row],[QUANTITY]]*VLOOKUP(InputData[[#This Row],[PRODUCT ID]],MasterData[],5,FALSE)</f>
        <v>1924</v>
      </c>
      <c r="H297" s="7">
        <f>InputData[[#This Row],[QUANTITY]]*VLOOKUP(InputData[[#This Row],[PRODUCT ID]],MasterData[],6,FALSE)</f>
        <v>2135.64</v>
      </c>
    </row>
    <row r="298" spans="1:8" x14ac:dyDescent="0.25">
      <c r="A298" s="3">
        <v>44606</v>
      </c>
      <c r="B298" s="4" t="s">
        <v>60</v>
      </c>
      <c r="C298" s="5">
        <v>8</v>
      </c>
      <c r="D298" s="5" t="s">
        <v>106</v>
      </c>
      <c r="E298" s="5" t="s">
        <v>107</v>
      </c>
      <c r="F298" s="6">
        <v>0</v>
      </c>
      <c r="G298" s="7">
        <f>InputData[[#This Row],[QUANTITY]]*VLOOKUP(InputData[[#This Row],[PRODUCT ID]],MasterData[],5,FALSE)</f>
        <v>144</v>
      </c>
      <c r="H298" s="7">
        <f>InputData[[#This Row],[QUANTITY]]*VLOOKUP(InputData[[#This Row],[PRODUCT ID]],MasterData[],6,FALSE)</f>
        <v>197.28</v>
      </c>
    </row>
    <row r="299" spans="1:8" x14ac:dyDescent="0.25">
      <c r="A299" s="3">
        <v>44606</v>
      </c>
      <c r="B299" s="4" t="s">
        <v>65</v>
      </c>
      <c r="C299" s="5">
        <v>3</v>
      </c>
      <c r="D299" s="5" t="s">
        <v>108</v>
      </c>
      <c r="E299" s="5" t="s">
        <v>107</v>
      </c>
      <c r="F299" s="6">
        <v>0</v>
      </c>
      <c r="G299" s="7">
        <f>InputData[[#This Row],[QUANTITY]]*VLOOKUP(InputData[[#This Row],[PRODUCT ID]],MasterData[],5,FALSE)</f>
        <v>111</v>
      </c>
      <c r="H299" s="7">
        <f>InputData[[#This Row],[QUANTITY]]*VLOOKUP(InputData[[#This Row],[PRODUCT ID]],MasterData[],6,FALSE)</f>
        <v>125.43</v>
      </c>
    </row>
    <row r="300" spans="1:8" x14ac:dyDescent="0.25">
      <c r="A300" s="3">
        <v>44608</v>
      </c>
      <c r="B300" s="4" t="s">
        <v>73</v>
      </c>
      <c r="C300" s="5">
        <v>1</v>
      </c>
      <c r="D300" s="5" t="s">
        <v>106</v>
      </c>
      <c r="E300" s="5" t="s">
        <v>107</v>
      </c>
      <c r="F300" s="6">
        <v>0</v>
      </c>
      <c r="G300" s="7">
        <f>InputData[[#This Row],[QUANTITY]]*VLOOKUP(InputData[[#This Row],[PRODUCT ID]],MasterData[],5,FALSE)</f>
        <v>89</v>
      </c>
      <c r="H300" s="7">
        <f>InputData[[#This Row],[QUANTITY]]*VLOOKUP(InputData[[#This Row],[PRODUCT ID]],MasterData[],6,FALSE)</f>
        <v>117.48</v>
      </c>
    </row>
    <row r="301" spans="1:8" x14ac:dyDescent="0.25">
      <c r="A301" s="3">
        <v>44611</v>
      </c>
      <c r="B301" s="4" t="s">
        <v>10</v>
      </c>
      <c r="C301" s="5">
        <v>13</v>
      </c>
      <c r="D301" s="5" t="s">
        <v>106</v>
      </c>
      <c r="E301" s="5" t="s">
        <v>107</v>
      </c>
      <c r="F301" s="6">
        <v>0</v>
      </c>
      <c r="G301" s="7">
        <f>InputData[[#This Row],[QUANTITY]]*VLOOKUP(InputData[[#This Row],[PRODUCT ID]],MasterData[],5,FALSE)</f>
        <v>1365</v>
      </c>
      <c r="H301" s="7">
        <f>InputData[[#This Row],[QUANTITY]]*VLOOKUP(InputData[[#This Row],[PRODUCT ID]],MasterData[],6,FALSE)</f>
        <v>1856.4</v>
      </c>
    </row>
    <row r="302" spans="1:8" x14ac:dyDescent="0.25">
      <c r="A302" s="3">
        <v>44612</v>
      </c>
      <c r="B302" s="4" t="s">
        <v>31</v>
      </c>
      <c r="C302" s="5">
        <v>6</v>
      </c>
      <c r="D302" s="5" t="s">
        <v>108</v>
      </c>
      <c r="E302" s="5" t="s">
        <v>107</v>
      </c>
      <c r="F302" s="6">
        <v>0</v>
      </c>
      <c r="G302" s="7">
        <f>InputData[[#This Row],[QUANTITY]]*VLOOKUP(InputData[[#This Row],[PRODUCT ID]],MasterData[],5,FALSE)</f>
        <v>438</v>
      </c>
      <c r="H302" s="7">
        <f>InputData[[#This Row],[QUANTITY]]*VLOOKUP(InputData[[#This Row],[PRODUCT ID]],MasterData[],6,FALSE)</f>
        <v>565.02</v>
      </c>
    </row>
    <row r="303" spans="1:8" x14ac:dyDescent="0.25">
      <c r="A303" s="3">
        <v>44615</v>
      </c>
      <c r="B303" s="4" t="s">
        <v>33</v>
      </c>
      <c r="C303" s="5">
        <v>6</v>
      </c>
      <c r="D303" s="5" t="s">
        <v>106</v>
      </c>
      <c r="E303" s="5" t="s">
        <v>106</v>
      </c>
      <c r="F303" s="6">
        <v>0</v>
      </c>
      <c r="G303" s="7">
        <f>InputData[[#This Row],[QUANTITY]]*VLOOKUP(InputData[[#This Row],[PRODUCT ID]],MasterData[],5,FALSE)</f>
        <v>672</v>
      </c>
      <c r="H303" s="7">
        <f>InputData[[#This Row],[QUANTITY]]*VLOOKUP(InputData[[#This Row],[PRODUCT ID]],MasterData[],6,FALSE)</f>
        <v>732.48</v>
      </c>
    </row>
    <row r="304" spans="1:8" x14ac:dyDescent="0.25">
      <c r="A304" s="3">
        <v>44615</v>
      </c>
      <c r="B304" s="4" t="s">
        <v>39</v>
      </c>
      <c r="C304" s="5">
        <v>15</v>
      </c>
      <c r="D304" s="5" t="s">
        <v>106</v>
      </c>
      <c r="E304" s="5" t="s">
        <v>107</v>
      </c>
      <c r="F304" s="6">
        <v>0</v>
      </c>
      <c r="G304" s="7">
        <f>InputData[[#This Row],[QUANTITY]]*VLOOKUP(InputData[[#This Row],[PRODUCT ID]],MasterData[],5,FALSE)</f>
        <v>195</v>
      </c>
      <c r="H304" s="7">
        <f>InputData[[#This Row],[QUANTITY]]*VLOOKUP(InputData[[#This Row],[PRODUCT ID]],MasterData[],6,FALSE)</f>
        <v>249.60000000000002</v>
      </c>
    </row>
    <row r="305" spans="1:8" x14ac:dyDescent="0.25">
      <c r="A305" s="3">
        <v>44615</v>
      </c>
      <c r="B305" s="4" t="s">
        <v>81</v>
      </c>
      <c r="C305" s="5">
        <v>8</v>
      </c>
      <c r="D305" s="5" t="s">
        <v>108</v>
      </c>
      <c r="E305" s="5" t="s">
        <v>106</v>
      </c>
      <c r="F305" s="6">
        <v>0</v>
      </c>
      <c r="G305" s="7">
        <f>InputData[[#This Row],[QUANTITY]]*VLOOKUP(InputData[[#This Row],[PRODUCT ID]],MasterData[],5,FALSE)</f>
        <v>720</v>
      </c>
      <c r="H305" s="7">
        <f>InputData[[#This Row],[QUANTITY]]*VLOOKUP(InputData[[#This Row],[PRODUCT ID]],MasterData[],6,FALSE)</f>
        <v>770.4</v>
      </c>
    </row>
    <row r="306" spans="1:8" x14ac:dyDescent="0.25">
      <c r="A306" s="3">
        <v>44619</v>
      </c>
      <c r="B306" s="4" t="s">
        <v>31</v>
      </c>
      <c r="C306" s="5">
        <v>7</v>
      </c>
      <c r="D306" s="5" t="s">
        <v>108</v>
      </c>
      <c r="E306" s="5" t="s">
        <v>107</v>
      </c>
      <c r="F306" s="6">
        <v>0</v>
      </c>
      <c r="G306" s="7">
        <f>InputData[[#This Row],[QUANTITY]]*VLOOKUP(InputData[[#This Row],[PRODUCT ID]],MasterData[],5,FALSE)</f>
        <v>511</v>
      </c>
      <c r="H306" s="7">
        <f>InputData[[#This Row],[QUANTITY]]*VLOOKUP(InputData[[#This Row],[PRODUCT ID]],MasterData[],6,FALSE)</f>
        <v>659.19</v>
      </c>
    </row>
    <row r="307" spans="1:8" x14ac:dyDescent="0.25">
      <c r="A307" s="3">
        <v>44619</v>
      </c>
      <c r="B307" s="4" t="s">
        <v>16</v>
      </c>
      <c r="C307" s="5">
        <v>15</v>
      </c>
      <c r="D307" s="5" t="s">
        <v>108</v>
      </c>
      <c r="E307" s="5" t="s">
        <v>106</v>
      </c>
      <c r="F307" s="6">
        <v>0</v>
      </c>
      <c r="G307" s="7">
        <f>InputData[[#This Row],[QUANTITY]]*VLOOKUP(InputData[[#This Row],[PRODUCT ID]],MasterData[],5,FALSE)</f>
        <v>1995</v>
      </c>
      <c r="H307" s="7">
        <f>InputData[[#This Row],[QUANTITY]]*VLOOKUP(InputData[[#This Row],[PRODUCT ID]],MasterData[],6,FALSE)</f>
        <v>2334.15</v>
      </c>
    </row>
    <row r="308" spans="1:8" x14ac:dyDescent="0.25">
      <c r="A308" s="3">
        <v>44620</v>
      </c>
      <c r="B308" s="4" t="s">
        <v>83</v>
      </c>
      <c r="C308" s="5">
        <v>15</v>
      </c>
      <c r="D308" s="5" t="s">
        <v>108</v>
      </c>
      <c r="E308" s="5" t="s">
        <v>107</v>
      </c>
      <c r="F308" s="6">
        <v>0</v>
      </c>
      <c r="G308" s="7">
        <f>InputData[[#This Row],[QUANTITY]]*VLOOKUP(InputData[[#This Row],[PRODUCT ID]],MasterData[],5,FALSE)</f>
        <v>1005</v>
      </c>
      <c r="H308" s="7">
        <f>InputData[[#This Row],[QUANTITY]]*VLOOKUP(InputData[[#This Row],[PRODUCT ID]],MasterData[],6,FALSE)</f>
        <v>1286.4000000000001</v>
      </c>
    </row>
    <row r="309" spans="1:8" x14ac:dyDescent="0.25">
      <c r="A309" s="3">
        <v>44624</v>
      </c>
      <c r="B309" s="4" t="s">
        <v>60</v>
      </c>
      <c r="C309" s="5">
        <v>13</v>
      </c>
      <c r="D309" s="5" t="s">
        <v>105</v>
      </c>
      <c r="E309" s="5" t="s">
        <v>106</v>
      </c>
      <c r="F309" s="6">
        <v>0</v>
      </c>
      <c r="G309" s="7">
        <f>InputData[[#This Row],[QUANTITY]]*VLOOKUP(InputData[[#This Row],[PRODUCT ID]],MasterData[],5,FALSE)</f>
        <v>234</v>
      </c>
      <c r="H309" s="7">
        <f>InputData[[#This Row],[QUANTITY]]*VLOOKUP(InputData[[#This Row],[PRODUCT ID]],MasterData[],6,FALSE)</f>
        <v>320.58</v>
      </c>
    </row>
    <row r="310" spans="1:8" x14ac:dyDescent="0.25">
      <c r="A310" s="3">
        <v>44626</v>
      </c>
      <c r="B310" s="4" t="s">
        <v>14</v>
      </c>
      <c r="C310" s="5">
        <v>2</v>
      </c>
      <c r="D310" s="5" t="s">
        <v>108</v>
      </c>
      <c r="E310" s="5" t="s">
        <v>107</v>
      </c>
      <c r="F310" s="6">
        <v>0</v>
      </c>
      <c r="G310" s="7">
        <f>InputData[[#This Row],[QUANTITY]]*VLOOKUP(InputData[[#This Row],[PRODUCT ID]],MasterData[],5,FALSE)</f>
        <v>88</v>
      </c>
      <c r="H310" s="7">
        <f>InputData[[#This Row],[QUANTITY]]*VLOOKUP(InputData[[#This Row],[PRODUCT ID]],MasterData[],6,FALSE)</f>
        <v>97.68</v>
      </c>
    </row>
    <row r="311" spans="1:8" x14ac:dyDescent="0.25">
      <c r="A311" s="3">
        <v>44627</v>
      </c>
      <c r="B311" s="4" t="s">
        <v>12</v>
      </c>
      <c r="C311" s="5">
        <v>1</v>
      </c>
      <c r="D311" s="5" t="s">
        <v>108</v>
      </c>
      <c r="E311" s="5" t="s">
        <v>107</v>
      </c>
      <c r="F311" s="6">
        <v>0</v>
      </c>
      <c r="G311" s="7">
        <f>InputData[[#This Row],[QUANTITY]]*VLOOKUP(InputData[[#This Row],[PRODUCT ID]],MasterData[],5,FALSE)</f>
        <v>71</v>
      </c>
      <c r="H311" s="7">
        <f>InputData[[#This Row],[QUANTITY]]*VLOOKUP(InputData[[#This Row],[PRODUCT ID]],MasterData[],6,FALSE)</f>
        <v>80.94</v>
      </c>
    </row>
    <row r="312" spans="1:8" x14ac:dyDescent="0.25">
      <c r="A312" s="3">
        <v>44628</v>
      </c>
      <c r="B312" s="4" t="s">
        <v>98</v>
      </c>
      <c r="C312" s="5">
        <v>6</v>
      </c>
      <c r="D312" s="5" t="s">
        <v>108</v>
      </c>
      <c r="E312" s="5" t="s">
        <v>106</v>
      </c>
      <c r="F312" s="6">
        <v>0</v>
      </c>
      <c r="G312" s="7">
        <f>InputData[[#This Row],[QUANTITY]]*VLOOKUP(InputData[[#This Row],[PRODUCT ID]],MasterData[],5,FALSE)</f>
        <v>456</v>
      </c>
      <c r="H312" s="7">
        <f>InputData[[#This Row],[QUANTITY]]*VLOOKUP(InputData[[#This Row],[PRODUCT ID]],MasterData[],6,FALSE)</f>
        <v>492.48</v>
      </c>
    </row>
    <row r="313" spans="1:8" x14ac:dyDescent="0.25">
      <c r="A313" s="3">
        <v>44629</v>
      </c>
      <c r="B313" s="4" t="s">
        <v>69</v>
      </c>
      <c r="C313" s="5">
        <v>3</v>
      </c>
      <c r="D313" s="5" t="s">
        <v>108</v>
      </c>
      <c r="E313" s="5" t="s">
        <v>106</v>
      </c>
      <c r="F313" s="6">
        <v>0</v>
      </c>
      <c r="G313" s="7">
        <f>InputData[[#This Row],[QUANTITY]]*VLOOKUP(InputData[[#This Row],[PRODUCT ID]],MasterData[],5,FALSE)</f>
        <v>444</v>
      </c>
      <c r="H313" s="7">
        <f>InputData[[#This Row],[QUANTITY]]*VLOOKUP(InputData[[#This Row],[PRODUCT ID]],MasterData[],6,FALSE)</f>
        <v>603.84</v>
      </c>
    </row>
    <row r="314" spans="1:8" x14ac:dyDescent="0.25">
      <c r="A314" s="3">
        <v>44629</v>
      </c>
      <c r="B314" s="4" t="s">
        <v>14</v>
      </c>
      <c r="C314" s="5">
        <v>11</v>
      </c>
      <c r="D314" s="5" t="s">
        <v>106</v>
      </c>
      <c r="E314" s="5" t="s">
        <v>107</v>
      </c>
      <c r="F314" s="6">
        <v>0</v>
      </c>
      <c r="G314" s="7">
        <f>InputData[[#This Row],[QUANTITY]]*VLOOKUP(InputData[[#This Row],[PRODUCT ID]],MasterData[],5,FALSE)</f>
        <v>484</v>
      </c>
      <c r="H314" s="7">
        <f>InputData[[#This Row],[QUANTITY]]*VLOOKUP(InputData[[#This Row],[PRODUCT ID]],MasterData[],6,FALSE)</f>
        <v>537.24</v>
      </c>
    </row>
    <row r="315" spans="1:8" x14ac:dyDescent="0.25">
      <c r="A315" s="3">
        <v>44630</v>
      </c>
      <c r="B315" s="4" t="s">
        <v>75</v>
      </c>
      <c r="C315" s="5">
        <v>12</v>
      </c>
      <c r="D315" s="5" t="s">
        <v>105</v>
      </c>
      <c r="E315" s="5" t="s">
        <v>106</v>
      </c>
      <c r="F315" s="6">
        <v>0</v>
      </c>
      <c r="G315" s="7">
        <f>InputData[[#This Row],[QUANTITY]]*VLOOKUP(InputData[[#This Row],[PRODUCT ID]],MasterData[],5,FALSE)</f>
        <v>1140</v>
      </c>
      <c r="H315" s="7">
        <f>InputData[[#This Row],[QUANTITY]]*VLOOKUP(InputData[[#This Row],[PRODUCT ID]],MasterData[],6,FALSE)</f>
        <v>1436.4</v>
      </c>
    </row>
    <row r="316" spans="1:8" x14ac:dyDescent="0.25">
      <c r="A316" s="3">
        <v>44634</v>
      </c>
      <c r="B316" s="4" t="s">
        <v>39</v>
      </c>
      <c r="C316" s="5">
        <v>2</v>
      </c>
      <c r="D316" s="5" t="s">
        <v>108</v>
      </c>
      <c r="E316" s="5" t="s">
        <v>107</v>
      </c>
      <c r="F316" s="6">
        <v>0</v>
      </c>
      <c r="G316" s="7">
        <f>InputData[[#This Row],[QUANTITY]]*VLOOKUP(InputData[[#This Row],[PRODUCT ID]],MasterData[],5,FALSE)</f>
        <v>26</v>
      </c>
      <c r="H316" s="7">
        <f>InputData[[#This Row],[QUANTITY]]*VLOOKUP(InputData[[#This Row],[PRODUCT ID]],MasterData[],6,FALSE)</f>
        <v>33.28</v>
      </c>
    </row>
    <row r="317" spans="1:8" x14ac:dyDescent="0.25">
      <c r="A317" s="3">
        <v>44634</v>
      </c>
      <c r="B317" s="4" t="s">
        <v>60</v>
      </c>
      <c r="C317" s="5">
        <v>13</v>
      </c>
      <c r="D317" s="5" t="s">
        <v>108</v>
      </c>
      <c r="E317" s="5" t="s">
        <v>106</v>
      </c>
      <c r="F317" s="6">
        <v>0</v>
      </c>
      <c r="G317" s="7">
        <f>InputData[[#This Row],[QUANTITY]]*VLOOKUP(InputData[[#This Row],[PRODUCT ID]],MasterData[],5,FALSE)</f>
        <v>234</v>
      </c>
      <c r="H317" s="7">
        <f>InputData[[#This Row],[QUANTITY]]*VLOOKUP(InputData[[#This Row],[PRODUCT ID]],MasterData[],6,FALSE)</f>
        <v>320.58</v>
      </c>
    </row>
    <row r="318" spans="1:8" x14ac:dyDescent="0.25">
      <c r="A318" s="3">
        <v>44638</v>
      </c>
      <c r="B318" s="4" t="s">
        <v>45</v>
      </c>
      <c r="C318" s="5">
        <v>2</v>
      </c>
      <c r="D318" s="5" t="s">
        <v>106</v>
      </c>
      <c r="E318" s="5" t="s">
        <v>107</v>
      </c>
      <c r="F318" s="6">
        <v>0</v>
      </c>
      <c r="G318" s="7">
        <f>InputData[[#This Row],[QUANTITY]]*VLOOKUP(InputData[[#This Row],[PRODUCT ID]],MasterData[],5,FALSE)</f>
        <v>300</v>
      </c>
      <c r="H318" s="7">
        <f>InputData[[#This Row],[QUANTITY]]*VLOOKUP(InputData[[#This Row],[PRODUCT ID]],MasterData[],6,FALSE)</f>
        <v>420</v>
      </c>
    </row>
    <row r="319" spans="1:8" x14ac:dyDescent="0.25">
      <c r="A319" s="3">
        <v>44638</v>
      </c>
      <c r="B319" s="4" t="s">
        <v>63</v>
      </c>
      <c r="C319" s="5">
        <v>10</v>
      </c>
      <c r="D319" s="5" t="s">
        <v>108</v>
      </c>
      <c r="E319" s="5" t="s">
        <v>107</v>
      </c>
      <c r="F319" s="6">
        <v>0</v>
      </c>
      <c r="G319" s="7">
        <f>InputData[[#This Row],[QUANTITY]]*VLOOKUP(InputData[[#This Row],[PRODUCT ID]],MasterData[],5,FALSE)</f>
        <v>480</v>
      </c>
      <c r="H319" s="7">
        <f>InputData[[#This Row],[QUANTITY]]*VLOOKUP(InputData[[#This Row],[PRODUCT ID]],MasterData[],6,FALSE)</f>
        <v>571.20000000000005</v>
      </c>
    </row>
    <row r="320" spans="1:8" x14ac:dyDescent="0.25">
      <c r="A320" s="3">
        <v>44639</v>
      </c>
      <c r="B320" s="4" t="s">
        <v>92</v>
      </c>
      <c r="C320" s="5">
        <v>6</v>
      </c>
      <c r="D320" s="5" t="s">
        <v>105</v>
      </c>
      <c r="E320" s="5" t="s">
        <v>107</v>
      </c>
      <c r="F320" s="6">
        <v>0</v>
      </c>
      <c r="G320" s="7">
        <f>InputData[[#This Row],[QUANTITY]]*VLOOKUP(InputData[[#This Row],[PRODUCT ID]],MasterData[],5,FALSE)</f>
        <v>828</v>
      </c>
      <c r="H320" s="7">
        <f>InputData[[#This Row],[QUANTITY]]*VLOOKUP(InputData[[#This Row],[PRODUCT ID]],MasterData[],6,FALSE)</f>
        <v>1043.28</v>
      </c>
    </row>
    <row r="321" spans="1:8" x14ac:dyDescent="0.25">
      <c r="A321" s="3">
        <v>44643</v>
      </c>
      <c r="B321" s="4" t="s">
        <v>73</v>
      </c>
      <c r="C321" s="5">
        <v>9</v>
      </c>
      <c r="D321" s="5" t="s">
        <v>108</v>
      </c>
      <c r="E321" s="5" t="s">
        <v>107</v>
      </c>
      <c r="F321" s="6">
        <v>0</v>
      </c>
      <c r="G321" s="7">
        <f>InputData[[#This Row],[QUANTITY]]*VLOOKUP(InputData[[#This Row],[PRODUCT ID]],MasterData[],5,FALSE)</f>
        <v>801</v>
      </c>
      <c r="H321" s="7">
        <f>InputData[[#This Row],[QUANTITY]]*VLOOKUP(InputData[[#This Row],[PRODUCT ID]],MasterData[],6,FALSE)</f>
        <v>1057.32</v>
      </c>
    </row>
    <row r="322" spans="1:8" x14ac:dyDescent="0.25">
      <c r="A322" s="3">
        <v>44645</v>
      </c>
      <c r="B322" s="4" t="s">
        <v>6</v>
      </c>
      <c r="C322" s="5">
        <v>2</v>
      </c>
      <c r="D322" s="5" t="s">
        <v>105</v>
      </c>
      <c r="E322" s="5" t="s">
        <v>106</v>
      </c>
      <c r="F322" s="6">
        <v>0</v>
      </c>
      <c r="G322" s="7">
        <f>InputData[[#This Row],[QUANTITY]]*VLOOKUP(InputData[[#This Row],[PRODUCT ID]],MasterData[],5,FALSE)</f>
        <v>196</v>
      </c>
      <c r="H322" s="7">
        <f>InputData[[#This Row],[QUANTITY]]*VLOOKUP(InputData[[#This Row],[PRODUCT ID]],MasterData[],6,FALSE)</f>
        <v>207.76</v>
      </c>
    </row>
    <row r="323" spans="1:8" x14ac:dyDescent="0.25">
      <c r="A323" s="3">
        <v>44645</v>
      </c>
      <c r="B323" s="4" t="s">
        <v>69</v>
      </c>
      <c r="C323" s="5">
        <v>11</v>
      </c>
      <c r="D323" s="5" t="s">
        <v>108</v>
      </c>
      <c r="E323" s="5" t="s">
        <v>106</v>
      </c>
      <c r="F323" s="6">
        <v>0</v>
      </c>
      <c r="G323" s="7">
        <f>InputData[[#This Row],[QUANTITY]]*VLOOKUP(InputData[[#This Row],[PRODUCT ID]],MasterData[],5,FALSE)</f>
        <v>1628</v>
      </c>
      <c r="H323" s="7">
        <f>InputData[[#This Row],[QUANTITY]]*VLOOKUP(InputData[[#This Row],[PRODUCT ID]],MasterData[],6,FALSE)</f>
        <v>2214.08</v>
      </c>
    </row>
    <row r="324" spans="1:8" x14ac:dyDescent="0.25">
      <c r="A324" s="3">
        <v>44649</v>
      </c>
      <c r="B324" s="4" t="s">
        <v>73</v>
      </c>
      <c r="C324" s="5">
        <v>12</v>
      </c>
      <c r="D324" s="5" t="s">
        <v>106</v>
      </c>
      <c r="E324" s="5" t="s">
        <v>106</v>
      </c>
      <c r="F324" s="6">
        <v>0</v>
      </c>
      <c r="G324" s="7">
        <f>InputData[[#This Row],[QUANTITY]]*VLOOKUP(InputData[[#This Row],[PRODUCT ID]],MasterData[],5,FALSE)</f>
        <v>1068</v>
      </c>
      <c r="H324" s="7">
        <f>InputData[[#This Row],[QUANTITY]]*VLOOKUP(InputData[[#This Row],[PRODUCT ID]],MasterData[],6,FALSE)</f>
        <v>1409.76</v>
      </c>
    </row>
    <row r="325" spans="1:8" x14ac:dyDescent="0.25">
      <c r="A325" s="3">
        <v>44650</v>
      </c>
      <c r="B325" s="4" t="s">
        <v>6</v>
      </c>
      <c r="C325" s="5">
        <v>13</v>
      </c>
      <c r="D325" s="5" t="s">
        <v>106</v>
      </c>
      <c r="E325" s="5" t="s">
        <v>107</v>
      </c>
      <c r="F325" s="6">
        <v>0</v>
      </c>
      <c r="G325" s="7">
        <f>InputData[[#This Row],[QUANTITY]]*VLOOKUP(InputData[[#This Row],[PRODUCT ID]],MasterData[],5,FALSE)</f>
        <v>1274</v>
      </c>
      <c r="H325" s="7">
        <f>InputData[[#This Row],[QUANTITY]]*VLOOKUP(InputData[[#This Row],[PRODUCT ID]],MasterData[],6,FALSE)</f>
        <v>1350.44</v>
      </c>
    </row>
    <row r="326" spans="1:8" x14ac:dyDescent="0.25">
      <c r="A326" s="3">
        <v>44652</v>
      </c>
      <c r="B326" s="4" t="s">
        <v>10</v>
      </c>
      <c r="C326" s="5">
        <v>2</v>
      </c>
      <c r="D326" s="5" t="s">
        <v>106</v>
      </c>
      <c r="E326" s="5" t="s">
        <v>107</v>
      </c>
      <c r="F326" s="6">
        <v>0</v>
      </c>
      <c r="G326" s="7">
        <f>InputData[[#This Row],[QUANTITY]]*VLOOKUP(InputData[[#This Row],[PRODUCT ID]],MasterData[],5,FALSE)</f>
        <v>210</v>
      </c>
      <c r="H326" s="7">
        <f>InputData[[#This Row],[QUANTITY]]*VLOOKUP(InputData[[#This Row],[PRODUCT ID]],MasterData[],6,FALSE)</f>
        <v>285.60000000000002</v>
      </c>
    </row>
    <row r="327" spans="1:8" x14ac:dyDescent="0.25">
      <c r="A327" s="3">
        <v>44653</v>
      </c>
      <c r="B327" s="4" t="s">
        <v>10</v>
      </c>
      <c r="C327" s="5">
        <v>3</v>
      </c>
      <c r="D327" s="5" t="s">
        <v>108</v>
      </c>
      <c r="E327" s="5" t="s">
        <v>107</v>
      </c>
      <c r="F327" s="6">
        <v>0</v>
      </c>
      <c r="G327" s="7">
        <f>InputData[[#This Row],[QUANTITY]]*VLOOKUP(InputData[[#This Row],[PRODUCT ID]],MasterData[],5,FALSE)</f>
        <v>315</v>
      </c>
      <c r="H327" s="7">
        <f>InputData[[#This Row],[QUANTITY]]*VLOOKUP(InputData[[#This Row],[PRODUCT ID]],MasterData[],6,FALSE)</f>
        <v>428.40000000000003</v>
      </c>
    </row>
    <row r="328" spans="1:8" x14ac:dyDescent="0.25">
      <c r="A328" s="3">
        <v>44657</v>
      </c>
      <c r="B328" s="4" t="s">
        <v>90</v>
      </c>
      <c r="C328" s="5">
        <v>2</v>
      </c>
      <c r="D328" s="5" t="s">
        <v>105</v>
      </c>
      <c r="E328" s="5" t="s">
        <v>107</v>
      </c>
      <c r="F328" s="6">
        <v>0</v>
      </c>
      <c r="G328" s="7">
        <f>InputData[[#This Row],[QUANTITY]]*VLOOKUP(InputData[[#This Row],[PRODUCT ID]],MasterData[],5,FALSE)</f>
        <v>180</v>
      </c>
      <c r="H328" s="7">
        <f>InputData[[#This Row],[QUANTITY]]*VLOOKUP(InputData[[#This Row],[PRODUCT ID]],MasterData[],6,FALSE)</f>
        <v>230.4</v>
      </c>
    </row>
    <row r="329" spans="1:8" x14ac:dyDescent="0.25">
      <c r="A329" s="3">
        <v>44658</v>
      </c>
      <c r="B329" s="4" t="s">
        <v>60</v>
      </c>
      <c r="C329" s="5">
        <v>7</v>
      </c>
      <c r="D329" s="5" t="s">
        <v>108</v>
      </c>
      <c r="E329" s="5" t="s">
        <v>106</v>
      </c>
      <c r="F329" s="6">
        <v>0</v>
      </c>
      <c r="G329" s="7">
        <f>InputData[[#This Row],[QUANTITY]]*VLOOKUP(InputData[[#This Row],[PRODUCT ID]],MasterData[],5,FALSE)</f>
        <v>126</v>
      </c>
      <c r="H329" s="7">
        <f>InputData[[#This Row],[QUANTITY]]*VLOOKUP(InputData[[#This Row],[PRODUCT ID]],MasterData[],6,FALSE)</f>
        <v>172.62</v>
      </c>
    </row>
    <row r="330" spans="1:8" x14ac:dyDescent="0.25">
      <c r="A330" s="3">
        <v>44660</v>
      </c>
      <c r="B330" s="4" t="s">
        <v>88</v>
      </c>
      <c r="C330" s="5">
        <v>12</v>
      </c>
      <c r="D330" s="5" t="s">
        <v>105</v>
      </c>
      <c r="E330" s="5" t="s">
        <v>107</v>
      </c>
      <c r="F330" s="6">
        <v>0</v>
      </c>
      <c r="G330" s="7">
        <f>InputData[[#This Row],[QUANTITY]]*VLOOKUP(InputData[[#This Row],[PRODUCT ID]],MasterData[],5,FALSE)</f>
        <v>444</v>
      </c>
      <c r="H330" s="7">
        <f>InputData[[#This Row],[QUANTITY]]*VLOOKUP(InputData[[#This Row],[PRODUCT ID]],MasterData[],6,FALSE)</f>
        <v>510.59999999999997</v>
      </c>
    </row>
    <row r="331" spans="1:8" x14ac:dyDescent="0.25">
      <c r="A331" s="3">
        <v>44660</v>
      </c>
      <c r="B331" s="4" t="s">
        <v>10</v>
      </c>
      <c r="C331" s="5">
        <v>9</v>
      </c>
      <c r="D331" s="5" t="s">
        <v>106</v>
      </c>
      <c r="E331" s="5" t="s">
        <v>106</v>
      </c>
      <c r="F331" s="6">
        <v>0</v>
      </c>
      <c r="G331" s="7">
        <f>InputData[[#This Row],[QUANTITY]]*VLOOKUP(InputData[[#This Row],[PRODUCT ID]],MasterData[],5,FALSE)</f>
        <v>945</v>
      </c>
      <c r="H331" s="7">
        <f>InputData[[#This Row],[QUANTITY]]*VLOOKUP(InputData[[#This Row],[PRODUCT ID]],MasterData[],6,FALSE)</f>
        <v>1285.2</v>
      </c>
    </row>
    <row r="332" spans="1:8" x14ac:dyDescent="0.25">
      <c r="A332" s="3">
        <v>44664</v>
      </c>
      <c r="B332" s="4" t="s">
        <v>39</v>
      </c>
      <c r="C332" s="5">
        <v>14</v>
      </c>
      <c r="D332" s="5" t="s">
        <v>105</v>
      </c>
      <c r="E332" s="5" t="s">
        <v>106</v>
      </c>
      <c r="F332" s="6">
        <v>0</v>
      </c>
      <c r="G332" s="7">
        <f>InputData[[#This Row],[QUANTITY]]*VLOOKUP(InputData[[#This Row],[PRODUCT ID]],MasterData[],5,FALSE)</f>
        <v>182</v>
      </c>
      <c r="H332" s="7">
        <f>InputData[[#This Row],[QUANTITY]]*VLOOKUP(InputData[[#This Row],[PRODUCT ID]],MasterData[],6,FALSE)</f>
        <v>232.96</v>
      </c>
    </row>
    <row r="333" spans="1:8" x14ac:dyDescent="0.25">
      <c r="A333" s="3">
        <v>44669</v>
      </c>
      <c r="B333" s="4" t="s">
        <v>92</v>
      </c>
      <c r="C333" s="5">
        <v>9</v>
      </c>
      <c r="D333" s="5" t="s">
        <v>108</v>
      </c>
      <c r="E333" s="5" t="s">
        <v>107</v>
      </c>
      <c r="F333" s="6">
        <v>0</v>
      </c>
      <c r="G333" s="7">
        <f>InputData[[#This Row],[QUANTITY]]*VLOOKUP(InputData[[#This Row],[PRODUCT ID]],MasterData[],5,FALSE)</f>
        <v>1242</v>
      </c>
      <c r="H333" s="7">
        <f>InputData[[#This Row],[QUANTITY]]*VLOOKUP(InputData[[#This Row],[PRODUCT ID]],MasterData[],6,FALSE)</f>
        <v>1564.92</v>
      </c>
    </row>
    <row r="334" spans="1:8" x14ac:dyDescent="0.25">
      <c r="A334" s="3">
        <v>44671</v>
      </c>
      <c r="B334" s="4" t="s">
        <v>43</v>
      </c>
      <c r="C334" s="5">
        <v>2</v>
      </c>
      <c r="D334" s="5" t="s">
        <v>105</v>
      </c>
      <c r="E334" s="5" t="s">
        <v>106</v>
      </c>
      <c r="F334" s="6">
        <v>0</v>
      </c>
      <c r="G334" s="7">
        <f>InputData[[#This Row],[QUANTITY]]*VLOOKUP(InputData[[#This Row],[PRODUCT ID]],MasterData[],5,FALSE)</f>
        <v>74</v>
      </c>
      <c r="H334" s="7">
        <f>InputData[[#This Row],[QUANTITY]]*VLOOKUP(InputData[[#This Row],[PRODUCT ID]],MasterData[],6,FALSE)</f>
        <v>98.42</v>
      </c>
    </row>
    <row r="335" spans="1:8" x14ac:dyDescent="0.25">
      <c r="A335" s="3">
        <v>44671</v>
      </c>
      <c r="B335" s="4" t="s">
        <v>31</v>
      </c>
      <c r="C335" s="5">
        <v>4</v>
      </c>
      <c r="D335" s="5" t="s">
        <v>108</v>
      </c>
      <c r="E335" s="5" t="s">
        <v>106</v>
      </c>
      <c r="F335" s="6">
        <v>0</v>
      </c>
      <c r="G335" s="7">
        <f>InputData[[#This Row],[QUANTITY]]*VLOOKUP(InputData[[#This Row],[PRODUCT ID]],MasterData[],5,FALSE)</f>
        <v>292</v>
      </c>
      <c r="H335" s="7">
        <f>InputData[[#This Row],[QUANTITY]]*VLOOKUP(InputData[[#This Row],[PRODUCT ID]],MasterData[],6,FALSE)</f>
        <v>376.68</v>
      </c>
    </row>
    <row r="336" spans="1:8" x14ac:dyDescent="0.25">
      <c r="A336" s="3">
        <v>44672</v>
      </c>
      <c r="B336" s="4" t="s">
        <v>69</v>
      </c>
      <c r="C336" s="5">
        <v>2</v>
      </c>
      <c r="D336" s="5" t="s">
        <v>108</v>
      </c>
      <c r="E336" s="5" t="s">
        <v>107</v>
      </c>
      <c r="F336" s="6">
        <v>0</v>
      </c>
      <c r="G336" s="7">
        <f>InputData[[#This Row],[QUANTITY]]*VLOOKUP(InputData[[#This Row],[PRODUCT ID]],MasterData[],5,FALSE)</f>
        <v>296</v>
      </c>
      <c r="H336" s="7">
        <f>InputData[[#This Row],[QUANTITY]]*VLOOKUP(InputData[[#This Row],[PRODUCT ID]],MasterData[],6,FALSE)</f>
        <v>402.56</v>
      </c>
    </row>
    <row r="337" spans="1:8" x14ac:dyDescent="0.25">
      <c r="A337" s="3">
        <v>44672</v>
      </c>
      <c r="B337" s="4" t="s">
        <v>60</v>
      </c>
      <c r="C337" s="5">
        <v>14</v>
      </c>
      <c r="D337" s="5" t="s">
        <v>106</v>
      </c>
      <c r="E337" s="5" t="s">
        <v>106</v>
      </c>
      <c r="F337" s="6">
        <v>0</v>
      </c>
      <c r="G337" s="7">
        <f>InputData[[#This Row],[QUANTITY]]*VLOOKUP(InputData[[#This Row],[PRODUCT ID]],MasterData[],5,FALSE)</f>
        <v>252</v>
      </c>
      <c r="H337" s="7">
        <f>InputData[[#This Row],[QUANTITY]]*VLOOKUP(InputData[[#This Row],[PRODUCT ID]],MasterData[],6,FALSE)</f>
        <v>345.24</v>
      </c>
    </row>
    <row r="338" spans="1:8" x14ac:dyDescent="0.25">
      <c r="A338" s="3">
        <v>44674</v>
      </c>
      <c r="B338" s="4" t="s">
        <v>98</v>
      </c>
      <c r="C338" s="5">
        <v>15</v>
      </c>
      <c r="D338" s="5" t="s">
        <v>106</v>
      </c>
      <c r="E338" s="5" t="s">
        <v>106</v>
      </c>
      <c r="F338" s="6">
        <v>0</v>
      </c>
      <c r="G338" s="7">
        <f>InputData[[#This Row],[QUANTITY]]*VLOOKUP(InputData[[#This Row],[PRODUCT ID]],MasterData[],5,FALSE)</f>
        <v>1140</v>
      </c>
      <c r="H338" s="7">
        <f>InputData[[#This Row],[QUANTITY]]*VLOOKUP(InputData[[#This Row],[PRODUCT ID]],MasterData[],6,FALSE)</f>
        <v>1231.2</v>
      </c>
    </row>
    <row r="339" spans="1:8" x14ac:dyDescent="0.25">
      <c r="A339" s="3">
        <v>44675</v>
      </c>
      <c r="B339" s="4" t="s">
        <v>77</v>
      </c>
      <c r="C339" s="5">
        <v>4</v>
      </c>
      <c r="D339" s="5" t="s">
        <v>108</v>
      </c>
      <c r="E339" s="5" t="s">
        <v>106</v>
      </c>
      <c r="F339" s="6">
        <v>0</v>
      </c>
      <c r="G339" s="7">
        <f>InputData[[#This Row],[QUANTITY]]*VLOOKUP(InputData[[#This Row],[PRODUCT ID]],MasterData[],5,FALSE)</f>
        <v>220</v>
      </c>
      <c r="H339" s="7">
        <f>InputData[[#This Row],[QUANTITY]]*VLOOKUP(InputData[[#This Row],[PRODUCT ID]],MasterData[],6,FALSE)</f>
        <v>233.2</v>
      </c>
    </row>
    <row r="340" spans="1:8" x14ac:dyDescent="0.25">
      <c r="A340" s="3">
        <v>44676</v>
      </c>
      <c r="B340" s="4" t="s">
        <v>14</v>
      </c>
      <c r="C340" s="5">
        <v>9</v>
      </c>
      <c r="D340" s="5" t="s">
        <v>108</v>
      </c>
      <c r="E340" s="5" t="s">
        <v>107</v>
      </c>
      <c r="F340" s="6">
        <v>0</v>
      </c>
      <c r="G340" s="7">
        <f>InputData[[#This Row],[QUANTITY]]*VLOOKUP(InputData[[#This Row],[PRODUCT ID]],MasterData[],5,FALSE)</f>
        <v>396</v>
      </c>
      <c r="H340" s="7">
        <f>InputData[[#This Row],[QUANTITY]]*VLOOKUP(InputData[[#This Row],[PRODUCT ID]],MasterData[],6,FALSE)</f>
        <v>439.56000000000006</v>
      </c>
    </row>
    <row r="341" spans="1:8" x14ac:dyDescent="0.25">
      <c r="A341" s="3">
        <v>44676</v>
      </c>
      <c r="B341" s="4" t="s">
        <v>12</v>
      </c>
      <c r="C341" s="5">
        <v>8</v>
      </c>
      <c r="D341" s="5" t="s">
        <v>106</v>
      </c>
      <c r="E341" s="5" t="s">
        <v>106</v>
      </c>
      <c r="F341" s="6">
        <v>0</v>
      </c>
      <c r="G341" s="7">
        <f>InputData[[#This Row],[QUANTITY]]*VLOOKUP(InputData[[#This Row],[PRODUCT ID]],MasterData[],5,FALSE)</f>
        <v>568</v>
      </c>
      <c r="H341" s="7">
        <f>InputData[[#This Row],[QUANTITY]]*VLOOKUP(InputData[[#This Row],[PRODUCT ID]],MasterData[],6,FALSE)</f>
        <v>647.52</v>
      </c>
    </row>
    <row r="342" spans="1:8" x14ac:dyDescent="0.25">
      <c r="A342" s="3">
        <v>44677</v>
      </c>
      <c r="B342" s="4" t="s">
        <v>63</v>
      </c>
      <c r="C342" s="5">
        <v>2</v>
      </c>
      <c r="D342" s="5" t="s">
        <v>108</v>
      </c>
      <c r="E342" s="5" t="s">
        <v>107</v>
      </c>
      <c r="F342" s="6">
        <v>0</v>
      </c>
      <c r="G342" s="7">
        <f>InputData[[#This Row],[QUANTITY]]*VLOOKUP(InputData[[#This Row],[PRODUCT ID]],MasterData[],5,FALSE)</f>
        <v>96</v>
      </c>
      <c r="H342" s="7">
        <f>InputData[[#This Row],[QUANTITY]]*VLOOKUP(InputData[[#This Row],[PRODUCT ID]],MasterData[],6,FALSE)</f>
        <v>114.24000000000001</v>
      </c>
    </row>
    <row r="343" spans="1:8" x14ac:dyDescent="0.25">
      <c r="A343" s="3">
        <v>44679</v>
      </c>
      <c r="B343" s="4" t="s">
        <v>35</v>
      </c>
      <c r="C343" s="5">
        <v>14</v>
      </c>
      <c r="D343" s="5" t="s">
        <v>108</v>
      </c>
      <c r="E343" s="5" t="s">
        <v>107</v>
      </c>
      <c r="F343" s="6">
        <v>0</v>
      </c>
      <c r="G343" s="7">
        <f>InputData[[#This Row],[QUANTITY]]*VLOOKUP(InputData[[#This Row],[PRODUCT ID]],MasterData[],5,FALSE)</f>
        <v>1568</v>
      </c>
      <c r="H343" s="7">
        <f>InputData[[#This Row],[QUANTITY]]*VLOOKUP(InputData[[#This Row],[PRODUCT ID]],MasterData[],6,FALSE)</f>
        <v>2054.08</v>
      </c>
    </row>
    <row r="344" spans="1:8" x14ac:dyDescent="0.25">
      <c r="A344" s="3">
        <v>44681</v>
      </c>
      <c r="B344" s="4" t="s">
        <v>39</v>
      </c>
      <c r="C344" s="5">
        <v>13</v>
      </c>
      <c r="D344" s="5" t="s">
        <v>106</v>
      </c>
      <c r="E344" s="5" t="s">
        <v>106</v>
      </c>
      <c r="F344" s="6">
        <v>0</v>
      </c>
      <c r="G344" s="7">
        <f>InputData[[#This Row],[QUANTITY]]*VLOOKUP(InputData[[#This Row],[PRODUCT ID]],MasterData[],5,FALSE)</f>
        <v>169</v>
      </c>
      <c r="H344" s="7">
        <f>InputData[[#This Row],[QUANTITY]]*VLOOKUP(InputData[[#This Row],[PRODUCT ID]],MasterData[],6,FALSE)</f>
        <v>216.32</v>
      </c>
    </row>
    <row r="345" spans="1:8" x14ac:dyDescent="0.25">
      <c r="A345" s="3">
        <v>44681</v>
      </c>
      <c r="B345" s="4" t="s">
        <v>63</v>
      </c>
      <c r="C345" s="5">
        <v>8</v>
      </c>
      <c r="D345" s="5" t="s">
        <v>108</v>
      </c>
      <c r="E345" s="5" t="s">
        <v>106</v>
      </c>
      <c r="F345" s="6">
        <v>0</v>
      </c>
      <c r="G345" s="7">
        <f>InputData[[#This Row],[QUANTITY]]*VLOOKUP(InputData[[#This Row],[PRODUCT ID]],MasterData[],5,FALSE)</f>
        <v>384</v>
      </c>
      <c r="H345" s="7">
        <f>InputData[[#This Row],[QUANTITY]]*VLOOKUP(InputData[[#This Row],[PRODUCT ID]],MasterData[],6,FALSE)</f>
        <v>456.96000000000004</v>
      </c>
    </row>
    <row r="346" spans="1:8" x14ac:dyDescent="0.25">
      <c r="A346" s="3">
        <v>44682</v>
      </c>
      <c r="B346" s="4" t="s">
        <v>77</v>
      </c>
      <c r="C346" s="5">
        <v>9</v>
      </c>
      <c r="D346" s="5" t="s">
        <v>105</v>
      </c>
      <c r="E346" s="5" t="s">
        <v>106</v>
      </c>
      <c r="F346" s="6">
        <v>0</v>
      </c>
      <c r="G346" s="7">
        <f>InputData[[#This Row],[QUANTITY]]*VLOOKUP(InputData[[#This Row],[PRODUCT ID]],MasterData[],5,FALSE)</f>
        <v>495</v>
      </c>
      <c r="H346" s="7">
        <f>InputData[[#This Row],[QUANTITY]]*VLOOKUP(InputData[[#This Row],[PRODUCT ID]],MasterData[],6,FALSE)</f>
        <v>524.69999999999993</v>
      </c>
    </row>
    <row r="347" spans="1:8" x14ac:dyDescent="0.25">
      <c r="A347" s="3">
        <v>44682</v>
      </c>
      <c r="B347" s="4" t="s">
        <v>75</v>
      </c>
      <c r="C347" s="5">
        <v>6</v>
      </c>
      <c r="D347" s="5" t="s">
        <v>106</v>
      </c>
      <c r="E347" s="5" t="s">
        <v>106</v>
      </c>
      <c r="F347" s="6">
        <v>0</v>
      </c>
      <c r="G347" s="7">
        <f>InputData[[#This Row],[QUANTITY]]*VLOOKUP(InputData[[#This Row],[PRODUCT ID]],MasterData[],5,FALSE)</f>
        <v>570</v>
      </c>
      <c r="H347" s="7">
        <f>InputData[[#This Row],[QUANTITY]]*VLOOKUP(InputData[[#This Row],[PRODUCT ID]],MasterData[],6,FALSE)</f>
        <v>718.2</v>
      </c>
    </row>
    <row r="348" spans="1:8" x14ac:dyDescent="0.25">
      <c r="A348" s="3">
        <v>44683</v>
      </c>
      <c r="B348" s="4" t="s">
        <v>33</v>
      </c>
      <c r="C348" s="5">
        <v>4</v>
      </c>
      <c r="D348" s="5" t="s">
        <v>106</v>
      </c>
      <c r="E348" s="5" t="s">
        <v>107</v>
      </c>
      <c r="F348" s="6">
        <v>0</v>
      </c>
      <c r="G348" s="7">
        <f>InputData[[#This Row],[QUANTITY]]*VLOOKUP(InputData[[#This Row],[PRODUCT ID]],MasterData[],5,FALSE)</f>
        <v>448</v>
      </c>
      <c r="H348" s="7">
        <f>InputData[[#This Row],[QUANTITY]]*VLOOKUP(InputData[[#This Row],[PRODUCT ID]],MasterData[],6,FALSE)</f>
        <v>488.32</v>
      </c>
    </row>
    <row r="349" spans="1:8" x14ac:dyDescent="0.25">
      <c r="A349" s="3">
        <v>44685</v>
      </c>
      <c r="B349" s="4" t="s">
        <v>47</v>
      </c>
      <c r="C349" s="5">
        <v>10</v>
      </c>
      <c r="D349" s="5" t="s">
        <v>108</v>
      </c>
      <c r="E349" s="5" t="s">
        <v>106</v>
      </c>
      <c r="F349" s="6">
        <v>0</v>
      </c>
      <c r="G349" s="7">
        <f>InputData[[#This Row],[QUANTITY]]*VLOOKUP(InputData[[#This Row],[PRODUCT ID]],MasterData[],5,FALSE)</f>
        <v>610</v>
      </c>
      <c r="H349" s="7">
        <f>InputData[[#This Row],[QUANTITY]]*VLOOKUP(InputData[[#This Row],[PRODUCT ID]],MasterData[],6,FALSE)</f>
        <v>762.5</v>
      </c>
    </row>
    <row r="350" spans="1:8" x14ac:dyDescent="0.25">
      <c r="A350" s="3">
        <v>44687</v>
      </c>
      <c r="B350" s="4" t="s">
        <v>77</v>
      </c>
      <c r="C350" s="5">
        <v>7</v>
      </c>
      <c r="D350" s="5" t="s">
        <v>108</v>
      </c>
      <c r="E350" s="5" t="s">
        <v>106</v>
      </c>
      <c r="F350" s="6">
        <v>0</v>
      </c>
      <c r="G350" s="7">
        <f>InputData[[#This Row],[QUANTITY]]*VLOOKUP(InputData[[#This Row],[PRODUCT ID]],MasterData[],5,FALSE)</f>
        <v>385</v>
      </c>
      <c r="H350" s="7">
        <f>InputData[[#This Row],[QUANTITY]]*VLOOKUP(InputData[[#This Row],[PRODUCT ID]],MasterData[],6,FALSE)</f>
        <v>408.09999999999997</v>
      </c>
    </row>
    <row r="351" spans="1:8" x14ac:dyDescent="0.25">
      <c r="A351" s="3">
        <v>44688</v>
      </c>
      <c r="B351" s="4" t="s">
        <v>37</v>
      </c>
      <c r="C351" s="5">
        <v>4</v>
      </c>
      <c r="D351" s="5" t="s">
        <v>106</v>
      </c>
      <c r="E351" s="5" t="s">
        <v>107</v>
      </c>
      <c r="F351" s="6">
        <v>0</v>
      </c>
      <c r="G351" s="7">
        <f>InputData[[#This Row],[QUANTITY]]*VLOOKUP(InputData[[#This Row],[PRODUCT ID]],MasterData[],5,FALSE)</f>
        <v>48</v>
      </c>
      <c r="H351" s="7">
        <f>InputData[[#This Row],[QUANTITY]]*VLOOKUP(InputData[[#This Row],[PRODUCT ID]],MasterData[],6,FALSE)</f>
        <v>62.879999999999995</v>
      </c>
    </row>
    <row r="352" spans="1:8" x14ac:dyDescent="0.25">
      <c r="A352" s="3">
        <v>44688</v>
      </c>
      <c r="B352" s="4" t="s">
        <v>63</v>
      </c>
      <c r="C352" s="5">
        <v>1</v>
      </c>
      <c r="D352" s="5" t="s">
        <v>106</v>
      </c>
      <c r="E352" s="5" t="s">
        <v>106</v>
      </c>
      <c r="F352" s="6">
        <v>0</v>
      </c>
      <c r="G352" s="7">
        <f>InputData[[#This Row],[QUANTITY]]*VLOOKUP(InputData[[#This Row],[PRODUCT ID]],MasterData[],5,FALSE)</f>
        <v>48</v>
      </c>
      <c r="H352" s="7">
        <f>InputData[[#This Row],[QUANTITY]]*VLOOKUP(InputData[[#This Row],[PRODUCT ID]],MasterData[],6,FALSE)</f>
        <v>57.120000000000005</v>
      </c>
    </row>
    <row r="353" spans="1:8" x14ac:dyDescent="0.25">
      <c r="A353" s="3">
        <v>44689</v>
      </c>
      <c r="B353" s="4" t="s">
        <v>52</v>
      </c>
      <c r="C353" s="5">
        <v>7</v>
      </c>
      <c r="D353" s="5" t="s">
        <v>106</v>
      </c>
      <c r="E353" s="5" t="s">
        <v>106</v>
      </c>
      <c r="F353" s="6">
        <v>0</v>
      </c>
      <c r="G353" s="7">
        <f>InputData[[#This Row],[QUANTITY]]*VLOOKUP(InputData[[#This Row],[PRODUCT ID]],MasterData[],5,FALSE)</f>
        <v>847</v>
      </c>
      <c r="H353" s="7">
        <f>InputData[[#This Row],[QUANTITY]]*VLOOKUP(InputData[[#This Row],[PRODUCT ID]],MasterData[],6,FALSE)</f>
        <v>990.99</v>
      </c>
    </row>
    <row r="354" spans="1:8" x14ac:dyDescent="0.25">
      <c r="A354" s="3">
        <v>44690</v>
      </c>
      <c r="B354" s="4" t="s">
        <v>41</v>
      </c>
      <c r="C354" s="5">
        <v>12</v>
      </c>
      <c r="D354" s="5" t="s">
        <v>105</v>
      </c>
      <c r="E354" s="5" t="s">
        <v>107</v>
      </c>
      <c r="F354" s="6">
        <v>0</v>
      </c>
      <c r="G354" s="7">
        <f>InputData[[#This Row],[QUANTITY]]*VLOOKUP(InputData[[#This Row],[PRODUCT ID]],MasterData[],5,FALSE)</f>
        <v>1608</v>
      </c>
      <c r="H354" s="7">
        <f>InputData[[#This Row],[QUANTITY]]*VLOOKUP(InputData[[#This Row],[PRODUCT ID]],MasterData[],6,FALSE)</f>
        <v>1881.3600000000001</v>
      </c>
    </row>
    <row r="355" spans="1:8" x14ac:dyDescent="0.25">
      <c r="A355" s="3">
        <v>44691</v>
      </c>
      <c r="B355" s="4" t="s">
        <v>24</v>
      </c>
      <c r="C355" s="5">
        <v>6</v>
      </c>
      <c r="D355" s="5" t="s">
        <v>108</v>
      </c>
      <c r="E355" s="5" t="s">
        <v>106</v>
      </c>
      <c r="F355" s="6">
        <v>0</v>
      </c>
      <c r="G355" s="7">
        <f>InputData[[#This Row],[QUANTITY]]*VLOOKUP(InputData[[#This Row],[PRODUCT ID]],MasterData[],5,FALSE)</f>
        <v>36</v>
      </c>
      <c r="H355" s="7">
        <f>InputData[[#This Row],[QUANTITY]]*VLOOKUP(InputData[[#This Row],[PRODUCT ID]],MasterData[],6,FALSE)</f>
        <v>47.16</v>
      </c>
    </row>
    <row r="356" spans="1:8" x14ac:dyDescent="0.25">
      <c r="A356" s="3">
        <v>44693</v>
      </c>
      <c r="B356" s="4" t="s">
        <v>29</v>
      </c>
      <c r="C356" s="5">
        <v>7</v>
      </c>
      <c r="D356" s="5" t="s">
        <v>106</v>
      </c>
      <c r="E356" s="5" t="s">
        <v>107</v>
      </c>
      <c r="F356" s="6">
        <v>0</v>
      </c>
      <c r="G356" s="7">
        <f>InputData[[#This Row],[QUANTITY]]*VLOOKUP(InputData[[#This Row],[PRODUCT ID]],MasterData[],5,FALSE)</f>
        <v>308</v>
      </c>
      <c r="H356" s="7">
        <f>InputData[[#This Row],[QUANTITY]]*VLOOKUP(InputData[[#This Row],[PRODUCT ID]],MasterData[],6,FALSE)</f>
        <v>338.8</v>
      </c>
    </row>
    <row r="357" spans="1:8" x14ac:dyDescent="0.25">
      <c r="A357" s="3">
        <v>44694</v>
      </c>
      <c r="B357" s="4" t="s">
        <v>31</v>
      </c>
      <c r="C357" s="5">
        <v>5</v>
      </c>
      <c r="D357" s="5" t="s">
        <v>108</v>
      </c>
      <c r="E357" s="5" t="s">
        <v>106</v>
      </c>
      <c r="F357" s="6">
        <v>0</v>
      </c>
      <c r="G357" s="7">
        <f>InputData[[#This Row],[QUANTITY]]*VLOOKUP(InputData[[#This Row],[PRODUCT ID]],MasterData[],5,FALSE)</f>
        <v>365</v>
      </c>
      <c r="H357" s="7">
        <f>InputData[[#This Row],[QUANTITY]]*VLOOKUP(InputData[[#This Row],[PRODUCT ID]],MasterData[],6,FALSE)</f>
        <v>470.85</v>
      </c>
    </row>
    <row r="358" spans="1:8" x14ac:dyDescent="0.25">
      <c r="A358" s="3">
        <v>44695</v>
      </c>
      <c r="B358" s="4" t="s">
        <v>22</v>
      </c>
      <c r="C358" s="5">
        <v>14</v>
      </c>
      <c r="D358" s="5" t="s">
        <v>108</v>
      </c>
      <c r="E358" s="5" t="s">
        <v>107</v>
      </c>
      <c r="F358" s="6">
        <v>0</v>
      </c>
      <c r="G358" s="7">
        <f>InputData[[#This Row],[QUANTITY]]*VLOOKUP(InputData[[#This Row],[PRODUCT ID]],MasterData[],5,FALSE)</f>
        <v>1162</v>
      </c>
      <c r="H358" s="7">
        <f>InputData[[#This Row],[QUANTITY]]*VLOOKUP(InputData[[#This Row],[PRODUCT ID]],MasterData[],6,FALSE)</f>
        <v>1324.68</v>
      </c>
    </row>
    <row r="359" spans="1:8" x14ac:dyDescent="0.25">
      <c r="A359" s="3">
        <v>44696</v>
      </c>
      <c r="B359" s="4" t="s">
        <v>47</v>
      </c>
      <c r="C359" s="5">
        <v>5</v>
      </c>
      <c r="D359" s="5" t="s">
        <v>106</v>
      </c>
      <c r="E359" s="5" t="s">
        <v>106</v>
      </c>
      <c r="F359" s="6">
        <v>0</v>
      </c>
      <c r="G359" s="7">
        <f>InputData[[#This Row],[QUANTITY]]*VLOOKUP(InputData[[#This Row],[PRODUCT ID]],MasterData[],5,FALSE)</f>
        <v>305</v>
      </c>
      <c r="H359" s="7">
        <f>InputData[[#This Row],[QUANTITY]]*VLOOKUP(InputData[[#This Row],[PRODUCT ID]],MasterData[],6,FALSE)</f>
        <v>381.25</v>
      </c>
    </row>
    <row r="360" spans="1:8" x14ac:dyDescent="0.25">
      <c r="A360" s="3">
        <v>44697</v>
      </c>
      <c r="B360" s="4" t="s">
        <v>26</v>
      </c>
      <c r="C360" s="5">
        <v>13</v>
      </c>
      <c r="D360" s="5" t="s">
        <v>108</v>
      </c>
      <c r="E360" s="5" t="s">
        <v>107</v>
      </c>
      <c r="F360" s="6">
        <v>0</v>
      </c>
      <c r="G360" s="7">
        <f>InputData[[#This Row],[QUANTITY]]*VLOOKUP(InputData[[#This Row],[PRODUCT ID]],MasterData[],5,FALSE)</f>
        <v>1924</v>
      </c>
      <c r="H360" s="7">
        <f>InputData[[#This Row],[QUANTITY]]*VLOOKUP(InputData[[#This Row],[PRODUCT ID]],MasterData[],6,FALSE)</f>
        <v>2135.64</v>
      </c>
    </row>
    <row r="361" spans="1:8" x14ac:dyDescent="0.25">
      <c r="A361" s="3">
        <v>44697</v>
      </c>
      <c r="B361" s="4" t="s">
        <v>71</v>
      </c>
      <c r="C361" s="5">
        <v>13</v>
      </c>
      <c r="D361" s="5" t="s">
        <v>106</v>
      </c>
      <c r="E361" s="5" t="s">
        <v>106</v>
      </c>
      <c r="F361" s="6">
        <v>0</v>
      </c>
      <c r="G361" s="7">
        <f>InputData[[#This Row],[QUANTITY]]*VLOOKUP(InputData[[#This Row],[PRODUCT ID]],MasterData[],5,FALSE)</f>
        <v>1209</v>
      </c>
      <c r="H361" s="7">
        <f>InputData[[#This Row],[QUANTITY]]*VLOOKUP(InputData[[#This Row],[PRODUCT ID]],MasterData[],6,FALSE)</f>
        <v>1354.08</v>
      </c>
    </row>
    <row r="362" spans="1:8" x14ac:dyDescent="0.25">
      <c r="A362" s="3">
        <v>44698</v>
      </c>
      <c r="B362" s="4" t="s">
        <v>63</v>
      </c>
      <c r="C362" s="5">
        <v>8</v>
      </c>
      <c r="D362" s="5" t="s">
        <v>108</v>
      </c>
      <c r="E362" s="5" t="s">
        <v>107</v>
      </c>
      <c r="F362" s="6">
        <v>0</v>
      </c>
      <c r="G362" s="7">
        <f>InputData[[#This Row],[QUANTITY]]*VLOOKUP(InputData[[#This Row],[PRODUCT ID]],MasterData[],5,FALSE)</f>
        <v>384</v>
      </c>
      <c r="H362" s="7">
        <f>InputData[[#This Row],[QUANTITY]]*VLOOKUP(InputData[[#This Row],[PRODUCT ID]],MasterData[],6,FALSE)</f>
        <v>456.96000000000004</v>
      </c>
    </row>
    <row r="363" spans="1:8" x14ac:dyDescent="0.25">
      <c r="A363" s="3">
        <v>44699</v>
      </c>
      <c r="B363" s="4" t="s">
        <v>63</v>
      </c>
      <c r="C363" s="5">
        <v>4</v>
      </c>
      <c r="D363" s="5" t="s">
        <v>105</v>
      </c>
      <c r="E363" s="5" t="s">
        <v>106</v>
      </c>
      <c r="F363" s="6">
        <v>0</v>
      </c>
      <c r="G363" s="7">
        <f>InputData[[#This Row],[QUANTITY]]*VLOOKUP(InputData[[#This Row],[PRODUCT ID]],MasterData[],5,FALSE)</f>
        <v>192</v>
      </c>
      <c r="H363" s="7">
        <f>InputData[[#This Row],[QUANTITY]]*VLOOKUP(InputData[[#This Row],[PRODUCT ID]],MasterData[],6,FALSE)</f>
        <v>228.48000000000002</v>
      </c>
    </row>
    <row r="364" spans="1:8" x14ac:dyDescent="0.25">
      <c r="A364" s="3">
        <v>44699</v>
      </c>
      <c r="B364" s="4" t="s">
        <v>86</v>
      </c>
      <c r="C364" s="5">
        <v>8</v>
      </c>
      <c r="D364" s="5" t="s">
        <v>105</v>
      </c>
      <c r="E364" s="5" t="s">
        <v>106</v>
      </c>
      <c r="F364" s="6">
        <v>0</v>
      </c>
      <c r="G364" s="7">
        <f>InputData[[#This Row],[QUANTITY]]*VLOOKUP(InputData[[#This Row],[PRODUCT ID]],MasterData[],5,FALSE)</f>
        <v>576</v>
      </c>
      <c r="H364" s="7">
        <f>InputData[[#This Row],[QUANTITY]]*VLOOKUP(InputData[[#This Row],[PRODUCT ID]],MasterData[],6,FALSE)</f>
        <v>639.36</v>
      </c>
    </row>
    <row r="365" spans="1:8" x14ac:dyDescent="0.25">
      <c r="A365" s="3">
        <v>44701</v>
      </c>
      <c r="B365" s="4" t="s">
        <v>98</v>
      </c>
      <c r="C365" s="5">
        <v>15</v>
      </c>
      <c r="D365" s="5" t="s">
        <v>106</v>
      </c>
      <c r="E365" s="5" t="s">
        <v>107</v>
      </c>
      <c r="F365" s="6">
        <v>0</v>
      </c>
      <c r="G365" s="7">
        <f>InputData[[#This Row],[QUANTITY]]*VLOOKUP(InputData[[#This Row],[PRODUCT ID]],MasterData[],5,FALSE)</f>
        <v>1140</v>
      </c>
      <c r="H365" s="7">
        <f>InputData[[#This Row],[QUANTITY]]*VLOOKUP(InputData[[#This Row],[PRODUCT ID]],MasterData[],6,FALSE)</f>
        <v>1231.2</v>
      </c>
    </row>
    <row r="366" spans="1:8" x14ac:dyDescent="0.25">
      <c r="A366" s="3">
        <v>44703</v>
      </c>
      <c r="B366" s="4" t="s">
        <v>37</v>
      </c>
      <c r="C366" s="5">
        <v>12</v>
      </c>
      <c r="D366" s="5" t="s">
        <v>108</v>
      </c>
      <c r="E366" s="5" t="s">
        <v>106</v>
      </c>
      <c r="F366" s="6">
        <v>0</v>
      </c>
      <c r="G366" s="7">
        <f>InputData[[#This Row],[QUANTITY]]*VLOOKUP(InputData[[#This Row],[PRODUCT ID]],MasterData[],5,FALSE)</f>
        <v>144</v>
      </c>
      <c r="H366" s="7">
        <f>InputData[[#This Row],[QUANTITY]]*VLOOKUP(InputData[[#This Row],[PRODUCT ID]],MasterData[],6,FALSE)</f>
        <v>188.64</v>
      </c>
    </row>
    <row r="367" spans="1:8" x14ac:dyDescent="0.25">
      <c r="A367" s="3">
        <v>44706</v>
      </c>
      <c r="B367" s="4" t="s">
        <v>10</v>
      </c>
      <c r="C367" s="5">
        <v>7</v>
      </c>
      <c r="D367" s="5" t="s">
        <v>106</v>
      </c>
      <c r="E367" s="5" t="s">
        <v>106</v>
      </c>
      <c r="F367" s="6">
        <v>0</v>
      </c>
      <c r="G367" s="7">
        <f>InputData[[#This Row],[QUANTITY]]*VLOOKUP(InputData[[#This Row],[PRODUCT ID]],MasterData[],5,FALSE)</f>
        <v>735</v>
      </c>
      <c r="H367" s="7">
        <f>InputData[[#This Row],[QUANTITY]]*VLOOKUP(InputData[[#This Row],[PRODUCT ID]],MasterData[],6,FALSE)</f>
        <v>999.60000000000014</v>
      </c>
    </row>
    <row r="368" spans="1:8" x14ac:dyDescent="0.25">
      <c r="A368" s="3">
        <v>44707</v>
      </c>
      <c r="B368" s="4" t="s">
        <v>65</v>
      </c>
      <c r="C368" s="5">
        <v>2</v>
      </c>
      <c r="D368" s="5" t="s">
        <v>108</v>
      </c>
      <c r="E368" s="5" t="s">
        <v>106</v>
      </c>
      <c r="F368" s="6">
        <v>0</v>
      </c>
      <c r="G368" s="7">
        <f>InputData[[#This Row],[QUANTITY]]*VLOOKUP(InputData[[#This Row],[PRODUCT ID]],MasterData[],5,FALSE)</f>
        <v>74</v>
      </c>
      <c r="H368" s="7">
        <f>InputData[[#This Row],[QUANTITY]]*VLOOKUP(InputData[[#This Row],[PRODUCT ID]],MasterData[],6,FALSE)</f>
        <v>83.62</v>
      </c>
    </row>
    <row r="369" spans="1:8" x14ac:dyDescent="0.25">
      <c r="A369" s="3">
        <v>44707</v>
      </c>
      <c r="B369" s="4" t="s">
        <v>63</v>
      </c>
      <c r="C369" s="5">
        <v>2</v>
      </c>
      <c r="D369" s="5" t="s">
        <v>106</v>
      </c>
      <c r="E369" s="5" t="s">
        <v>106</v>
      </c>
      <c r="F369" s="6">
        <v>0</v>
      </c>
      <c r="G369" s="7">
        <f>InputData[[#This Row],[QUANTITY]]*VLOOKUP(InputData[[#This Row],[PRODUCT ID]],MasterData[],5,FALSE)</f>
        <v>96</v>
      </c>
      <c r="H369" s="7">
        <f>InputData[[#This Row],[QUANTITY]]*VLOOKUP(InputData[[#This Row],[PRODUCT ID]],MasterData[],6,FALSE)</f>
        <v>114.24000000000001</v>
      </c>
    </row>
    <row r="370" spans="1:8" x14ac:dyDescent="0.25">
      <c r="A370" s="3">
        <v>44709</v>
      </c>
      <c r="B370" s="4" t="s">
        <v>92</v>
      </c>
      <c r="C370" s="5">
        <v>10</v>
      </c>
      <c r="D370" s="5" t="s">
        <v>105</v>
      </c>
      <c r="E370" s="5" t="s">
        <v>107</v>
      </c>
      <c r="F370" s="6">
        <v>0</v>
      </c>
      <c r="G370" s="7">
        <f>InputData[[#This Row],[QUANTITY]]*VLOOKUP(InputData[[#This Row],[PRODUCT ID]],MasterData[],5,FALSE)</f>
        <v>1380</v>
      </c>
      <c r="H370" s="7">
        <f>InputData[[#This Row],[QUANTITY]]*VLOOKUP(InputData[[#This Row],[PRODUCT ID]],MasterData[],6,FALSE)</f>
        <v>1738.8</v>
      </c>
    </row>
    <row r="371" spans="1:8" x14ac:dyDescent="0.25">
      <c r="A371" s="3">
        <v>44709</v>
      </c>
      <c r="B371" s="4" t="s">
        <v>22</v>
      </c>
      <c r="C371" s="5">
        <v>5</v>
      </c>
      <c r="D371" s="5" t="s">
        <v>105</v>
      </c>
      <c r="E371" s="5" t="s">
        <v>106</v>
      </c>
      <c r="F371" s="6">
        <v>0</v>
      </c>
      <c r="G371" s="7">
        <f>InputData[[#This Row],[QUANTITY]]*VLOOKUP(InputData[[#This Row],[PRODUCT ID]],MasterData[],5,FALSE)</f>
        <v>415</v>
      </c>
      <c r="H371" s="7">
        <f>InputData[[#This Row],[QUANTITY]]*VLOOKUP(InputData[[#This Row],[PRODUCT ID]],MasterData[],6,FALSE)</f>
        <v>473.1</v>
      </c>
    </row>
    <row r="372" spans="1:8" x14ac:dyDescent="0.25">
      <c r="A372" s="3">
        <v>44709</v>
      </c>
      <c r="B372" s="4" t="s">
        <v>26</v>
      </c>
      <c r="C372" s="5">
        <v>9</v>
      </c>
      <c r="D372" s="5" t="s">
        <v>106</v>
      </c>
      <c r="E372" s="5" t="s">
        <v>107</v>
      </c>
      <c r="F372" s="6">
        <v>0</v>
      </c>
      <c r="G372" s="7">
        <f>InputData[[#This Row],[QUANTITY]]*VLOOKUP(InputData[[#This Row],[PRODUCT ID]],MasterData[],5,FALSE)</f>
        <v>1332</v>
      </c>
      <c r="H372" s="7">
        <f>InputData[[#This Row],[QUANTITY]]*VLOOKUP(InputData[[#This Row],[PRODUCT ID]],MasterData[],6,FALSE)</f>
        <v>1478.52</v>
      </c>
    </row>
    <row r="373" spans="1:8" x14ac:dyDescent="0.25">
      <c r="A373" s="3">
        <v>44709</v>
      </c>
      <c r="B373" s="4" t="s">
        <v>14</v>
      </c>
      <c r="C373" s="5">
        <v>12</v>
      </c>
      <c r="D373" s="5" t="s">
        <v>106</v>
      </c>
      <c r="E373" s="5" t="s">
        <v>106</v>
      </c>
      <c r="F373" s="6">
        <v>0</v>
      </c>
      <c r="G373" s="7">
        <f>InputData[[#This Row],[QUANTITY]]*VLOOKUP(InputData[[#This Row],[PRODUCT ID]],MasterData[],5,FALSE)</f>
        <v>528</v>
      </c>
      <c r="H373" s="7">
        <f>InputData[[#This Row],[QUANTITY]]*VLOOKUP(InputData[[#This Row],[PRODUCT ID]],MasterData[],6,FALSE)</f>
        <v>586.08000000000004</v>
      </c>
    </row>
    <row r="374" spans="1:8" x14ac:dyDescent="0.25">
      <c r="A374" s="3">
        <v>44709</v>
      </c>
      <c r="B374" s="4" t="s">
        <v>47</v>
      </c>
      <c r="C374" s="5">
        <v>14</v>
      </c>
      <c r="D374" s="5" t="s">
        <v>108</v>
      </c>
      <c r="E374" s="5" t="s">
        <v>107</v>
      </c>
      <c r="F374" s="6">
        <v>0</v>
      </c>
      <c r="G374" s="7">
        <f>InputData[[#This Row],[QUANTITY]]*VLOOKUP(InputData[[#This Row],[PRODUCT ID]],MasterData[],5,FALSE)</f>
        <v>854</v>
      </c>
      <c r="H374" s="7">
        <f>InputData[[#This Row],[QUANTITY]]*VLOOKUP(InputData[[#This Row],[PRODUCT ID]],MasterData[],6,FALSE)</f>
        <v>1067.5</v>
      </c>
    </row>
    <row r="375" spans="1:8" x14ac:dyDescent="0.25">
      <c r="A375" s="3">
        <v>44711</v>
      </c>
      <c r="B375" s="4" t="s">
        <v>98</v>
      </c>
      <c r="C375" s="5">
        <v>9</v>
      </c>
      <c r="D375" s="5" t="s">
        <v>108</v>
      </c>
      <c r="E375" s="5" t="s">
        <v>106</v>
      </c>
      <c r="F375" s="6">
        <v>0</v>
      </c>
      <c r="G375" s="7">
        <f>InputData[[#This Row],[QUANTITY]]*VLOOKUP(InputData[[#This Row],[PRODUCT ID]],MasterData[],5,FALSE)</f>
        <v>684</v>
      </c>
      <c r="H375" s="7">
        <f>InputData[[#This Row],[QUANTITY]]*VLOOKUP(InputData[[#This Row],[PRODUCT ID]],MasterData[],6,FALSE)</f>
        <v>738.72</v>
      </c>
    </row>
    <row r="376" spans="1:8" x14ac:dyDescent="0.25">
      <c r="A376" s="3">
        <v>44711</v>
      </c>
      <c r="B376" s="4" t="s">
        <v>16</v>
      </c>
      <c r="C376" s="5">
        <v>4</v>
      </c>
      <c r="D376" s="5" t="s">
        <v>105</v>
      </c>
      <c r="E376" s="5" t="s">
        <v>107</v>
      </c>
      <c r="F376" s="6">
        <v>0</v>
      </c>
      <c r="G376" s="7">
        <f>InputData[[#This Row],[QUANTITY]]*VLOOKUP(InputData[[#This Row],[PRODUCT ID]],MasterData[],5,FALSE)</f>
        <v>532</v>
      </c>
      <c r="H376" s="7">
        <f>InputData[[#This Row],[QUANTITY]]*VLOOKUP(InputData[[#This Row],[PRODUCT ID]],MasterData[],6,FALSE)</f>
        <v>622.44000000000005</v>
      </c>
    </row>
    <row r="377" spans="1:8" x14ac:dyDescent="0.25">
      <c r="A377" s="3">
        <v>44711</v>
      </c>
      <c r="B377" s="4" t="s">
        <v>75</v>
      </c>
      <c r="C377" s="5">
        <v>3</v>
      </c>
      <c r="D377" s="5" t="s">
        <v>106</v>
      </c>
      <c r="E377" s="5" t="s">
        <v>107</v>
      </c>
      <c r="F377" s="6">
        <v>0</v>
      </c>
      <c r="G377" s="7">
        <f>InputData[[#This Row],[QUANTITY]]*VLOOKUP(InputData[[#This Row],[PRODUCT ID]],MasterData[],5,FALSE)</f>
        <v>285</v>
      </c>
      <c r="H377" s="7">
        <f>InputData[[#This Row],[QUANTITY]]*VLOOKUP(InputData[[#This Row],[PRODUCT ID]],MasterData[],6,FALSE)</f>
        <v>359.1</v>
      </c>
    </row>
    <row r="378" spans="1:8" x14ac:dyDescent="0.25">
      <c r="A378" s="3">
        <v>44715</v>
      </c>
      <c r="B378" s="4" t="s">
        <v>22</v>
      </c>
      <c r="C378" s="5">
        <v>14</v>
      </c>
      <c r="D378" s="5" t="s">
        <v>106</v>
      </c>
      <c r="E378" s="5" t="s">
        <v>106</v>
      </c>
      <c r="F378" s="6">
        <v>0</v>
      </c>
      <c r="G378" s="7">
        <f>InputData[[#This Row],[QUANTITY]]*VLOOKUP(InputData[[#This Row],[PRODUCT ID]],MasterData[],5,FALSE)</f>
        <v>1162</v>
      </c>
      <c r="H378" s="7">
        <f>InputData[[#This Row],[QUANTITY]]*VLOOKUP(InputData[[#This Row],[PRODUCT ID]],MasterData[],6,FALSE)</f>
        <v>1324.68</v>
      </c>
    </row>
    <row r="379" spans="1:8" x14ac:dyDescent="0.25">
      <c r="A379" s="3">
        <v>44722</v>
      </c>
      <c r="B379" s="4" t="s">
        <v>65</v>
      </c>
      <c r="C379" s="5">
        <v>8</v>
      </c>
      <c r="D379" s="5" t="s">
        <v>105</v>
      </c>
      <c r="E379" s="5" t="s">
        <v>106</v>
      </c>
      <c r="F379" s="6">
        <v>0</v>
      </c>
      <c r="G379" s="7">
        <f>InputData[[#This Row],[QUANTITY]]*VLOOKUP(InputData[[#This Row],[PRODUCT ID]],MasterData[],5,FALSE)</f>
        <v>296</v>
      </c>
      <c r="H379" s="7">
        <f>InputData[[#This Row],[QUANTITY]]*VLOOKUP(InputData[[#This Row],[PRODUCT ID]],MasterData[],6,FALSE)</f>
        <v>334.48</v>
      </c>
    </row>
    <row r="380" spans="1:8" x14ac:dyDescent="0.25">
      <c r="A380" s="3">
        <v>44723</v>
      </c>
      <c r="B380" s="4" t="s">
        <v>88</v>
      </c>
      <c r="C380" s="5">
        <v>13</v>
      </c>
      <c r="D380" s="5" t="s">
        <v>106</v>
      </c>
      <c r="E380" s="5" t="s">
        <v>107</v>
      </c>
      <c r="F380" s="6">
        <v>0</v>
      </c>
      <c r="G380" s="7">
        <f>InputData[[#This Row],[QUANTITY]]*VLOOKUP(InputData[[#This Row],[PRODUCT ID]],MasterData[],5,FALSE)</f>
        <v>481</v>
      </c>
      <c r="H380" s="7">
        <f>InputData[[#This Row],[QUANTITY]]*VLOOKUP(InputData[[#This Row],[PRODUCT ID]],MasterData[],6,FALSE)</f>
        <v>553.15</v>
      </c>
    </row>
    <row r="381" spans="1:8" x14ac:dyDescent="0.25">
      <c r="A381" s="3">
        <v>44723</v>
      </c>
      <c r="B381" s="4" t="s">
        <v>50</v>
      </c>
      <c r="C381" s="5">
        <v>6</v>
      </c>
      <c r="D381" s="5" t="s">
        <v>108</v>
      </c>
      <c r="E381" s="5" t="s">
        <v>106</v>
      </c>
      <c r="F381" s="6">
        <v>0</v>
      </c>
      <c r="G381" s="7">
        <f>InputData[[#This Row],[QUANTITY]]*VLOOKUP(InputData[[#This Row],[PRODUCT ID]],MasterData[],5,FALSE)</f>
        <v>756</v>
      </c>
      <c r="H381" s="7">
        <f>InputData[[#This Row],[QUANTITY]]*VLOOKUP(InputData[[#This Row],[PRODUCT ID]],MasterData[],6,FALSE)</f>
        <v>975.24</v>
      </c>
    </row>
    <row r="382" spans="1:8" x14ac:dyDescent="0.25">
      <c r="A382" s="3">
        <v>44725</v>
      </c>
      <c r="B382" s="4" t="s">
        <v>60</v>
      </c>
      <c r="C382" s="5">
        <v>6</v>
      </c>
      <c r="D382" s="5" t="s">
        <v>108</v>
      </c>
      <c r="E382" s="5" t="s">
        <v>107</v>
      </c>
      <c r="F382" s="6">
        <v>0</v>
      </c>
      <c r="G382" s="7">
        <f>InputData[[#This Row],[QUANTITY]]*VLOOKUP(InputData[[#This Row],[PRODUCT ID]],MasterData[],5,FALSE)</f>
        <v>108</v>
      </c>
      <c r="H382" s="7">
        <f>InputData[[#This Row],[QUANTITY]]*VLOOKUP(InputData[[#This Row],[PRODUCT ID]],MasterData[],6,FALSE)</f>
        <v>147.96</v>
      </c>
    </row>
    <row r="383" spans="1:8" x14ac:dyDescent="0.25">
      <c r="A383" s="3">
        <v>44727</v>
      </c>
      <c r="B383" s="4" t="s">
        <v>94</v>
      </c>
      <c r="C383" s="5">
        <v>15</v>
      </c>
      <c r="D383" s="5" t="s">
        <v>105</v>
      </c>
      <c r="E383" s="5" t="s">
        <v>106</v>
      </c>
      <c r="F383" s="6">
        <v>0</v>
      </c>
      <c r="G383" s="7">
        <f>InputData[[#This Row],[QUANTITY]]*VLOOKUP(InputData[[#This Row],[PRODUCT ID]],MasterData[],5,FALSE)</f>
        <v>1800</v>
      </c>
      <c r="H383" s="7">
        <f>InputData[[#This Row],[QUANTITY]]*VLOOKUP(InputData[[#This Row],[PRODUCT ID]],MasterData[],6,FALSE)</f>
        <v>2430</v>
      </c>
    </row>
    <row r="384" spans="1:8" x14ac:dyDescent="0.25">
      <c r="A384" s="3">
        <v>44728</v>
      </c>
      <c r="B384" s="4" t="s">
        <v>67</v>
      </c>
      <c r="C384" s="5">
        <v>15</v>
      </c>
      <c r="D384" s="5" t="s">
        <v>106</v>
      </c>
      <c r="E384" s="5" t="s">
        <v>107</v>
      </c>
      <c r="F384" s="6">
        <v>0</v>
      </c>
      <c r="G384" s="7">
        <f>InputData[[#This Row],[QUANTITY]]*VLOOKUP(InputData[[#This Row],[PRODUCT ID]],MasterData[],5,FALSE)</f>
        <v>705</v>
      </c>
      <c r="H384" s="7">
        <f>InputData[[#This Row],[QUANTITY]]*VLOOKUP(InputData[[#This Row],[PRODUCT ID]],MasterData[],6,FALSE)</f>
        <v>796.65</v>
      </c>
    </row>
    <row r="385" spans="1:8" x14ac:dyDescent="0.25">
      <c r="A385" s="3">
        <v>44731</v>
      </c>
      <c r="B385" s="4" t="s">
        <v>10</v>
      </c>
      <c r="C385" s="5">
        <v>8</v>
      </c>
      <c r="D385" s="5" t="s">
        <v>108</v>
      </c>
      <c r="E385" s="5" t="s">
        <v>107</v>
      </c>
      <c r="F385" s="6">
        <v>0</v>
      </c>
      <c r="G385" s="7">
        <f>InputData[[#This Row],[QUANTITY]]*VLOOKUP(InputData[[#This Row],[PRODUCT ID]],MasterData[],5,FALSE)</f>
        <v>840</v>
      </c>
      <c r="H385" s="7">
        <f>InputData[[#This Row],[QUANTITY]]*VLOOKUP(InputData[[#This Row],[PRODUCT ID]],MasterData[],6,FALSE)</f>
        <v>1142.4000000000001</v>
      </c>
    </row>
    <row r="386" spans="1:8" x14ac:dyDescent="0.25">
      <c r="A386" s="3">
        <v>44733</v>
      </c>
      <c r="B386" s="4" t="s">
        <v>41</v>
      </c>
      <c r="C386" s="5">
        <v>14</v>
      </c>
      <c r="D386" s="5" t="s">
        <v>108</v>
      </c>
      <c r="E386" s="5" t="s">
        <v>107</v>
      </c>
      <c r="F386" s="6">
        <v>0</v>
      </c>
      <c r="G386" s="7">
        <f>InputData[[#This Row],[QUANTITY]]*VLOOKUP(InputData[[#This Row],[PRODUCT ID]],MasterData[],5,FALSE)</f>
        <v>1876</v>
      </c>
      <c r="H386" s="7">
        <f>InputData[[#This Row],[QUANTITY]]*VLOOKUP(InputData[[#This Row],[PRODUCT ID]],MasterData[],6,FALSE)</f>
        <v>2194.92</v>
      </c>
    </row>
    <row r="387" spans="1:8" x14ac:dyDescent="0.25">
      <c r="A387" s="3">
        <v>44734</v>
      </c>
      <c r="B387" s="4" t="s">
        <v>90</v>
      </c>
      <c r="C387" s="5">
        <v>10</v>
      </c>
      <c r="D387" s="5" t="s">
        <v>106</v>
      </c>
      <c r="E387" s="5" t="s">
        <v>107</v>
      </c>
      <c r="F387" s="6">
        <v>0</v>
      </c>
      <c r="G387" s="7">
        <f>InputData[[#This Row],[QUANTITY]]*VLOOKUP(InputData[[#This Row],[PRODUCT ID]],MasterData[],5,FALSE)</f>
        <v>900</v>
      </c>
      <c r="H387" s="7">
        <f>InputData[[#This Row],[QUANTITY]]*VLOOKUP(InputData[[#This Row],[PRODUCT ID]],MasterData[],6,FALSE)</f>
        <v>1152</v>
      </c>
    </row>
    <row r="388" spans="1:8" x14ac:dyDescent="0.25">
      <c r="A388" s="3">
        <v>44734</v>
      </c>
      <c r="B388" s="4" t="s">
        <v>6</v>
      </c>
      <c r="C388" s="5">
        <v>4</v>
      </c>
      <c r="D388" s="5" t="s">
        <v>108</v>
      </c>
      <c r="E388" s="5" t="s">
        <v>107</v>
      </c>
      <c r="F388" s="6">
        <v>0</v>
      </c>
      <c r="G388" s="7">
        <f>InputData[[#This Row],[QUANTITY]]*VLOOKUP(InputData[[#This Row],[PRODUCT ID]],MasterData[],5,FALSE)</f>
        <v>392</v>
      </c>
      <c r="H388" s="7">
        <f>InputData[[#This Row],[QUANTITY]]*VLOOKUP(InputData[[#This Row],[PRODUCT ID]],MasterData[],6,FALSE)</f>
        <v>415.52</v>
      </c>
    </row>
    <row r="389" spans="1:8" x14ac:dyDescent="0.25">
      <c r="A389" s="3">
        <v>44735</v>
      </c>
      <c r="B389" s="4" t="s">
        <v>14</v>
      </c>
      <c r="C389" s="5">
        <v>8</v>
      </c>
      <c r="D389" s="5" t="s">
        <v>108</v>
      </c>
      <c r="E389" s="5" t="s">
        <v>106</v>
      </c>
      <c r="F389" s="6">
        <v>0</v>
      </c>
      <c r="G389" s="7">
        <f>InputData[[#This Row],[QUANTITY]]*VLOOKUP(InputData[[#This Row],[PRODUCT ID]],MasterData[],5,FALSE)</f>
        <v>352</v>
      </c>
      <c r="H389" s="7">
        <f>InputData[[#This Row],[QUANTITY]]*VLOOKUP(InputData[[#This Row],[PRODUCT ID]],MasterData[],6,FALSE)</f>
        <v>390.72</v>
      </c>
    </row>
    <row r="390" spans="1:8" x14ac:dyDescent="0.25">
      <c r="A390" s="3">
        <v>44736</v>
      </c>
      <c r="B390" s="4" t="s">
        <v>43</v>
      </c>
      <c r="C390" s="5">
        <v>7</v>
      </c>
      <c r="D390" s="5" t="s">
        <v>108</v>
      </c>
      <c r="E390" s="5" t="s">
        <v>107</v>
      </c>
      <c r="F390" s="6">
        <v>0</v>
      </c>
      <c r="G390" s="7">
        <f>InputData[[#This Row],[QUANTITY]]*VLOOKUP(InputData[[#This Row],[PRODUCT ID]],MasterData[],5,FALSE)</f>
        <v>259</v>
      </c>
      <c r="H390" s="7">
        <f>InputData[[#This Row],[QUANTITY]]*VLOOKUP(InputData[[#This Row],[PRODUCT ID]],MasterData[],6,FALSE)</f>
        <v>344.47</v>
      </c>
    </row>
    <row r="391" spans="1:8" x14ac:dyDescent="0.25">
      <c r="A391" s="3">
        <v>44737</v>
      </c>
      <c r="B391" s="4" t="s">
        <v>31</v>
      </c>
      <c r="C391" s="5">
        <v>7</v>
      </c>
      <c r="D391" s="5" t="s">
        <v>106</v>
      </c>
      <c r="E391" s="5" t="s">
        <v>106</v>
      </c>
      <c r="F391" s="6">
        <v>0</v>
      </c>
      <c r="G391" s="7">
        <f>InputData[[#This Row],[QUANTITY]]*VLOOKUP(InputData[[#This Row],[PRODUCT ID]],MasterData[],5,FALSE)</f>
        <v>511</v>
      </c>
      <c r="H391" s="7">
        <f>InputData[[#This Row],[QUANTITY]]*VLOOKUP(InputData[[#This Row],[PRODUCT ID]],MasterData[],6,FALSE)</f>
        <v>659.19</v>
      </c>
    </row>
    <row r="392" spans="1:8" x14ac:dyDescent="0.25">
      <c r="A392" s="3">
        <v>44738</v>
      </c>
      <c r="B392" s="4" t="s">
        <v>77</v>
      </c>
      <c r="C392" s="5">
        <v>4</v>
      </c>
      <c r="D392" s="5" t="s">
        <v>108</v>
      </c>
      <c r="E392" s="5" t="s">
        <v>107</v>
      </c>
      <c r="F392" s="6">
        <v>0</v>
      </c>
      <c r="G392" s="7">
        <f>InputData[[#This Row],[QUANTITY]]*VLOOKUP(InputData[[#This Row],[PRODUCT ID]],MasterData[],5,FALSE)</f>
        <v>220</v>
      </c>
      <c r="H392" s="7">
        <f>InputData[[#This Row],[QUANTITY]]*VLOOKUP(InputData[[#This Row],[PRODUCT ID]],MasterData[],6,FALSE)</f>
        <v>233.2</v>
      </c>
    </row>
    <row r="393" spans="1:8" x14ac:dyDescent="0.25">
      <c r="A393" s="3">
        <v>44738</v>
      </c>
      <c r="B393" s="4" t="s">
        <v>96</v>
      </c>
      <c r="C393" s="5">
        <v>12</v>
      </c>
      <c r="D393" s="5" t="s">
        <v>108</v>
      </c>
      <c r="E393" s="5" t="s">
        <v>106</v>
      </c>
      <c r="F393" s="6">
        <v>0</v>
      </c>
      <c r="G393" s="7">
        <f>InputData[[#This Row],[QUANTITY]]*VLOOKUP(InputData[[#This Row],[PRODUCT ID]],MasterData[],5,FALSE)</f>
        <v>804</v>
      </c>
      <c r="H393" s="7">
        <f>InputData[[#This Row],[QUANTITY]]*VLOOKUP(InputData[[#This Row],[PRODUCT ID]],MasterData[],6,FALSE)</f>
        <v>996.96</v>
      </c>
    </row>
    <row r="394" spans="1:8" x14ac:dyDescent="0.25">
      <c r="A394" s="3">
        <v>44745</v>
      </c>
      <c r="B394" s="4" t="s">
        <v>75</v>
      </c>
      <c r="C394" s="5">
        <v>15</v>
      </c>
      <c r="D394" s="5" t="s">
        <v>108</v>
      </c>
      <c r="E394" s="5" t="s">
        <v>107</v>
      </c>
      <c r="F394" s="6">
        <v>0</v>
      </c>
      <c r="G394" s="7">
        <f>InputData[[#This Row],[QUANTITY]]*VLOOKUP(InputData[[#This Row],[PRODUCT ID]],MasterData[],5,FALSE)</f>
        <v>1425</v>
      </c>
      <c r="H394" s="7">
        <f>InputData[[#This Row],[QUANTITY]]*VLOOKUP(InputData[[#This Row],[PRODUCT ID]],MasterData[],6,FALSE)</f>
        <v>1795.5</v>
      </c>
    </row>
    <row r="395" spans="1:8" x14ac:dyDescent="0.25">
      <c r="A395" s="3">
        <v>44746</v>
      </c>
      <c r="B395" s="4" t="s">
        <v>20</v>
      </c>
      <c r="C395" s="5">
        <v>7</v>
      </c>
      <c r="D395" s="5" t="s">
        <v>108</v>
      </c>
      <c r="E395" s="5" t="s">
        <v>106</v>
      </c>
      <c r="F395" s="6">
        <v>0</v>
      </c>
      <c r="G395" s="7">
        <f>InputData[[#This Row],[QUANTITY]]*VLOOKUP(InputData[[#This Row],[PRODUCT ID]],MasterData[],5,FALSE)</f>
        <v>301</v>
      </c>
      <c r="H395" s="7">
        <f>InputData[[#This Row],[QUANTITY]]*VLOOKUP(InputData[[#This Row],[PRODUCT ID]],MasterData[],6,FALSE)</f>
        <v>334.11</v>
      </c>
    </row>
    <row r="396" spans="1:8" x14ac:dyDescent="0.25">
      <c r="A396" s="3">
        <v>44747</v>
      </c>
      <c r="B396" s="4" t="s">
        <v>58</v>
      </c>
      <c r="C396" s="5">
        <v>7</v>
      </c>
      <c r="D396" s="5" t="s">
        <v>106</v>
      </c>
      <c r="E396" s="5" t="s">
        <v>107</v>
      </c>
      <c r="F396" s="6">
        <v>0</v>
      </c>
      <c r="G396" s="7">
        <f>InputData[[#This Row],[QUANTITY]]*VLOOKUP(InputData[[#This Row],[PRODUCT ID]],MasterData[],5,FALSE)</f>
        <v>49</v>
      </c>
      <c r="H396" s="7">
        <f>InputData[[#This Row],[QUANTITY]]*VLOOKUP(InputData[[#This Row],[PRODUCT ID]],MasterData[],6,FALSE)</f>
        <v>58.31</v>
      </c>
    </row>
    <row r="397" spans="1:8" x14ac:dyDescent="0.25">
      <c r="A397" s="3">
        <v>44747</v>
      </c>
      <c r="B397" s="4" t="s">
        <v>37</v>
      </c>
      <c r="C397" s="5">
        <v>8</v>
      </c>
      <c r="D397" s="5" t="s">
        <v>108</v>
      </c>
      <c r="E397" s="5" t="s">
        <v>106</v>
      </c>
      <c r="F397" s="6">
        <v>0</v>
      </c>
      <c r="G397" s="7">
        <f>InputData[[#This Row],[QUANTITY]]*VLOOKUP(InputData[[#This Row],[PRODUCT ID]],MasterData[],5,FALSE)</f>
        <v>96</v>
      </c>
      <c r="H397" s="7">
        <f>InputData[[#This Row],[QUANTITY]]*VLOOKUP(InputData[[#This Row],[PRODUCT ID]],MasterData[],6,FALSE)</f>
        <v>125.75999999999999</v>
      </c>
    </row>
    <row r="398" spans="1:8" x14ac:dyDescent="0.25">
      <c r="A398" s="3">
        <v>44748</v>
      </c>
      <c r="B398" s="4" t="s">
        <v>92</v>
      </c>
      <c r="C398" s="5">
        <v>2</v>
      </c>
      <c r="D398" s="5" t="s">
        <v>108</v>
      </c>
      <c r="E398" s="5" t="s">
        <v>107</v>
      </c>
      <c r="F398" s="6">
        <v>0</v>
      </c>
      <c r="G398" s="7">
        <f>InputData[[#This Row],[QUANTITY]]*VLOOKUP(InputData[[#This Row],[PRODUCT ID]],MasterData[],5,FALSE)</f>
        <v>276</v>
      </c>
      <c r="H398" s="7">
        <f>InputData[[#This Row],[QUANTITY]]*VLOOKUP(InputData[[#This Row],[PRODUCT ID]],MasterData[],6,FALSE)</f>
        <v>347.76</v>
      </c>
    </row>
    <row r="399" spans="1:8" x14ac:dyDescent="0.25">
      <c r="A399" s="3">
        <v>44750</v>
      </c>
      <c r="B399" s="4" t="s">
        <v>43</v>
      </c>
      <c r="C399" s="5">
        <v>2</v>
      </c>
      <c r="D399" s="5" t="s">
        <v>108</v>
      </c>
      <c r="E399" s="5" t="s">
        <v>106</v>
      </c>
      <c r="F399" s="6">
        <v>0</v>
      </c>
      <c r="G399" s="7">
        <f>InputData[[#This Row],[QUANTITY]]*VLOOKUP(InputData[[#This Row],[PRODUCT ID]],MasterData[],5,FALSE)</f>
        <v>74</v>
      </c>
      <c r="H399" s="7">
        <f>InputData[[#This Row],[QUANTITY]]*VLOOKUP(InputData[[#This Row],[PRODUCT ID]],MasterData[],6,FALSE)</f>
        <v>98.42</v>
      </c>
    </row>
    <row r="400" spans="1:8" x14ac:dyDescent="0.25">
      <c r="A400" s="3">
        <v>44752</v>
      </c>
      <c r="B400" s="4" t="s">
        <v>73</v>
      </c>
      <c r="C400" s="5">
        <v>12</v>
      </c>
      <c r="D400" s="5" t="s">
        <v>106</v>
      </c>
      <c r="E400" s="5" t="s">
        <v>107</v>
      </c>
      <c r="F400" s="6">
        <v>0</v>
      </c>
      <c r="G400" s="7">
        <f>InputData[[#This Row],[QUANTITY]]*VLOOKUP(InputData[[#This Row],[PRODUCT ID]],MasterData[],5,FALSE)</f>
        <v>1068</v>
      </c>
      <c r="H400" s="7">
        <f>InputData[[#This Row],[QUANTITY]]*VLOOKUP(InputData[[#This Row],[PRODUCT ID]],MasterData[],6,FALSE)</f>
        <v>1409.76</v>
      </c>
    </row>
    <row r="401" spans="1:8" x14ac:dyDescent="0.25">
      <c r="A401" s="3">
        <v>44754</v>
      </c>
      <c r="B401" s="4" t="s">
        <v>65</v>
      </c>
      <c r="C401" s="5">
        <v>12</v>
      </c>
      <c r="D401" s="5" t="s">
        <v>108</v>
      </c>
      <c r="E401" s="5" t="s">
        <v>107</v>
      </c>
      <c r="F401" s="6">
        <v>0</v>
      </c>
      <c r="G401" s="7">
        <f>InputData[[#This Row],[QUANTITY]]*VLOOKUP(InputData[[#This Row],[PRODUCT ID]],MasterData[],5,FALSE)</f>
        <v>444</v>
      </c>
      <c r="H401" s="7">
        <f>InputData[[#This Row],[QUANTITY]]*VLOOKUP(InputData[[#This Row],[PRODUCT ID]],MasterData[],6,FALSE)</f>
        <v>501.72</v>
      </c>
    </row>
    <row r="402" spans="1:8" x14ac:dyDescent="0.25">
      <c r="A402" s="3">
        <v>44755</v>
      </c>
      <c r="B402" s="4" t="s">
        <v>58</v>
      </c>
      <c r="C402" s="5">
        <v>7</v>
      </c>
      <c r="D402" s="5" t="s">
        <v>108</v>
      </c>
      <c r="E402" s="5" t="s">
        <v>106</v>
      </c>
      <c r="F402" s="6">
        <v>0</v>
      </c>
      <c r="G402" s="7">
        <f>InputData[[#This Row],[QUANTITY]]*VLOOKUP(InputData[[#This Row],[PRODUCT ID]],MasterData[],5,FALSE)</f>
        <v>49</v>
      </c>
      <c r="H402" s="7">
        <f>InputData[[#This Row],[QUANTITY]]*VLOOKUP(InputData[[#This Row],[PRODUCT ID]],MasterData[],6,FALSE)</f>
        <v>58.31</v>
      </c>
    </row>
    <row r="403" spans="1:8" x14ac:dyDescent="0.25">
      <c r="A403" s="3">
        <v>44756</v>
      </c>
      <c r="B403" s="4" t="s">
        <v>75</v>
      </c>
      <c r="C403" s="5">
        <v>9</v>
      </c>
      <c r="D403" s="5" t="s">
        <v>108</v>
      </c>
      <c r="E403" s="5" t="s">
        <v>106</v>
      </c>
      <c r="F403" s="6">
        <v>0</v>
      </c>
      <c r="G403" s="7">
        <f>InputData[[#This Row],[QUANTITY]]*VLOOKUP(InputData[[#This Row],[PRODUCT ID]],MasterData[],5,FALSE)</f>
        <v>855</v>
      </c>
      <c r="H403" s="7">
        <f>InputData[[#This Row],[QUANTITY]]*VLOOKUP(InputData[[#This Row],[PRODUCT ID]],MasterData[],6,FALSE)</f>
        <v>1077.3</v>
      </c>
    </row>
    <row r="404" spans="1:8" x14ac:dyDescent="0.25">
      <c r="A404" s="3">
        <v>44757</v>
      </c>
      <c r="B404" s="4" t="s">
        <v>14</v>
      </c>
      <c r="C404" s="5">
        <v>2</v>
      </c>
      <c r="D404" s="5" t="s">
        <v>106</v>
      </c>
      <c r="E404" s="5" t="s">
        <v>106</v>
      </c>
      <c r="F404" s="6">
        <v>0</v>
      </c>
      <c r="G404" s="7">
        <f>InputData[[#This Row],[QUANTITY]]*VLOOKUP(InputData[[#This Row],[PRODUCT ID]],MasterData[],5,FALSE)</f>
        <v>88</v>
      </c>
      <c r="H404" s="7">
        <f>InputData[[#This Row],[QUANTITY]]*VLOOKUP(InputData[[#This Row],[PRODUCT ID]],MasterData[],6,FALSE)</f>
        <v>97.68</v>
      </c>
    </row>
    <row r="405" spans="1:8" x14ac:dyDescent="0.25">
      <c r="A405" s="3">
        <v>44759</v>
      </c>
      <c r="B405" s="4" t="s">
        <v>92</v>
      </c>
      <c r="C405" s="5">
        <v>8</v>
      </c>
      <c r="D405" s="5" t="s">
        <v>106</v>
      </c>
      <c r="E405" s="5" t="s">
        <v>107</v>
      </c>
      <c r="F405" s="6">
        <v>0</v>
      </c>
      <c r="G405" s="7">
        <f>InputData[[#This Row],[QUANTITY]]*VLOOKUP(InputData[[#This Row],[PRODUCT ID]],MasterData[],5,FALSE)</f>
        <v>1104</v>
      </c>
      <c r="H405" s="7">
        <f>InputData[[#This Row],[QUANTITY]]*VLOOKUP(InputData[[#This Row],[PRODUCT ID]],MasterData[],6,FALSE)</f>
        <v>1391.04</v>
      </c>
    </row>
    <row r="406" spans="1:8" x14ac:dyDescent="0.25">
      <c r="A406" s="3">
        <v>44760</v>
      </c>
      <c r="B406" s="4" t="s">
        <v>26</v>
      </c>
      <c r="C406" s="5">
        <v>12</v>
      </c>
      <c r="D406" s="5" t="s">
        <v>108</v>
      </c>
      <c r="E406" s="5" t="s">
        <v>106</v>
      </c>
      <c r="F406" s="6">
        <v>0</v>
      </c>
      <c r="G406" s="7">
        <f>InputData[[#This Row],[QUANTITY]]*VLOOKUP(InputData[[#This Row],[PRODUCT ID]],MasterData[],5,FALSE)</f>
        <v>1776</v>
      </c>
      <c r="H406" s="7">
        <f>InputData[[#This Row],[QUANTITY]]*VLOOKUP(InputData[[#This Row],[PRODUCT ID]],MasterData[],6,FALSE)</f>
        <v>1971.3600000000001</v>
      </c>
    </row>
    <row r="407" spans="1:8" x14ac:dyDescent="0.25">
      <c r="A407" s="3">
        <v>44762</v>
      </c>
      <c r="B407" s="4" t="s">
        <v>94</v>
      </c>
      <c r="C407" s="5">
        <v>8</v>
      </c>
      <c r="D407" s="5" t="s">
        <v>105</v>
      </c>
      <c r="E407" s="5" t="s">
        <v>106</v>
      </c>
      <c r="F407" s="6">
        <v>0</v>
      </c>
      <c r="G407" s="7">
        <f>InputData[[#This Row],[QUANTITY]]*VLOOKUP(InputData[[#This Row],[PRODUCT ID]],MasterData[],5,FALSE)</f>
        <v>960</v>
      </c>
      <c r="H407" s="7">
        <f>InputData[[#This Row],[QUANTITY]]*VLOOKUP(InputData[[#This Row],[PRODUCT ID]],MasterData[],6,FALSE)</f>
        <v>1296</v>
      </c>
    </row>
    <row r="408" spans="1:8" x14ac:dyDescent="0.25">
      <c r="A408" s="3">
        <v>44764</v>
      </c>
      <c r="B408" s="4" t="s">
        <v>77</v>
      </c>
      <c r="C408" s="5">
        <v>6</v>
      </c>
      <c r="D408" s="5" t="s">
        <v>108</v>
      </c>
      <c r="E408" s="5" t="s">
        <v>107</v>
      </c>
      <c r="F408" s="6">
        <v>0</v>
      </c>
      <c r="G408" s="7">
        <f>InputData[[#This Row],[QUANTITY]]*VLOOKUP(InputData[[#This Row],[PRODUCT ID]],MasterData[],5,FALSE)</f>
        <v>330</v>
      </c>
      <c r="H408" s="7">
        <f>InputData[[#This Row],[QUANTITY]]*VLOOKUP(InputData[[#This Row],[PRODUCT ID]],MasterData[],6,FALSE)</f>
        <v>349.79999999999995</v>
      </c>
    </row>
    <row r="409" spans="1:8" x14ac:dyDescent="0.25">
      <c r="A409" s="3">
        <v>44765</v>
      </c>
      <c r="B409" s="4" t="s">
        <v>43</v>
      </c>
      <c r="C409" s="5">
        <v>2</v>
      </c>
      <c r="D409" s="5" t="s">
        <v>106</v>
      </c>
      <c r="E409" s="5" t="s">
        <v>106</v>
      </c>
      <c r="F409" s="6">
        <v>0</v>
      </c>
      <c r="G409" s="7">
        <f>InputData[[#This Row],[QUANTITY]]*VLOOKUP(InputData[[#This Row],[PRODUCT ID]],MasterData[],5,FALSE)</f>
        <v>74</v>
      </c>
      <c r="H409" s="7">
        <f>InputData[[#This Row],[QUANTITY]]*VLOOKUP(InputData[[#This Row],[PRODUCT ID]],MasterData[],6,FALSE)</f>
        <v>98.42</v>
      </c>
    </row>
    <row r="410" spans="1:8" x14ac:dyDescent="0.25">
      <c r="A410" s="3">
        <v>44766</v>
      </c>
      <c r="B410" s="4" t="s">
        <v>18</v>
      </c>
      <c r="C410" s="5">
        <v>14</v>
      </c>
      <c r="D410" s="5" t="s">
        <v>108</v>
      </c>
      <c r="E410" s="5" t="s">
        <v>107</v>
      </c>
      <c r="F410" s="6">
        <v>0</v>
      </c>
      <c r="G410" s="7">
        <f>InputData[[#This Row],[QUANTITY]]*VLOOKUP(InputData[[#This Row],[PRODUCT ID]],MasterData[],5,FALSE)</f>
        <v>1050</v>
      </c>
      <c r="H410" s="7">
        <f>InputData[[#This Row],[QUANTITY]]*VLOOKUP(InputData[[#This Row],[PRODUCT ID]],MasterData[],6,FALSE)</f>
        <v>1197</v>
      </c>
    </row>
    <row r="411" spans="1:8" x14ac:dyDescent="0.25">
      <c r="A411" s="3">
        <v>44766</v>
      </c>
      <c r="B411" s="4" t="s">
        <v>63</v>
      </c>
      <c r="C411" s="5">
        <v>1</v>
      </c>
      <c r="D411" s="5" t="s">
        <v>106</v>
      </c>
      <c r="E411" s="5" t="s">
        <v>106</v>
      </c>
      <c r="F411" s="6">
        <v>0</v>
      </c>
      <c r="G411" s="7">
        <f>InputData[[#This Row],[QUANTITY]]*VLOOKUP(InputData[[#This Row],[PRODUCT ID]],MasterData[],5,FALSE)</f>
        <v>48</v>
      </c>
      <c r="H411" s="7">
        <f>InputData[[#This Row],[QUANTITY]]*VLOOKUP(InputData[[#This Row],[PRODUCT ID]],MasterData[],6,FALSE)</f>
        <v>57.120000000000005</v>
      </c>
    </row>
    <row r="412" spans="1:8" x14ac:dyDescent="0.25">
      <c r="A412" s="3">
        <v>44767</v>
      </c>
      <c r="B412" s="4" t="s">
        <v>98</v>
      </c>
      <c r="C412" s="5">
        <v>2</v>
      </c>
      <c r="D412" s="5" t="s">
        <v>108</v>
      </c>
      <c r="E412" s="5" t="s">
        <v>107</v>
      </c>
      <c r="F412" s="6">
        <v>0</v>
      </c>
      <c r="G412" s="7">
        <f>InputData[[#This Row],[QUANTITY]]*VLOOKUP(InputData[[#This Row],[PRODUCT ID]],MasterData[],5,FALSE)</f>
        <v>152</v>
      </c>
      <c r="H412" s="7">
        <f>InputData[[#This Row],[QUANTITY]]*VLOOKUP(InputData[[#This Row],[PRODUCT ID]],MasterData[],6,FALSE)</f>
        <v>164.16</v>
      </c>
    </row>
    <row r="413" spans="1:8" x14ac:dyDescent="0.25">
      <c r="A413" s="3">
        <v>44767</v>
      </c>
      <c r="B413" s="4" t="s">
        <v>41</v>
      </c>
      <c r="C413" s="5">
        <v>12</v>
      </c>
      <c r="D413" s="5" t="s">
        <v>108</v>
      </c>
      <c r="E413" s="5" t="s">
        <v>107</v>
      </c>
      <c r="F413" s="6">
        <v>0</v>
      </c>
      <c r="G413" s="7">
        <f>InputData[[#This Row],[QUANTITY]]*VLOOKUP(InputData[[#This Row],[PRODUCT ID]],MasterData[],5,FALSE)</f>
        <v>1608</v>
      </c>
      <c r="H413" s="7">
        <f>InputData[[#This Row],[QUANTITY]]*VLOOKUP(InputData[[#This Row],[PRODUCT ID]],MasterData[],6,FALSE)</f>
        <v>1881.3600000000001</v>
      </c>
    </row>
    <row r="414" spans="1:8" x14ac:dyDescent="0.25">
      <c r="A414" s="3">
        <v>44767</v>
      </c>
      <c r="B414" s="4" t="s">
        <v>12</v>
      </c>
      <c r="C414" s="5">
        <v>13</v>
      </c>
      <c r="D414" s="5" t="s">
        <v>106</v>
      </c>
      <c r="E414" s="5" t="s">
        <v>107</v>
      </c>
      <c r="F414" s="6">
        <v>0</v>
      </c>
      <c r="G414" s="7">
        <f>InputData[[#This Row],[QUANTITY]]*VLOOKUP(InputData[[#This Row],[PRODUCT ID]],MasterData[],5,FALSE)</f>
        <v>923</v>
      </c>
      <c r="H414" s="7">
        <f>InputData[[#This Row],[QUANTITY]]*VLOOKUP(InputData[[#This Row],[PRODUCT ID]],MasterData[],6,FALSE)</f>
        <v>1052.22</v>
      </c>
    </row>
    <row r="415" spans="1:8" x14ac:dyDescent="0.25">
      <c r="A415" s="3">
        <v>44768</v>
      </c>
      <c r="B415" s="4" t="s">
        <v>12</v>
      </c>
      <c r="C415" s="5">
        <v>10</v>
      </c>
      <c r="D415" s="5" t="s">
        <v>106</v>
      </c>
      <c r="E415" s="5" t="s">
        <v>106</v>
      </c>
      <c r="F415" s="6">
        <v>0</v>
      </c>
      <c r="G415" s="7">
        <f>InputData[[#This Row],[QUANTITY]]*VLOOKUP(InputData[[#This Row],[PRODUCT ID]],MasterData[],5,FALSE)</f>
        <v>710</v>
      </c>
      <c r="H415" s="7">
        <f>InputData[[#This Row],[QUANTITY]]*VLOOKUP(InputData[[#This Row],[PRODUCT ID]],MasterData[],6,FALSE)</f>
        <v>809.4</v>
      </c>
    </row>
    <row r="416" spans="1:8" x14ac:dyDescent="0.25">
      <c r="A416" s="3">
        <v>44768</v>
      </c>
      <c r="B416" s="4" t="s">
        <v>60</v>
      </c>
      <c r="C416" s="5">
        <v>1</v>
      </c>
      <c r="D416" s="5" t="s">
        <v>106</v>
      </c>
      <c r="E416" s="5" t="s">
        <v>107</v>
      </c>
      <c r="F416" s="6">
        <v>0</v>
      </c>
      <c r="G416" s="7">
        <f>InputData[[#This Row],[QUANTITY]]*VLOOKUP(InputData[[#This Row],[PRODUCT ID]],MasterData[],5,FALSE)</f>
        <v>18</v>
      </c>
      <c r="H416" s="7">
        <f>InputData[[#This Row],[QUANTITY]]*VLOOKUP(InputData[[#This Row],[PRODUCT ID]],MasterData[],6,FALSE)</f>
        <v>24.66</v>
      </c>
    </row>
    <row r="417" spans="1:8" x14ac:dyDescent="0.25">
      <c r="A417" s="3">
        <v>44776</v>
      </c>
      <c r="B417" s="4" t="s">
        <v>31</v>
      </c>
      <c r="C417" s="5">
        <v>5</v>
      </c>
      <c r="D417" s="5" t="s">
        <v>108</v>
      </c>
      <c r="E417" s="5" t="s">
        <v>107</v>
      </c>
      <c r="F417" s="6">
        <v>0</v>
      </c>
      <c r="G417" s="7">
        <f>InputData[[#This Row],[QUANTITY]]*VLOOKUP(InputData[[#This Row],[PRODUCT ID]],MasterData[],5,FALSE)</f>
        <v>365</v>
      </c>
      <c r="H417" s="7">
        <f>InputData[[#This Row],[QUANTITY]]*VLOOKUP(InputData[[#This Row],[PRODUCT ID]],MasterData[],6,FALSE)</f>
        <v>470.85</v>
      </c>
    </row>
    <row r="418" spans="1:8" x14ac:dyDescent="0.25">
      <c r="A418" s="3">
        <v>44779</v>
      </c>
      <c r="B418" s="4" t="s">
        <v>39</v>
      </c>
      <c r="C418" s="5">
        <v>9</v>
      </c>
      <c r="D418" s="5" t="s">
        <v>106</v>
      </c>
      <c r="E418" s="5" t="s">
        <v>106</v>
      </c>
      <c r="F418" s="6">
        <v>0</v>
      </c>
      <c r="G418" s="7">
        <f>InputData[[#This Row],[QUANTITY]]*VLOOKUP(InputData[[#This Row],[PRODUCT ID]],MasterData[],5,FALSE)</f>
        <v>117</v>
      </c>
      <c r="H418" s="7">
        <f>InputData[[#This Row],[QUANTITY]]*VLOOKUP(InputData[[#This Row],[PRODUCT ID]],MasterData[],6,FALSE)</f>
        <v>149.76</v>
      </c>
    </row>
    <row r="419" spans="1:8" x14ac:dyDescent="0.25">
      <c r="A419" s="3">
        <v>44781</v>
      </c>
      <c r="B419" s="4" t="s">
        <v>39</v>
      </c>
      <c r="C419" s="5">
        <v>2</v>
      </c>
      <c r="D419" s="5" t="s">
        <v>108</v>
      </c>
      <c r="E419" s="5" t="s">
        <v>106</v>
      </c>
      <c r="F419" s="6">
        <v>0</v>
      </c>
      <c r="G419" s="7">
        <f>InputData[[#This Row],[QUANTITY]]*VLOOKUP(InputData[[#This Row],[PRODUCT ID]],MasterData[],5,FALSE)</f>
        <v>26</v>
      </c>
      <c r="H419" s="7">
        <f>InputData[[#This Row],[QUANTITY]]*VLOOKUP(InputData[[#This Row],[PRODUCT ID]],MasterData[],6,FALSE)</f>
        <v>33.28</v>
      </c>
    </row>
    <row r="420" spans="1:8" x14ac:dyDescent="0.25">
      <c r="A420" s="3">
        <v>44781</v>
      </c>
      <c r="B420" s="4" t="s">
        <v>73</v>
      </c>
      <c r="C420" s="5">
        <v>12</v>
      </c>
      <c r="D420" s="5" t="s">
        <v>108</v>
      </c>
      <c r="E420" s="5" t="s">
        <v>107</v>
      </c>
      <c r="F420" s="6">
        <v>0</v>
      </c>
      <c r="G420" s="7">
        <f>InputData[[#This Row],[QUANTITY]]*VLOOKUP(InputData[[#This Row],[PRODUCT ID]],MasterData[],5,FALSE)</f>
        <v>1068</v>
      </c>
      <c r="H420" s="7">
        <f>InputData[[#This Row],[QUANTITY]]*VLOOKUP(InputData[[#This Row],[PRODUCT ID]],MasterData[],6,FALSE)</f>
        <v>1409.76</v>
      </c>
    </row>
    <row r="421" spans="1:8" x14ac:dyDescent="0.25">
      <c r="A421" s="3">
        <v>44781</v>
      </c>
      <c r="B421" s="4" t="s">
        <v>50</v>
      </c>
      <c r="C421" s="5">
        <v>11</v>
      </c>
      <c r="D421" s="5" t="s">
        <v>108</v>
      </c>
      <c r="E421" s="5" t="s">
        <v>107</v>
      </c>
      <c r="F421" s="6">
        <v>0</v>
      </c>
      <c r="G421" s="7">
        <f>InputData[[#This Row],[QUANTITY]]*VLOOKUP(InputData[[#This Row],[PRODUCT ID]],MasterData[],5,FALSE)</f>
        <v>1386</v>
      </c>
      <c r="H421" s="7">
        <f>InputData[[#This Row],[QUANTITY]]*VLOOKUP(InputData[[#This Row],[PRODUCT ID]],MasterData[],6,FALSE)</f>
        <v>1787.9399999999998</v>
      </c>
    </row>
    <row r="422" spans="1:8" x14ac:dyDescent="0.25">
      <c r="A422" s="3">
        <v>44787</v>
      </c>
      <c r="B422" s="4" t="s">
        <v>69</v>
      </c>
      <c r="C422" s="5">
        <v>14</v>
      </c>
      <c r="D422" s="5" t="s">
        <v>108</v>
      </c>
      <c r="E422" s="5" t="s">
        <v>107</v>
      </c>
      <c r="F422" s="6">
        <v>0</v>
      </c>
      <c r="G422" s="7">
        <f>InputData[[#This Row],[QUANTITY]]*VLOOKUP(InputData[[#This Row],[PRODUCT ID]],MasterData[],5,FALSE)</f>
        <v>2072</v>
      </c>
      <c r="H422" s="7">
        <f>InputData[[#This Row],[QUANTITY]]*VLOOKUP(InputData[[#This Row],[PRODUCT ID]],MasterData[],6,FALSE)</f>
        <v>2817.92</v>
      </c>
    </row>
    <row r="423" spans="1:8" x14ac:dyDescent="0.25">
      <c r="A423" s="3">
        <v>44788</v>
      </c>
      <c r="B423" s="4" t="s">
        <v>29</v>
      </c>
      <c r="C423" s="5">
        <v>10</v>
      </c>
      <c r="D423" s="5" t="s">
        <v>105</v>
      </c>
      <c r="E423" s="5" t="s">
        <v>107</v>
      </c>
      <c r="F423" s="6">
        <v>0</v>
      </c>
      <c r="G423" s="7">
        <f>InputData[[#This Row],[QUANTITY]]*VLOOKUP(InputData[[#This Row],[PRODUCT ID]],MasterData[],5,FALSE)</f>
        <v>440</v>
      </c>
      <c r="H423" s="7">
        <f>InputData[[#This Row],[QUANTITY]]*VLOOKUP(InputData[[#This Row],[PRODUCT ID]],MasterData[],6,FALSE)</f>
        <v>484</v>
      </c>
    </row>
    <row r="424" spans="1:8" x14ac:dyDescent="0.25">
      <c r="A424" s="3">
        <v>44788</v>
      </c>
      <c r="B424" s="4" t="s">
        <v>37</v>
      </c>
      <c r="C424" s="5">
        <v>7</v>
      </c>
      <c r="D424" s="5" t="s">
        <v>108</v>
      </c>
      <c r="E424" s="5" t="s">
        <v>106</v>
      </c>
      <c r="F424" s="6">
        <v>0</v>
      </c>
      <c r="G424" s="7">
        <f>InputData[[#This Row],[QUANTITY]]*VLOOKUP(InputData[[#This Row],[PRODUCT ID]],MasterData[],5,FALSE)</f>
        <v>84</v>
      </c>
      <c r="H424" s="7">
        <f>InputData[[#This Row],[QUANTITY]]*VLOOKUP(InputData[[#This Row],[PRODUCT ID]],MasterData[],6,FALSE)</f>
        <v>110.03999999999999</v>
      </c>
    </row>
    <row r="425" spans="1:8" x14ac:dyDescent="0.25">
      <c r="A425" s="3">
        <v>44791</v>
      </c>
      <c r="B425" s="4" t="s">
        <v>67</v>
      </c>
      <c r="C425" s="5">
        <v>8</v>
      </c>
      <c r="D425" s="5" t="s">
        <v>106</v>
      </c>
      <c r="E425" s="5" t="s">
        <v>106</v>
      </c>
      <c r="F425" s="6">
        <v>0</v>
      </c>
      <c r="G425" s="7">
        <f>InputData[[#This Row],[QUANTITY]]*VLOOKUP(InputData[[#This Row],[PRODUCT ID]],MasterData[],5,FALSE)</f>
        <v>376</v>
      </c>
      <c r="H425" s="7">
        <f>InputData[[#This Row],[QUANTITY]]*VLOOKUP(InputData[[#This Row],[PRODUCT ID]],MasterData[],6,FALSE)</f>
        <v>424.88</v>
      </c>
    </row>
    <row r="426" spans="1:8" x14ac:dyDescent="0.25">
      <c r="A426" s="3">
        <v>44791</v>
      </c>
      <c r="B426" s="4" t="s">
        <v>26</v>
      </c>
      <c r="C426" s="5">
        <v>2</v>
      </c>
      <c r="D426" s="5" t="s">
        <v>106</v>
      </c>
      <c r="E426" s="5" t="s">
        <v>107</v>
      </c>
      <c r="F426" s="6">
        <v>0</v>
      </c>
      <c r="G426" s="7">
        <f>InputData[[#This Row],[QUANTITY]]*VLOOKUP(InputData[[#This Row],[PRODUCT ID]],MasterData[],5,FALSE)</f>
        <v>296</v>
      </c>
      <c r="H426" s="7">
        <f>InputData[[#This Row],[QUANTITY]]*VLOOKUP(InputData[[#This Row],[PRODUCT ID]],MasterData[],6,FALSE)</f>
        <v>328.56</v>
      </c>
    </row>
    <row r="427" spans="1:8" x14ac:dyDescent="0.25">
      <c r="A427" s="3">
        <v>44792</v>
      </c>
      <c r="B427" s="4" t="s">
        <v>20</v>
      </c>
      <c r="C427" s="5">
        <v>3</v>
      </c>
      <c r="D427" s="5" t="s">
        <v>106</v>
      </c>
      <c r="E427" s="5" t="s">
        <v>106</v>
      </c>
      <c r="F427" s="6">
        <v>0</v>
      </c>
      <c r="G427" s="7">
        <f>InputData[[#This Row],[QUANTITY]]*VLOOKUP(InputData[[#This Row],[PRODUCT ID]],MasterData[],5,FALSE)</f>
        <v>129</v>
      </c>
      <c r="H427" s="7">
        <f>InputData[[#This Row],[QUANTITY]]*VLOOKUP(InputData[[#This Row],[PRODUCT ID]],MasterData[],6,FALSE)</f>
        <v>143.19</v>
      </c>
    </row>
    <row r="428" spans="1:8" x14ac:dyDescent="0.25">
      <c r="A428" s="3">
        <v>44793</v>
      </c>
      <c r="B428" s="4" t="s">
        <v>54</v>
      </c>
      <c r="C428" s="5">
        <v>13</v>
      </c>
      <c r="D428" s="5" t="s">
        <v>108</v>
      </c>
      <c r="E428" s="5" t="s">
        <v>106</v>
      </c>
      <c r="F428" s="6">
        <v>0</v>
      </c>
      <c r="G428" s="7">
        <f>InputData[[#This Row],[QUANTITY]]*VLOOKUP(InputData[[#This Row],[PRODUCT ID]],MasterData[],5,FALSE)</f>
        <v>1833</v>
      </c>
      <c r="H428" s="7">
        <f>InputData[[#This Row],[QUANTITY]]*VLOOKUP(InputData[[#This Row],[PRODUCT ID]],MasterData[],6,FALSE)</f>
        <v>1942.98</v>
      </c>
    </row>
    <row r="429" spans="1:8" x14ac:dyDescent="0.25">
      <c r="A429" s="3">
        <v>44793</v>
      </c>
      <c r="B429" s="4" t="s">
        <v>75</v>
      </c>
      <c r="C429" s="5">
        <v>14</v>
      </c>
      <c r="D429" s="5" t="s">
        <v>108</v>
      </c>
      <c r="E429" s="5" t="s">
        <v>106</v>
      </c>
      <c r="F429" s="6">
        <v>0</v>
      </c>
      <c r="G429" s="7">
        <f>InputData[[#This Row],[QUANTITY]]*VLOOKUP(InputData[[#This Row],[PRODUCT ID]],MasterData[],5,FALSE)</f>
        <v>1330</v>
      </c>
      <c r="H429" s="7">
        <f>InputData[[#This Row],[QUANTITY]]*VLOOKUP(InputData[[#This Row],[PRODUCT ID]],MasterData[],6,FALSE)</f>
        <v>1675.8</v>
      </c>
    </row>
    <row r="430" spans="1:8" x14ac:dyDescent="0.25">
      <c r="A430" s="3">
        <v>44794</v>
      </c>
      <c r="B430" s="4" t="s">
        <v>39</v>
      </c>
      <c r="C430" s="5">
        <v>4</v>
      </c>
      <c r="D430" s="5" t="s">
        <v>108</v>
      </c>
      <c r="E430" s="5" t="s">
        <v>106</v>
      </c>
      <c r="F430" s="6">
        <v>0</v>
      </c>
      <c r="G430" s="7">
        <f>InputData[[#This Row],[QUANTITY]]*VLOOKUP(InputData[[#This Row],[PRODUCT ID]],MasterData[],5,FALSE)</f>
        <v>52</v>
      </c>
      <c r="H430" s="7">
        <f>InputData[[#This Row],[QUANTITY]]*VLOOKUP(InputData[[#This Row],[PRODUCT ID]],MasterData[],6,FALSE)</f>
        <v>66.56</v>
      </c>
    </row>
    <row r="431" spans="1:8" x14ac:dyDescent="0.25">
      <c r="A431" s="3">
        <v>44796</v>
      </c>
      <c r="B431" s="4" t="s">
        <v>98</v>
      </c>
      <c r="C431" s="5">
        <v>11</v>
      </c>
      <c r="D431" s="5" t="s">
        <v>106</v>
      </c>
      <c r="E431" s="5" t="s">
        <v>106</v>
      </c>
      <c r="F431" s="6">
        <v>0</v>
      </c>
      <c r="G431" s="7">
        <f>InputData[[#This Row],[QUANTITY]]*VLOOKUP(InputData[[#This Row],[PRODUCT ID]],MasterData[],5,FALSE)</f>
        <v>836</v>
      </c>
      <c r="H431" s="7">
        <f>InputData[[#This Row],[QUANTITY]]*VLOOKUP(InputData[[#This Row],[PRODUCT ID]],MasterData[],6,FALSE)</f>
        <v>902.88</v>
      </c>
    </row>
    <row r="432" spans="1:8" x14ac:dyDescent="0.25">
      <c r="A432" s="3">
        <v>44796</v>
      </c>
      <c r="B432" s="4" t="s">
        <v>67</v>
      </c>
      <c r="C432" s="5">
        <v>14</v>
      </c>
      <c r="D432" s="5" t="s">
        <v>108</v>
      </c>
      <c r="E432" s="5" t="s">
        <v>107</v>
      </c>
      <c r="F432" s="6">
        <v>0</v>
      </c>
      <c r="G432" s="7">
        <f>InputData[[#This Row],[QUANTITY]]*VLOOKUP(InputData[[#This Row],[PRODUCT ID]],MasterData[],5,FALSE)</f>
        <v>658</v>
      </c>
      <c r="H432" s="7">
        <f>InputData[[#This Row],[QUANTITY]]*VLOOKUP(InputData[[#This Row],[PRODUCT ID]],MasterData[],6,FALSE)</f>
        <v>743.54</v>
      </c>
    </row>
    <row r="433" spans="1:8" x14ac:dyDescent="0.25">
      <c r="A433" s="3">
        <v>44797</v>
      </c>
      <c r="B433" s="4" t="s">
        <v>16</v>
      </c>
      <c r="C433" s="5">
        <v>5</v>
      </c>
      <c r="D433" s="5" t="s">
        <v>108</v>
      </c>
      <c r="E433" s="5" t="s">
        <v>107</v>
      </c>
      <c r="F433" s="6">
        <v>0</v>
      </c>
      <c r="G433" s="7">
        <f>InputData[[#This Row],[QUANTITY]]*VLOOKUP(InputData[[#This Row],[PRODUCT ID]],MasterData[],5,FALSE)</f>
        <v>665</v>
      </c>
      <c r="H433" s="7">
        <f>InputData[[#This Row],[QUANTITY]]*VLOOKUP(InputData[[#This Row],[PRODUCT ID]],MasterData[],6,FALSE)</f>
        <v>778.05000000000007</v>
      </c>
    </row>
    <row r="434" spans="1:8" x14ac:dyDescent="0.25">
      <c r="A434" s="3">
        <v>44799</v>
      </c>
      <c r="B434" s="4" t="s">
        <v>45</v>
      </c>
      <c r="C434" s="5">
        <v>13</v>
      </c>
      <c r="D434" s="5" t="s">
        <v>105</v>
      </c>
      <c r="E434" s="5" t="s">
        <v>107</v>
      </c>
      <c r="F434" s="6">
        <v>0</v>
      </c>
      <c r="G434" s="7">
        <f>InputData[[#This Row],[QUANTITY]]*VLOOKUP(InputData[[#This Row],[PRODUCT ID]],MasterData[],5,FALSE)</f>
        <v>1950</v>
      </c>
      <c r="H434" s="7">
        <f>InputData[[#This Row],[QUANTITY]]*VLOOKUP(InputData[[#This Row],[PRODUCT ID]],MasterData[],6,FALSE)</f>
        <v>2730</v>
      </c>
    </row>
    <row r="435" spans="1:8" x14ac:dyDescent="0.25">
      <c r="A435" s="3">
        <v>44799</v>
      </c>
      <c r="B435" s="4" t="s">
        <v>83</v>
      </c>
      <c r="C435" s="5">
        <v>8</v>
      </c>
      <c r="D435" s="5" t="s">
        <v>106</v>
      </c>
      <c r="E435" s="5" t="s">
        <v>106</v>
      </c>
      <c r="F435" s="6">
        <v>0</v>
      </c>
      <c r="G435" s="7">
        <f>InputData[[#This Row],[QUANTITY]]*VLOOKUP(InputData[[#This Row],[PRODUCT ID]],MasterData[],5,FALSE)</f>
        <v>536</v>
      </c>
      <c r="H435" s="7">
        <f>InputData[[#This Row],[QUANTITY]]*VLOOKUP(InputData[[#This Row],[PRODUCT ID]],MasterData[],6,FALSE)</f>
        <v>686.08</v>
      </c>
    </row>
    <row r="436" spans="1:8" x14ac:dyDescent="0.25">
      <c r="A436" s="3">
        <v>44800</v>
      </c>
      <c r="B436" s="4" t="s">
        <v>88</v>
      </c>
      <c r="C436" s="5">
        <v>15</v>
      </c>
      <c r="D436" s="5" t="s">
        <v>105</v>
      </c>
      <c r="E436" s="5" t="s">
        <v>106</v>
      </c>
      <c r="F436" s="6">
        <v>0</v>
      </c>
      <c r="G436" s="7">
        <f>InputData[[#This Row],[QUANTITY]]*VLOOKUP(InputData[[#This Row],[PRODUCT ID]],MasterData[],5,FALSE)</f>
        <v>555</v>
      </c>
      <c r="H436" s="7">
        <f>InputData[[#This Row],[QUANTITY]]*VLOOKUP(InputData[[#This Row],[PRODUCT ID]],MasterData[],6,FALSE)</f>
        <v>638.25</v>
      </c>
    </row>
    <row r="437" spans="1:8" x14ac:dyDescent="0.25">
      <c r="A437" s="3">
        <v>44801</v>
      </c>
      <c r="B437" s="4" t="s">
        <v>16</v>
      </c>
      <c r="C437" s="5">
        <v>9</v>
      </c>
      <c r="D437" s="5" t="s">
        <v>106</v>
      </c>
      <c r="E437" s="5" t="s">
        <v>106</v>
      </c>
      <c r="F437" s="6">
        <v>0</v>
      </c>
      <c r="G437" s="7">
        <f>InputData[[#This Row],[QUANTITY]]*VLOOKUP(InputData[[#This Row],[PRODUCT ID]],MasterData[],5,FALSE)</f>
        <v>1197</v>
      </c>
      <c r="H437" s="7">
        <f>InputData[[#This Row],[QUANTITY]]*VLOOKUP(InputData[[#This Row],[PRODUCT ID]],MasterData[],6,FALSE)</f>
        <v>1400.4900000000002</v>
      </c>
    </row>
    <row r="438" spans="1:8" x14ac:dyDescent="0.25">
      <c r="A438" s="3">
        <v>44801</v>
      </c>
      <c r="B438" s="4" t="s">
        <v>88</v>
      </c>
      <c r="C438" s="5">
        <v>5</v>
      </c>
      <c r="D438" s="5" t="s">
        <v>108</v>
      </c>
      <c r="E438" s="5" t="s">
        <v>106</v>
      </c>
      <c r="F438" s="6">
        <v>0</v>
      </c>
      <c r="G438" s="7">
        <f>InputData[[#This Row],[QUANTITY]]*VLOOKUP(InputData[[#This Row],[PRODUCT ID]],MasterData[],5,FALSE)</f>
        <v>185</v>
      </c>
      <c r="H438" s="7">
        <f>InputData[[#This Row],[QUANTITY]]*VLOOKUP(InputData[[#This Row],[PRODUCT ID]],MasterData[],6,FALSE)</f>
        <v>212.75</v>
      </c>
    </row>
    <row r="439" spans="1:8" x14ac:dyDescent="0.25">
      <c r="A439" s="3">
        <v>44803</v>
      </c>
      <c r="B439" s="4" t="s">
        <v>18</v>
      </c>
      <c r="C439" s="5">
        <v>6</v>
      </c>
      <c r="D439" s="5" t="s">
        <v>106</v>
      </c>
      <c r="E439" s="5" t="s">
        <v>107</v>
      </c>
      <c r="F439" s="6">
        <v>0</v>
      </c>
      <c r="G439" s="7">
        <f>InputData[[#This Row],[QUANTITY]]*VLOOKUP(InputData[[#This Row],[PRODUCT ID]],MasterData[],5,FALSE)</f>
        <v>450</v>
      </c>
      <c r="H439" s="7">
        <f>InputData[[#This Row],[QUANTITY]]*VLOOKUP(InputData[[#This Row],[PRODUCT ID]],MasterData[],6,FALSE)</f>
        <v>513</v>
      </c>
    </row>
    <row r="440" spans="1:8" x14ac:dyDescent="0.25">
      <c r="A440" s="3">
        <v>44803</v>
      </c>
      <c r="B440" s="4" t="s">
        <v>96</v>
      </c>
      <c r="C440" s="5">
        <v>6</v>
      </c>
      <c r="D440" s="5" t="s">
        <v>108</v>
      </c>
      <c r="E440" s="5" t="s">
        <v>107</v>
      </c>
      <c r="F440" s="6">
        <v>0</v>
      </c>
      <c r="G440" s="7">
        <f>InputData[[#This Row],[QUANTITY]]*VLOOKUP(InputData[[#This Row],[PRODUCT ID]],MasterData[],5,FALSE)</f>
        <v>402</v>
      </c>
      <c r="H440" s="7">
        <f>InputData[[#This Row],[QUANTITY]]*VLOOKUP(InputData[[#This Row],[PRODUCT ID]],MasterData[],6,FALSE)</f>
        <v>498.48</v>
      </c>
    </row>
    <row r="441" spans="1:8" x14ac:dyDescent="0.25">
      <c r="A441" s="3">
        <v>44803</v>
      </c>
      <c r="B441" s="4" t="s">
        <v>58</v>
      </c>
      <c r="C441" s="5">
        <v>5</v>
      </c>
      <c r="D441" s="5" t="s">
        <v>108</v>
      </c>
      <c r="E441" s="5" t="s">
        <v>107</v>
      </c>
      <c r="F441" s="6">
        <v>0</v>
      </c>
      <c r="G441" s="7">
        <f>InputData[[#This Row],[QUANTITY]]*VLOOKUP(InputData[[#This Row],[PRODUCT ID]],MasterData[],5,FALSE)</f>
        <v>35</v>
      </c>
      <c r="H441" s="7">
        <f>InputData[[#This Row],[QUANTITY]]*VLOOKUP(InputData[[#This Row],[PRODUCT ID]],MasterData[],6,FALSE)</f>
        <v>41.65</v>
      </c>
    </row>
    <row r="442" spans="1:8" x14ac:dyDescent="0.25">
      <c r="A442" s="3">
        <v>44804</v>
      </c>
      <c r="B442" s="4" t="s">
        <v>37</v>
      </c>
      <c r="C442" s="5">
        <v>13</v>
      </c>
      <c r="D442" s="5" t="s">
        <v>108</v>
      </c>
      <c r="E442" s="5" t="s">
        <v>107</v>
      </c>
      <c r="F442" s="6">
        <v>0</v>
      </c>
      <c r="G442" s="7">
        <f>InputData[[#This Row],[QUANTITY]]*VLOOKUP(InputData[[#This Row],[PRODUCT ID]],MasterData[],5,FALSE)</f>
        <v>156</v>
      </c>
      <c r="H442" s="7">
        <f>InputData[[#This Row],[QUANTITY]]*VLOOKUP(InputData[[#This Row],[PRODUCT ID]],MasterData[],6,FALSE)</f>
        <v>204.35999999999999</v>
      </c>
    </row>
    <row r="443" spans="1:8" x14ac:dyDescent="0.25">
      <c r="A443" s="3">
        <v>44808</v>
      </c>
      <c r="B443" s="4" t="s">
        <v>10</v>
      </c>
      <c r="C443" s="5">
        <v>1</v>
      </c>
      <c r="D443" s="5" t="s">
        <v>108</v>
      </c>
      <c r="E443" s="5" t="s">
        <v>107</v>
      </c>
      <c r="F443" s="6">
        <v>0</v>
      </c>
      <c r="G443" s="7">
        <f>InputData[[#This Row],[QUANTITY]]*VLOOKUP(InputData[[#This Row],[PRODUCT ID]],MasterData[],5,FALSE)</f>
        <v>105</v>
      </c>
      <c r="H443" s="7">
        <f>InputData[[#This Row],[QUANTITY]]*VLOOKUP(InputData[[#This Row],[PRODUCT ID]],MasterData[],6,FALSE)</f>
        <v>142.80000000000001</v>
      </c>
    </row>
    <row r="444" spans="1:8" x14ac:dyDescent="0.25">
      <c r="A444" s="3">
        <v>44810</v>
      </c>
      <c r="B444" s="4" t="s">
        <v>16</v>
      </c>
      <c r="C444" s="5">
        <v>12</v>
      </c>
      <c r="D444" s="5" t="s">
        <v>105</v>
      </c>
      <c r="E444" s="5" t="s">
        <v>106</v>
      </c>
      <c r="F444" s="6">
        <v>0</v>
      </c>
      <c r="G444" s="7">
        <f>InputData[[#This Row],[QUANTITY]]*VLOOKUP(InputData[[#This Row],[PRODUCT ID]],MasterData[],5,FALSE)</f>
        <v>1596</v>
      </c>
      <c r="H444" s="7">
        <f>InputData[[#This Row],[QUANTITY]]*VLOOKUP(InputData[[#This Row],[PRODUCT ID]],MasterData[],6,FALSE)</f>
        <v>1867.3200000000002</v>
      </c>
    </row>
    <row r="445" spans="1:8" x14ac:dyDescent="0.25">
      <c r="A445" s="3">
        <v>44813</v>
      </c>
      <c r="B445" s="4" t="s">
        <v>92</v>
      </c>
      <c r="C445" s="5">
        <v>9</v>
      </c>
      <c r="D445" s="5" t="s">
        <v>108</v>
      </c>
      <c r="E445" s="5" t="s">
        <v>106</v>
      </c>
      <c r="F445" s="6">
        <v>0</v>
      </c>
      <c r="G445" s="7">
        <f>InputData[[#This Row],[QUANTITY]]*VLOOKUP(InputData[[#This Row],[PRODUCT ID]],MasterData[],5,FALSE)</f>
        <v>1242</v>
      </c>
      <c r="H445" s="7">
        <f>InputData[[#This Row],[QUANTITY]]*VLOOKUP(InputData[[#This Row],[PRODUCT ID]],MasterData[],6,FALSE)</f>
        <v>1564.92</v>
      </c>
    </row>
    <row r="446" spans="1:8" x14ac:dyDescent="0.25">
      <c r="A446" s="3">
        <v>44813</v>
      </c>
      <c r="B446" s="4" t="s">
        <v>12</v>
      </c>
      <c r="C446" s="5">
        <v>3</v>
      </c>
      <c r="D446" s="5" t="s">
        <v>108</v>
      </c>
      <c r="E446" s="5" t="s">
        <v>106</v>
      </c>
      <c r="F446" s="6">
        <v>0</v>
      </c>
      <c r="G446" s="7">
        <f>InputData[[#This Row],[QUANTITY]]*VLOOKUP(InputData[[#This Row],[PRODUCT ID]],MasterData[],5,FALSE)</f>
        <v>213</v>
      </c>
      <c r="H446" s="7">
        <f>InputData[[#This Row],[QUANTITY]]*VLOOKUP(InputData[[#This Row],[PRODUCT ID]],MasterData[],6,FALSE)</f>
        <v>242.82</v>
      </c>
    </row>
    <row r="447" spans="1:8" x14ac:dyDescent="0.25">
      <c r="A447" s="3">
        <v>44814</v>
      </c>
      <c r="B447" s="4" t="s">
        <v>79</v>
      </c>
      <c r="C447" s="5">
        <v>15</v>
      </c>
      <c r="D447" s="5" t="s">
        <v>106</v>
      </c>
      <c r="E447" s="5" t="s">
        <v>107</v>
      </c>
      <c r="F447" s="6">
        <v>0</v>
      </c>
      <c r="G447" s="7">
        <f>InputData[[#This Row],[QUANTITY]]*VLOOKUP(InputData[[#This Row],[PRODUCT ID]],MasterData[],5,FALSE)</f>
        <v>75</v>
      </c>
      <c r="H447" s="7">
        <f>InputData[[#This Row],[QUANTITY]]*VLOOKUP(InputData[[#This Row],[PRODUCT ID]],MasterData[],6,FALSE)</f>
        <v>100.5</v>
      </c>
    </row>
    <row r="448" spans="1:8" x14ac:dyDescent="0.25">
      <c r="A448" s="3">
        <v>44814</v>
      </c>
      <c r="B448" s="4" t="s">
        <v>86</v>
      </c>
      <c r="C448" s="5">
        <v>4</v>
      </c>
      <c r="D448" s="5" t="s">
        <v>108</v>
      </c>
      <c r="E448" s="5" t="s">
        <v>107</v>
      </c>
      <c r="F448" s="6">
        <v>0</v>
      </c>
      <c r="G448" s="7">
        <f>InputData[[#This Row],[QUANTITY]]*VLOOKUP(InputData[[#This Row],[PRODUCT ID]],MasterData[],5,FALSE)</f>
        <v>288</v>
      </c>
      <c r="H448" s="7">
        <f>InputData[[#This Row],[QUANTITY]]*VLOOKUP(InputData[[#This Row],[PRODUCT ID]],MasterData[],6,FALSE)</f>
        <v>319.68</v>
      </c>
    </row>
    <row r="449" spans="1:8" x14ac:dyDescent="0.25">
      <c r="A449" s="3">
        <v>44818</v>
      </c>
      <c r="B449" s="4" t="s">
        <v>67</v>
      </c>
      <c r="C449" s="5">
        <v>3</v>
      </c>
      <c r="D449" s="5" t="s">
        <v>108</v>
      </c>
      <c r="E449" s="5" t="s">
        <v>107</v>
      </c>
      <c r="F449" s="6">
        <v>0</v>
      </c>
      <c r="G449" s="7">
        <f>InputData[[#This Row],[QUANTITY]]*VLOOKUP(InputData[[#This Row],[PRODUCT ID]],MasterData[],5,FALSE)</f>
        <v>141</v>
      </c>
      <c r="H449" s="7">
        <f>InputData[[#This Row],[QUANTITY]]*VLOOKUP(InputData[[#This Row],[PRODUCT ID]],MasterData[],6,FALSE)</f>
        <v>159.32999999999998</v>
      </c>
    </row>
    <row r="450" spans="1:8" x14ac:dyDescent="0.25">
      <c r="A450" s="3">
        <v>44819</v>
      </c>
      <c r="B450" s="4" t="s">
        <v>83</v>
      </c>
      <c r="C450" s="5">
        <v>15</v>
      </c>
      <c r="D450" s="5" t="s">
        <v>106</v>
      </c>
      <c r="E450" s="5" t="s">
        <v>106</v>
      </c>
      <c r="F450" s="6">
        <v>0</v>
      </c>
      <c r="G450" s="7">
        <f>InputData[[#This Row],[QUANTITY]]*VLOOKUP(InputData[[#This Row],[PRODUCT ID]],MasterData[],5,FALSE)</f>
        <v>1005</v>
      </c>
      <c r="H450" s="7">
        <f>InputData[[#This Row],[QUANTITY]]*VLOOKUP(InputData[[#This Row],[PRODUCT ID]],MasterData[],6,FALSE)</f>
        <v>1286.4000000000001</v>
      </c>
    </row>
    <row r="451" spans="1:8" x14ac:dyDescent="0.25">
      <c r="A451" s="3">
        <v>44822</v>
      </c>
      <c r="B451" s="4" t="s">
        <v>60</v>
      </c>
      <c r="C451" s="5">
        <v>14</v>
      </c>
      <c r="D451" s="5" t="s">
        <v>106</v>
      </c>
      <c r="E451" s="5" t="s">
        <v>107</v>
      </c>
      <c r="F451" s="6">
        <v>0</v>
      </c>
      <c r="G451" s="7">
        <f>InputData[[#This Row],[QUANTITY]]*VLOOKUP(InputData[[#This Row],[PRODUCT ID]],MasterData[],5,FALSE)</f>
        <v>252</v>
      </c>
      <c r="H451" s="7">
        <f>InputData[[#This Row],[QUANTITY]]*VLOOKUP(InputData[[#This Row],[PRODUCT ID]],MasterData[],6,FALSE)</f>
        <v>345.24</v>
      </c>
    </row>
    <row r="452" spans="1:8" x14ac:dyDescent="0.25">
      <c r="A452" s="3">
        <v>44823</v>
      </c>
      <c r="B452" s="4" t="s">
        <v>75</v>
      </c>
      <c r="C452" s="5">
        <v>8</v>
      </c>
      <c r="D452" s="5" t="s">
        <v>105</v>
      </c>
      <c r="E452" s="5" t="s">
        <v>107</v>
      </c>
      <c r="F452" s="6">
        <v>0</v>
      </c>
      <c r="G452" s="7">
        <f>InputData[[#This Row],[QUANTITY]]*VLOOKUP(InputData[[#This Row],[PRODUCT ID]],MasterData[],5,FALSE)</f>
        <v>760</v>
      </c>
      <c r="H452" s="7">
        <f>InputData[[#This Row],[QUANTITY]]*VLOOKUP(InputData[[#This Row],[PRODUCT ID]],MasterData[],6,FALSE)</f>
        <v>957.6</v>
      </c>
    </row>
    <row r="453" spans="1:8" x14ac:dyDescent="0.25">
      <c r="A453" s="3">
        <v>44824</v>
      </c>
      <c r="B453" s="4" t="s">
        <v>75</v>
      </c>
      <c r="C453" s="5">
        <v>6</v>
      </c>
      <c r="D453" s="5" t="s">
        <v>108</v>
      </c>
      <c r="E453" s="5" t="s">
        <v>106</v>
      </c>
      <c r="F453" s="6">
        <v>0</v>
      </c>
      <c r="G453" s="7">
        <f>InputData[[#This Row],[QUANTITY]]*VLOOKUP(InputData[[#This Row],[PRODUCT ID]],MasterData[],5,FALSE)</f>
        <v>570</v>
      </c>
      <c r="H453" s="7">
        <f>InputData[[#This Row],[QUANTITY]]*VLOOKUP(InputData[[#This Row],[PRODUCT ID]],MasterData[],6,FALSE)</f>
        <v>718.2</v>
      </c>
    </row>
    <row r="454" spans="1:8" x14ac:dyDescent="0.25">
      <c r="A454" s="3">
        <v>44824</v>
      </c>
      <c r="B454" s="4" t="s">
        <v>6</v>
      </c>
      <c r="C454" s="5">
        <v>10</v>
      </c>
      <c r="D454" s="5" t="s">
        <v>108</v>
      </c>
      <c r="E454" s="5" t="s">
        <v>106</v>
      </c>
      <c r="F454" s="6">
        <v>0</v>
      </c>
      <c r="G454" s="7">
        <f>InputData[[#This Row],[QUANTITY]]*VLOOKUP(InputData[[#This Row],[PRODUCT ID]],MasterData[],5,FALSE)</f>
        <v>980</v>
      </c>
      <c r="H454" s="7">
        <f>InputData[[#This Row],[QUANTITY]]*VLOOKUP(InputData[[#This Row],[PRODUCT ID]],MasterData[],6,FALSE)</f>
        <v>1038.8</v>
      </c>
    </row>
    <row r="455" spans="1:8" x14ac:dyDescent="0.25">
      <c r="A455" s="3">
        <v>44825</v>
      </c>
      <c r="B455" s="4" t="s">
        <v>43</v>
      </c>
      <c r="C455" s="5">
        <v>14</v>
      </c>
      <c r="D455" s="5" t="s">
        <v>106</v>
      </c>
      <c r="E455" s="5" t="s">
        <v>106</v>
      </c>
      <c r="F455" s="6">
        <v>0</v>
      </c>
      <c r="G455" s="7">
        <f>InputData[[#This Row],[QUANTITY]]*VLOOKUP(InputData[[#This Row],[PRODUCT ID]],MasterData[],5,FALSE)</f>
        <v>518</v>
      </c>
      <c r="H455" s="7">
        <f>InputData[[#This Row],[QUANTITY]]*VLOOKUP(InputData[[#This Row],[PRODUCT ID]],MasterData[],6,FALSE)</f>
        <v>688.94</v>
      </c>
    </row>
    <row r="456" spans="1:8" x14ac:dyDescent="0.25">
      <c r="A456" s="3">
        <v>44825</v>
      </c>
      <c r="B456" s="4" t="s">
        <v>60</v>
      </c>
      <c r="C456" s="5">
        <v>5</v>
      </c>
      <c r="D456" s="5" t="s">
        <v>108</v>
      </c>
      <c r="E456" s="5" t="s">
        <v>107</v>
      </c>
      <c r="F456" s="6">
        <v>0</v>
      </c>
      <c r="G456" s="7">
        <f>InputData[[#This Row],[QUANTITY]]*VLOOKUP(InputData[[#This Row],[PRODUCT ID]],MasterData[],5,FALSE)</f>
        <v>90</v>
      </c>
      <c r="H456" s="7">
        <f>InputData[[#This Row],[QUANTITY]]*VLOOKUP(InputData[[#This Row],[PRODUCT ID]],MasterData[],6,FALSE)</f>
        <v>123.3</v>
      </c>
    </row>
    <row r="457" spans="1:8" x14ac:dyDescent="0.25">
      <c r="A457" s="3">
        <v>44826</v>
      </c>
      <c r="B457" s="4" t="s">
        <v>96</v>
      </c>
      <c r="C457" s="5">
        <v>12</v>
      </c>
      <c r="D457" s="5" t="s">
        <v>106</v>
      </c>
      <c r="E457" s="5" t="s">
        <v>106</v>
      </c>
      <c r="F457" s="6">
        <v>0</v>
      </c>
      <c r="G457" s="7">
        <f>InputData[[#This Row],[QUANTITY]]*VLOOKUP(InputData[[#This Row],[PRODUCT ID]],MasterData[],5,FALSE)</f>
        <v>804</v>
      </c>
      <c r="H457" s="7">
        <f>InputData[[#This Row],[QUANTITY]]*VLOOKUP(InputData[[#This Row],[PRODUCT ID]],MasterData[],6,FALSE)</f>
        <v>996.96</v>
      </c>
    </row>
    <row r="458" spans="1:8" x14ac:dyDescent="0.25">
      <c r="A458" s="3">
        <v>44827</v>
      </c>
      <c r="B458" s="4" t="s">
        <v>31</v>
      </c>
      <c r="C458" s="5">
        <v>12</v>
      </c>
      <c r="D458" s="5" t="s">
        <v>108</v>
      </c>
      <c r="E458" s="5" t="s">
        <v>106</v>
      </c>
      <c r="F458" s="6">
        <v>0</v>
      </c>
      <c r="G458" s="7">
        <f>InputData[[#This Row],[QUANTITY]]*VLOOKUP(InputData[[#This Row],[PRODUCT ID]],MasterData[],5,FALSE)</f>
        <v>876</v>
      </c>
      <c r="H458" s="7">
        <f>InputData[[#This Row],[QUANTITY]]*VLOOKUP(InputData[[#This Row],[PRODUCT ID]],MasterData[],6,FALSE)</f>
        <v>1130.04</v>
      </c>
    </row>
    <row r="459" spans="1:8" x14ac:dyDescent="0.25">
      <c r="A459" s="3">
        <v>44828</v>
      </c>
      <c r="B459" s="4" t="s">
        <v>73</v>
      </c>
      <c r="C459" s="5">
        <v>14</v>
      </c>
      <c r="D459" s="5" t="s">
        <v>108</v>
      </c>
      <c r="E459" s="5" t="s">
        <v>106</v>
      </c>
      <c r="F459" s="6">
        <v>0</v>
      </c>
      <c r="G459" s="7">
        <f>InputData[[#This Row],[QUANTITY]]*VLOOKUP(InputData[[#This Row],[PRODUCT ID]],MasterData[],5,FALSE)</f>
        <v>1246</v>
      </c>
      <c r="H459" s="7">
        <f>InputData[[#This Row],[QUANTITY]]*VLOOKUP(InputData[[#This Row],[PRODUCT ID]],MasterData[],6,FALSE)</f>
        <v>1644.72</v>
      </c>
    </row>
    <row r="460" spans="1:8" x14ac:dyDescent="0.25">
      <c r="A460" s="3">
        <v>44828</v>
      </c>
      <c r="B460" s="4" t="s">
        <v>73</v>
      </c>
      <c r="C460" s="5">
        <v>8</v>
      </c>
      <c r="D460" s="5" t="s">
        <v>108</v>
      </c>
      <c r="E460" s="5" t="s">
        <v>107</v>
      </c>
      <c r="F460" s="6">
        <v>0</v>
      </c>
      <c r="G460" s="7">
        <f>InputData[[#This Row],[QUANTITY]]*VLOOKUP(InputData[[#This Row],[PRODUCT ID]],MasterData[],5,FALSE)</f>
        <v>712</v>
      </c>
      <c r="H460" s="7">
        <f>InputData[[#This Row],[QUANTITY]]*VLOOKUP(InputData[[#This Row],[PRODUCT ID]],MasterData[],6,FALSE)</f>
        <v>939.84</v>
      </c>
    </row>
    <row r="461" spans="1:8" x14ac:dyDescent="0.25">
      <c r="A461" s="3">
        <v>44831</v>
      </c>
      <c r="B461" s="4" t="s">
        <v>81</v>
      </c>
      <c r="C461" s="5">
        <v>4</v>
      </c>
      <c r="D461" s="5" t="s">
        <v>108</v>
      </c>
      <c r="E461" s="5" t="s">
        <v>107</v>
      </c>
      <c r="F461" s="6">
        <v>0</v>
      </c>
      <c r="G461" s="7">
        <f>InputData[[#This Row],[QUANTITY]]*VLOOKUP(InputData[[#This Row],[PRODUCT ID]],MasterData[],5,FALSE)</f>
        <v>360</v>
      </c>
      <c r="H461" s="7">
        <f>InputData[[#This Row],[QUANTITY]]*VLOOKUP(InputData[[#This Row],[PRODUCT ID]],MasterData[],6,FALSE)</f>
        <v>385.2</v>
      </c>
    </row>
    <row r="462" spans="1:8" x14ac:dyDescent="0.25">
      <c r="A462" s="3">
        <v>44831</v>
      </c>
      <c r="B462" s="4" t="s">
        <v>98</v>
      </c>
      <c r="C462" s="5">
        <v>9</v>
      </c>
      <c r="D462" s="5" t="s">
        <v>108</v>
      </c>
      <c r="E462" s="5" t="s">
        <v>107</v>
      </c>
      <c r="F462" s="6">
        <v>0</v>
      </c>
      <c r="G462" s="7">
        <f>InputData[[#This Row],[QUANTITY]]*VLOOKUP(InputData[[#This Row],[PRODUCT ID]],MasterData[],5,FALSE)</f>
        <v>684</v>
      </c>
      <c r="H462" s="7">
        <f>InputData[[#This Row],[QUANTITY]]*VLOOKUP(InputData[[#This Row],[PRODUCT ID]],MasterData[],6,FALSE)</f>
        <v>738.72</v>
      </c>
    </row>
    <row r="463" spans="1:8" x14ac:dyDescent="0.25">
      <c r="A463" s="3">
        <v>44831</v>
      </c>
      <c r="B463" s="4" t="s">
        <v>86</v>
      </c>
      <c r="C463" s="5">
        <v>3</v>
      </c>
      <c r="D463" s="5" t="s">
        <v>105</v>
      </c>
      <c r="E463" s="5" t="s">
        <v>107</v>
      </c>
      <c r="F463" s="6">
        <v>0</v>
      </c>
      <c r="G463" s="7">
        <f>InputData[[#This Row],[QUANTITY]]*VLOOKUP(InputData[[#This Row],[PRODUCT ID]],MasterData[],5,FALSE)</f>
        <v>216</v>
      </c>
      <c r="H463" s="7">
        <f>InputData[[#This Row],[QUANTITY]]*VLOOKUP(InputData[[#This Row],[PRODUCT ID]],MasterData[],6,FALSE)</f>
        <v>239.76</v>
      </c>
    </row>
    <row r="464" spans="1:8" x14ac:dyDescent="0.25">
      <c r="A464" s="3">
        <v>44833</v>
      </c>
      <c r="B464" s="4" t="s">
        <v>77</v>
      </c>
      <c r="C464" s="5">
        <v>13</v>
      </c>
      <c r="D464" s="5" t="s">
        <v>108</v>
      </c>
      <c r="E464" s="5" t="s">
        <v>106</v>
      </c>
      <c r="F464" s="6">
        <v>0</v>
      </c>
      <c r="G464" s="7">
        <f>InputData[[#This Row],[QUANTITY]]*VLOOKUP(InputData[[#This Row],[PRODUCT ID]],MasterData[],5,FALSE)</f>
        <v>715</v>
      </c>
      <c r="H464" s="7">
        <f>InputData[[#This Row],[QUANTITY]]*VLOOKUP(InputData[[#This Row],[PRODUCT ID]],MasterData[],6,FALSE)</f>
        <v>757.9</v>
      </c>
    </row>
    <row r="465" spans="1:8" x14ac:dyDescent="0.25">
      <c r="A465" s="3">
        <v>44837</v>
      </c>
      <c r="B465" s="4" t="s">
        <v>29</v>
      </c>
      <c r="C465" s="5">
        <v>5</v>
      </c>
      <c r="D465" s="5" t="s">
        <v>108</v>
      </c>
      <c r="E465" s="5" t="s">
        <v>107</v>
      </c>
      <c r="F465" s="6">
        <v>0</v>
      </c>
      <c r="G465" s="7">
        <f>InputData[[#This Row],[QUANTITY]]*VLOOKUP(InputData[[#This Row],[PRODUCT ID]],MasterData[],5,FALSE)</f>
        <v>220</v>
      </c>
      <c r="H465" s="7">
        <f>InputData[[#This Row],[QUANTITY]]*VLOOKUP(InputData[[#This Row],[PRODUCT ID]],MasterData[],6,FALSE)</f>
        <v>242</v>
      </c>
    </row>
    <row r="466" spans="1:8" x14ac:dyDescent="0.25">
      <c r="A466" s="3">
        <v>44838</v>
      </c>
      <c r="B466" s="4" t="s">
        <v>20</v>
      </c>
      <c r="C466" s="5">
        <v>15</v>
      </c>
      <c r="D466" s="5" t="s">
        <v>108</v>
      </c>
      <c r="E466" s="5" t="s">
        <v>106</v>
      </c>
      <c r="F466" s="6">
        <v>0</v>
      </c>
      <c r="G466" s="7">
        <f>InputData[[#This Row],[QUANTITY]]*VLOOKUP(InputData[[#This Row],[PRODUCT ID]],MasterData[],5,FALSE)</f>
        <v>645</v>
      </c>
      <c r="H466" s="7">
        <f>InputData[[#This Row],[QUANTITY]]*VLOOKUP(InputData[[#This Row],[PRODUCT ID]],MasterData[],6,FALSE)</f>
        <v>715.95</v>
      </c>
    </row>
    <row r="467" spans="1:8" x14ac:dyDescent="0.25">
      <c r="A467" s="3">
        <v>44840</v>
      </c>
      <c r="B467" s="4" t="s">
        <v>79</v>
      </c>
      <c r="C467" s="5">
        <v>1</v>
      </c>
      <c r="D467" s="5" t="s">
        <v>108</v>
      </c>
      <c r="E467" s="5" t="s">
        <v>106</v>
      </c>
      <c r="F467" s="6">
        <v>0</v>
      </c>
      <c r="G467" s="7">
        <f>InputData[[#This Row],[QUANTITY]]*VLOOKUP(InputData[[#This Row],[PRODUCT ID]],MasterData[],5,FALSE)</f>
        <v>5</v>
      </c>
      <c r="H467" s="7">
        <f>InputData[[#This Row],[QUANTITY]]*VLOOKUP(InputData[[#This Row],[PRODUCT ID]],MasterData[],6,FALSE)</f>
        <v>6.7</v>
      </c>
    </row>
    <row r="468" spans="1:8" x14ac:dyDescent="0.25">
      <c r="A468" s="3">
        <v>44843</v>
      </c>
      <c r="B468" s="4" t="s">
        <v>86</v>
      </c>
      <c r="C468" s="5">
        <v>14</v>
      </c>
      <c r="D468" s="5" t="s">
        <v>106</v>
      </c>
      <c r="E468" s="5" t="s">
        <v>106</v>
      </c>
      <c r="F468" s="6">
        <v>0</v>
      </c>
      <c r="G468" s="7">
        <f>InputData[[#This Row],[QUANTITY]]*VLOOKUP(InputData[[#This Row],[PRODUCT ID]],MasterData[],5,FALSE)</f>
        <v>1008</v>
      </c>
      <c r="H468" s="7">
        <f>InputData[[#This Row],[QUANTITY]]*VLOOKUP(InputData[[#This Row],[PRODUCT ID]],MasterData[],6,FALSE)</f>
        <v>1118.8800000000001</v>
      </c>
    </row>
    <row r="469" spans="1:8" x14ac:dyDescent="0.25">
      <c r="A469" s="3">
        <v>44844</v>
      </c>
      <c r="B469" s="4" t="s">
        <v>45</v>
      </c>
      <c r="C469" s="5">
        <v>9</v>
      </c>
      <c r="D469" s="5" t="s">
        <v>108</v>
      </c>
      <c r="E469" s="5" t="s">
        <v>106</v>
      </c>
      <c r="F469" s="6">
        <v>0</v>
      </c>
      <c r="G469" s="7">
        <f>InputData[[#This Row],[QUANTITY]]*VLOOKUP(InputData[[#This Row],[PRODUCT ID]],MasterData[],5,FALSE)</f>
        <v>1350</v>
      </c>
      <c r="H469" s="7">
        <f>InputData[[#This Row],[QUANTITY]]*VLOOKUP(InputData[[#This Row],[PRODUCT ID]],MasterData[],6,FALSE)</f>
        <v>1890</v>
      </c>
    </row>
    <row r="470" spans="1:8" x14ac:dyDescent="0.25">
      <c r="A470" s="3">
        <v>44844</v>
      </c>
      <c r="B470" s="4" t="s">
        <v>98</v>
      </c>
      <c r="C470" s="5">
        <v>12</v>
      </c>
      <c r="D470" s="5" t="s">
        <v>106</v>
      </c>
      <c r="E470" s="5" t="s">
        <v>106</v>
      </c>
      <c r="F470" s="6">
        <v>0</v>
      </c>
      <c r="G470" s="7">
        <f>InputData[[#This Row],[QUANTITY]]*VLOOKUP(InputData[[#This Row],[PRODUCT ID]],MasterData[],5,FALSE)</f>
        <v>912</v>
      </c>
      <c r="H470" s="7">
        <f>InputData[[#This Row],[QUANTITY]]*VLOOKUP(InputData[[#This Row],[PRODUCT ID]],MasterData[],6,FALSE)</f>
        <v>984.96</v>
      </c>
    </row>
    <row r="471" spans="1:8" x14ac:dyDescent="0.25">
      <c r="A471" s="3">
        <v>44845</v>
      </c>
      <c r="B471" s="4" t="s">
        <v>22</v>
      </c>
      <c r="C471" s="5">
        <v>10</v>
      </c>
      <c r="D471" s="5" t="s">
        <v>108</v>
      </c>
      <c r="E471" s="5" t="s">
        <v>106</v>
      </c>
      <c r="F471" s="6">
        <v>0</v>
      </c>
      <c r="G471" s="7">
        <f>InputData[[#This Row],[QUANTITY]]*VLOOKUP(InputData[[#This Row],[PRODUCT ID]],MasterData[],5,FALSE)</f>
        <v>830</v>
      </c>
      <c r="H471" s="7">
        <f>InputData[[#This Row],[QUANTITY]]*VLOOKUP(InputData[[#This Row],[PRODUCT ID]],MasterData[],6,FALSE)</f>
        <v>946.2</v>
      </c>
    </row>
    <row r="472" spans="1:8" x14ac:dyDescent="0.25">
      <c r="A472" s="3">
        <v>44847</v>
      </c>
      <c r="B472" s="4" t="s">
        <v>10</v>
      </c>
      <c r="C472" s="5">
        <v>15</v>
      </c>
      <c r="D472" s="5" t="s">
        <v>106</v>
      </c>
      <c r="E472" s="5" t="s">
        <v>106</v>
      </c>
      <c r="F472" s="6">
        <v>0</v>
      </c>
      <c r="G472" s="7">
        <f>InputData[[#This Row],[QUANTITY]]*VLOOKUP(InputData[[#This Row],[PRODUCT ID]],MasterData[],5,FALSE)</f>
        <v>1575</v>
      </c>
      <c r="H472" s="7">
        <f>InputData[[#This Row],[QUANTITY]]*VLOOKUP(InputData[[#This Row],[PRODUCT ID]],MasterData[],6,FALSE)</f>
        <v>2142</v>
      </c>
    </row>
    <row r="473" spans="1:8" x14ac:dyDescent="0.25">
      <c r="A473" s="3">
        <v>44848</v>
      </c>
      <c r="B473" s="4" t="s">
        <v>98</v>
      </c>
      <c r="C473" s="5">
        <v>15</v>
      </c>
      <c r="D473" s="5" t="s">
        <v>105</v>
      </c>
      <c r="E473" s="5" t="s">
        <v>106</v>
      </c>
      <c r="F473" s="6">
        <v>0</v>
      </c>
      <c r="G473" s="7">
        <f>InputData[[#This Row],[QUANTITY]]*VLOOKUP(InputData[[#This Row],[PRODUCT ID]],MasterData[],5,FALSE)</f>
        <v>1140</v>
      </c>
      <c r="H473" s="7">
        <f>InputData[[#This Row],[QUANTITY]]*VLOOKUP(InputData[[#This Row],[PRODUCT ID]],MasterData[],6,FALSE)</f>
        <v>1231.2</v>
      </c>
    </row>
    <row r="474" spans="1:8" x14ac:dyDescent="0.25">
      <c r="A474" s="3">
        <v>44849</v>
      </c>
      <c r="B474" s="4" t="s">
        <v>37</v>
      </c>
      <c r="C474" s="5">
        <v>10</v>
      </c>
      <c r="D474" s="5" t="s">
        <v>108</v>
      </c>
      <c r="E474" s="5" t="s">
        <v>107</v>
      </c>
      <c r="F474" s="6">
        <v>0</v>
      </c>
      <c r="G474" s="7">
        <f>InputData[[#This Row],[QUANTITY]]*VLOOKUP(InputData[[#This Row],[PRODUCT ID]],MasterData[],5,FALSE)</f>
        <v>120</v>
      </c>
      <c r="H474" s="7">
        <f>InputData[[#This Row],[QUANTITY]]*VLOOKUP(InputData[[#This Row],[PRODUCT ID]],MasterData[],6,FALSE)</f>
        <v>157.19999999999999</v>
      </c>
    </row>
    <row r="475" spans="1:8" x14ac:dyDescent="0.25">
      <c r="A475" s="3">
        <v>44850</v>
      </c>
      <c r="B475" s="4" t="s">
        <v>81</v>
      </c>
      <c r="C475" s="5">
        <v>3</v>
      </c>
      <c r="D475" s="5" t="s">
        <v>106</v>
      </c>
      <c r="E475" s="5" t="s">
        <v>106</v>
      </c>
      <c r="F475" s="6">
        <v>0</v>
      </c>
      <c r="G475" s="7">
        <f>InputData[[#This Row],[QUANTITY]]*VLOOKUP(InputData[[#This Row],[PRODUCT ID]],MasterData[],5,FALSE)</f>
        <v>270</v>
      </c>
      <c r="H475" s="7">
        <f>InputData[[#This Row],[QUANTITY]]*VLOOKUP(InputData[[#This Row],[PRODUCT ID]],MasterData[],6,FALSE)</f>
        <v>288.89999999999998</v>
      </c>
    </row>
    <row r="476" spans="1:8" x14ac:dyDescent="0.25">
      <c r="A476" s="3">
        <v>44857</v>
      </c>
      <c r="B476" s="4" t="s">
        <v>56</v>
      </c>
      <c r="C476" s="5">
        <v>14</v>
      </c>
      <c r="D476" s="5" t="s">
        <v>106</v>
      </c>
      <c r="E476" s="5" t="s">
        <v>107</v>
      </c>
      <c r="F476" s="6">
        <v>0</v>
      </c>
      <c r="G476" s="7">
        <f>InputData[[#This Row],[QUANTITY]]*VLOOKUP(InputData[[#This Row],[PRODUCT ID]],MasterData[],5,FALSE)</f>
        <v>2016</v>
      </c>
      <c r="H476" s="7">
        <f>InputData[[#This Row],[QUANTITY]]*VLOOKUP(InputData[[#This Row],[PRODUCT ID]],MasterData[],6,FALSE)</f>
        <v>2197.44</v>
      </c>
    </row>
    <row r="477" spans="1:8" x14ac:dyDescent="0.25">
      <c r="A477" s="3">
        <v>44864</v>
      </c>
      <c r="B477" s="4" t="s">
        <v>94</v>
      </c>
      <c r="C477" s="5">
        <v>3</v>
      </c>
      <c r="D477" s="5" t="s">
        <v>108</v>
      </c>
      <c r="E477" s="5" t="s">
        <v>107</v>
      </c>
      <c r="F477" s="6">
        <v>0</v>
      </c>
      <c r="G477" s="7">
        <f>InputData[[#This Row],[QUANTITY]]*VLOOKUP(InputData[[#This Row],[PRODUCT ID]],MasterData[],5,FALSE)</f>
        <v>360</v>
      </c>
      <c r="H477" s="7">
        <f>InputData[[#This Row],[QUANTITY]]*VLOOKUP(InputData[[#This Row],[PRODUCT ID]],MasterData[],6,FALSE)</f>
        <v>486</v>
      </c>
    </row>
    <row r="478" spans="1:8" x14ac:dyDescent="0.25">
      <c r="A478" s="3">
        <v>44865</v>
      </c>
      <c r="B478" s="4" t="s">
        <v>86</v>
      </c>
      <c r="C478" s="5">
        <v>8</v>
      </c>
      <c r="D478" s="5" t="s">
        <v>108</v>
      </c>
      <c r="E478" s="5" t="s">
        <v>106</v>
      </c>
      <c r="F478" s="6">
        <v>0</v>
      </c>
      <c r="G478" s="7">
        <f>InputData[[#This Row],[QUANTITY]]*VLOOKUP(InputData[[#This Row],[PRODUCT ID]],MasterData[],5,FALSE)</f>
        <v>576</v>
      </c>
      <c r="H478" s="7">
        <f>InputData[[#This Row],[QUANTITY]]*VLOOKUP(InputData[[#This Row],[PRODUCT ID]],MasterData[],6,FALSE)</f>
        <v>639.36</v>
      </c>
    </row>
    <row r="479" spans="1:8" x14ac:dyDescent="0.25">
      <c r="A479" s="3">
        <v>44866</v>
      </c>
      <c r="B479" s="4" t="s">
        <v>31</v>
      </c>
      <c r="C479" s="5">
        <v>15</v>
      </c>
      <c r="D479" s="5" t="s">
        <v>105</v>
      </c>
      <c r="E479" s="5" t="s">
        <v>106</v>
      </c>
      <c r="F479" s="6">
        <v>0</v>
      </c>
      <c r="G479" s="7">
        <f>InputData[[#This Row],[QUANTITY]]*VLOOKUP(InputData[[#This Row],[PRODUCT ID]],MasterData[],5,FALSE)</f>
        <v>1095</v>
      </c>
      <c r="H479" s="7">
        <f>InputData[[#This Row],[QUANTITY]]*VLOOKUP(InputData[[#This Row],[PRODUCT ID]],MasterData[],6,FALSE)</f>
        <v>1412.55</v>
      </c>
    </row>
    <row r="480" spans="1:8" x14ac:dyDescent="0.25">
      <c r="A480" s="3">
        <v>44867</v>
      </c>
      <c r="B480" s="4" t="s">
        <v>37</v>
      </c>
      <c r="C480" s="5">
        <v>15</v>
      </c>
      <c r="D480" s="5" t="s">
        <v>105</v>
      </c>
      <c r="E480" s="5" t="s">
        <v>107</v>
      </c>
      <c r="F480" s="6">
        <v>0</v>
      </c>
      <c r="G480" s="7">
        <f>InputData[[#This Row],[QUANTITY]]*VLOOKUP(InputData[[#This Row],[PRODUCT ID]],MasterData[],5,FALSE)</f>
        <v>180</v>
      </c>
      <c r="H480" s="7">
        <f>InputData[[#This Row],[QUANTITY]]*VLOOKUP(InputData[[#This Row],[PRODUCT ID]],MasterData[],6,FALSE)</f>
        <v>235.79999999999998</v>
      </c>
    </row>
    <row r="481" spans="1:8" x14ac:dyDescent="0.25">
      <c r="A481" s="3">
        <v>44867</v>
      </c>
      <c r="B481" s="4" t="s">
        <v>69</v>
      </c>
      <c r="C481" s="5">
        <v>15</v>
      </c>
      <c r="D481" s="5" t="s">
        <v>108</v>
      </c>
      <c r="E481" s="5" t="s">
        <v>107</v>
      </c>
      <c r="F481" s="6">
        <v>0</v>
      </c>
      <c r="G481" s="7">
        <f>InputData[[#This Row],[QUANTITY]]*VLOOKUP(InputData[[#This Row],[PRODUCT ID]],MasterData[],5,FALSE)</f>
        <v>2220</v>
      </c>
      <c r="H481" s="7">
        <f>InputData[[#This Row],[QUANTITY]]*VLOOKUP(InputData[[#This Row],[PRODUCT ID]],MasterData[],6,FALSE)</f>
        <v>3019.2</v>
      </c>
    </row>
    <row r="482" spans="1:8" x14ac:dyDescent="0.25">
      <c r="A482" s="3">
        <v>44867</v>
      </c>
      <c r="B482" s="4" t="s">
        <v>79</v>
      </c>
      <c r="C482" s="5">
        <v>5</v>
      </c>
      <c r="D482" s="5" t="s">
        <v>108</v>
      </c>
      <c r="E482" s="5" t="s">
        <v>107</v>
      </c>
      <c r="F482" s="6">
        <v>0</v>
      </c>
      <c r="G482" s="7">
        <f>InputData[[#This Row],[QUANTITY]]*VLOOKUP(InputData[[#This Row],[PRODUCT ID]],MasterData[],5,FALSE)</f>
        <v>25</v>
      </c>
      <c r="H482" s="7">
        <f>InputData[[#This Row],[QUANTITY]]*VLOOKUP(InputData[[#This Row],[PRODUCT ID]],MasterData[],6,FALSE)</f>
        <v>33.5</v>
      </c>
    </row>
    <row r="483" spans="1:8" x14ac:dyDescent="0.25">
      <c r="A483" s="3">
        <v>44868</v>
      </c>
      <c r="B483" s="4" t="s">
        <v>47</v>
      </c>
      <c r="C483" s="5">
        <v>11</v>
      </c>
      <c r="D483" s="5" t="s">
        <v>106</v>
      </c>
      <c r="E483" s="5" t="s">
        <v>106</v>
      </c>
      <c r="F483" s="6">
        <v>0</v>
      </c>
      <c r="G483" s="7">
        <f>InputData[[#This Row],[QUANTITY]]*VLOOKUP(InputData[[#This Row],[PRODUCT ID]],MasterData[],5,FALSE)</f>
        <v>671</v>
      </c>
      <c r="H483" s="7">
        <f>InputData[[#This Row],[QUANTITY]]*VLOOKUP(InputData[[#This Row],[PRODUCT ID]],MasterData[],6,FALSE)</f>
        <v>838.75</v>
      </c>
    </row>
    <row r="484" spans="1:8" x14ac:dyDescent="0.25">
      <c r="A484" s="3">
        <v>44869</v>
      </c>
      <c r="B484" s="4" t="s">
        <v>22</v>
      </c>
      <c r="C484" s="5">
        <v>10</v>
      </c>
      <c r="D484" s="5" t="s">
        <v>108</v>
      </c>
      <c r="E484" s="5" t="s">
        <v>106</v>
      </c>
      <c r="F484" s="6">
        <v>0</v>
      </c>
      <c r="G484" s="7">
        <f>InputData[[#This Row],[QUANTITY]]*VLOOKUP(InputData[[#This Row],[PRODUCT ID]],MasterData[],5,FALSE)</f>
        <v>830</v>
      </c>
      <c r="H484" s="7">
        <f>InputData[[#This Row],[QUANTITY]]*VLOOKUP(InputData[[#This Row],[PRODUCT ID]],MasterData[],6,FALSE)</f>
        <v>946.2</v>
      </c>
    </row>
    <row r="485" spans="1:8" x14ac:dyDescent="0.25">
      <c r="A485" s="3">
        <v>44870</v>
      </c>
      <c r="B485" s="4" t="s">
        <v>45</v>
      </c>
      <c r="C485" s="5">
        <v>15</v>
      </c>
      <c r="D485" s="5" t="s">
        <v>108</v>
      </c>
      <c r="E485" s="5" t="s">
        <v>107</v>
      </c>
      <c r="F485" s="6">
        <v>0</v>
      </c>
      <c r="G485" s="7">
        <f>InputData[[#This Row],[QUANTITY]]*VLOOKUP(InputData[[#This Row],[PRODUCT ID]],MasterData[],5,FALSE)</f>
        <v>2250</v>
      </c>
      <c r="H485" s="7">
        <f>InputData[[#This Row],[QUANTITY]]*VLOOKUP(InputData[[#This Row],[PRODUCT ID]],MasterData[],6,FALSE)</f>
        <v>3150</v>
      </c>
    </row>
    <row r="486" spans="1:8" x14ac:dyDescent="0.25">
      <c r="A486" s="3">
        <v>44871</v>
      </c>
      <c r="B486" s="4" t="s">
        <v>96</v>
      </c>
      <c r="C486" s="5">
        <v>13</v>
      </c>
      <c r="D486" s="5" t="s">
        <v>108</v>
      </c>
      <c r="E486" s="5" t="s">
        <v>107</v>
      </c>
      <c r="F486" s="6">
        <v>0</v>
      </c>
      <c r="G486" s="7">
        <f>InputData[[#This Row],[QUANTITY]]*VLOOKUP(InputData[[#This Row],[PRODUCT ID]],MasterData[],5,FALSE)</f>
        <v>871</v>
      </c>
      <c r="H486" s="7">
        <f>InputData[[#This Row],[QUANTITY]]*VLOOKUP(InputData[[#This Row],[PRODUCT ID]],MasterData[],6,FALSE)</f>
        <v>1080.04</v>
      </c>
    </row>
    <row r="487" spans="1:8" x14ac:dyDescent="0.25">
      <c r="A487" s="3">
        <v>44871</v>
      </c>
      <c r="B487" s="4" t="s">
        <v>37</v>
      </c>
      <c r="C487" s="5">
        <v>13</v>
      </c>
      <c r="D487" s="5" t="s">
        <v>106</v>
      </c>
      <c r="E487" s="5" t="s">
        <v>106</v>
      </c>
      <c r="F487" s="6">
        <v>0</v>
      </c>
      <c r="G487" s="7">
        <f>InputData[[#This Row],[QUANTITY]]*VLOOKUP(InputData[[#This Row],[PRODUCT ID]],MasterData[],5,FALSE)</f>
        <v>156</v>
      </c>
      <c r="H487" s="7">
        <f>InputData[[#This Row],[QUANTITY]]*VLOOKUP(InputData[[#This Row],[PRODUCT ID]],MasterData[],6,FALSE)</f>
        <v>204.35999999999999</v>
      </c>
    </row>
    <row r="488" spans="1:8" x14ac:dyDescent="0.25">
      <c r="A488" s="3">
        <v>44871</v>
      </c>
      <c r="B488" s="4" t="s">
        <v>94</v>
      </c>
      <c r="C488" s="5">
        <v>13</v>
      </c>
      <c r="D488" s="5" t="s">
        <v>108</v>
      </c>
      <c r="E488" s="5" t="s">
        <v>107</v>
      </c>
      <c r="F488" s="6">
        <v>0</v>
      </c>
      <c r="G488" s="7">
        <f>InputData[[#This Row],[QUANTITY]]*VLOOKUP(InputData[[#This Row],[PRODUCT ID]],MasterData[],5,FALSE)</f>
        <v>1560</v>
      </c>
      <c r="H488" s="7">
        <f>InputData[[#This Row],[QUANTITY]]*VLOOKUP(InputData[[#This Row],[PRODUCT ID]],MasterData[],6,FALSE)</f>
        <v>2106</v>
      </c>
    </row>
    <row r="489" spans="1:8" x14ac:dyDescent="0.25">
      <c r="A489" s="3">
        <v>44872</v>
      </c>
      <c r="B489" s="4" t="s">
        <v>90</v>
      </c>
      <c r="C489" s="5">
        <v>13</v>
      </c>
      <c r="D489" s="5" t="s">
        <v>106</v>
      </c>
      <c r="E489" s="5" t="s">
        <v>107</v>
      </c>
      <c r="F489" s="6">
        <v>0</v>
      </c>
      <c r="G489" s="7">
        <f>InputData[[#This Row],[QUANTITY]]*VLOOKUP(InputData[[#This Row],[PRODUCT ID]],MasterData[],5,FALSE)</f>
        <v>1170</v>
      </c>
      <c r="H489" s="7">
        <f>InputData[[#This Row],[QUANTITY]]*VLOOKUP(InputData[[#This Row],[PRODUCT ID]],MasterData[],6,FALSE)</f>
        <v>1497.6000000000001</v>
      </c>
    </row>
    <row r="490" spans="1:8" x14ac:dyDescent="0.25">
      <c r="A490" s="3">
        <v>44873</v>
      </c>
      <c r="B490" s="4" t="s">
        <v>81</v>
      </c>
      <c r="C490" s="5">
        <v>11</v>
      </c>
      <c r="D490" s="5" t="s">
        <v>105</v>
      </c>
      <c r="E490" s="5" t="s">
        <v>107</v>
      </c>
      <c r="F490" s="6">
        <v>0</v>
      </c>
      <c r="G490" s="7">
        <f>InputData[[#This Row],[QUANTITY]]*VLOOKUP(InputData[[#This Row],[PRODUCT ID]],MasterData[],5,FALSE)</f>
        <v>990</v>
      </c>
      <c r="H490" s="7">
        <f>InputData[[#This Row],[QUANTITY]]*VLOOKUP(InputData[[#This Row],[PRODUCT ID]],MasterData[],6,FALSE)</f>
        <v>1059.3</v>
      </c>
    </row>
    <row r="491" spans="1:8" x14ac:dyDescent="0.25">
      <c r="A491" s="3">
        <v>44873</v>
      </c>
      <c r="B491" s="4" t="s">
        <v>45</v>
      </c>
      <c r="C491" s="5">
        <v>10</v>
      </c>
      <c r="D491" s="5" t="s">
        <v>105</v>
      </c>
      <c r="E491" s="5" t="s">
        <v>106</v>
      </c>
      <c r="F491" s="6">
        <v>0</v>
      </c>
      <c r="G491" s="7">
        <f>InputData[[#This Row],[QUANTITY]]*VLOOKUP(InputData[[#This Row],[PRODUCT ID]],MasterData[],5,FALSE)</f>
        <v>1500</v>
      </c>
      <c r="H491" s="7">
        <f>InputData[[#This Row],[QUANTITY]]*VLOOKUP(InputData[[#This Row],[PRODUCT ID]],MasterData[],6,FALSE)</f>
        <v>2100</v>
      </c>
    </row>
    <row r="492" spans="1:8" x14ac:dyDescent="0.25">
      <c r="A492" s="3">
        <v>44874</v>
      </c>
      <c r="B492" s="4" t="s">
        <v>63</v>
      </c>
      <c r="C492" s="5">
        <v>8</v>
      </c>
      <c r="D492" s="5" t="s">
        <v>106</v>
      </c>
      <c r="E492" s="5" t="s">
        <v>107</v>
      </c>
      <c r="F492" s="6">
        <v>0</v>
      </c>
      <c r="G492" s="7">
        <f>InputData[[#This Row],[QUANTITY]]*VLOOKUP(InputData[[#This Row],[PRODUCT ID]],MasterData[],5,FALSE)</f>
        <v>384</v>
      </c>
      <c r="H492" s="7">
        <f>InputData[[#This Row],[QUANTITY]]*VLOOKUP(InputData[[#This Row],[PRODUCT ID]],MasterData[],6,FALSE)</f>
        <v>456.96000000000004</v>
      </c>
    </row>
    <row r="493" spans="1:8" x14ac:dyDescent="0.25">
      <c r="A493" s="3">
        <v>44875</v>
      </c>
      <c r="B493" s="4" t="s">
        <v>43</v>
      </c>
      <c r="C493" s="5">
        <v>7</v>
      </c>
      <c r="D493" s="5" t="s">
        <v>108</v>
      </c>
      <c r="E493" s="5" t="s">
        <v>106</v>
      </c>
      <c r="F493" s="6">
        <v>0</v>
      </c>
      <c r="G493" s="7">
        <f>InputData[[#This Row],[QUANTITY]]*VLOOKUP(InputData[[#This Row],[PRODUCT ID]],MasterData[],5,FALSE)</f>
        <v>259</v>
      </c>
      <c r="H493" s="7">
        <f>InputData[[#This Row],[QUANTITY]]*VLOOKUP(InputData[[#This Row],[PRODUCT ID]],MasterData[],6,FALSE)</f>
        <v>344.47</v>
      </c>
    </row>
    <row r="494" spans="1:8" x14ac:dyDescent="0.25">
      <c r="A494" s="3">
        <v>44878</v>
      </c>
      <c r="B494" s="4" t="s">
        <v>63</v>
      </c>
      <c r="C494" s="5">
        <v>10</v>
      </c>
      <c r="D494" s="5" t="s">
        <v>105</v>
      </c>
      <c r="E494" s="5" t="s">
        <v>107</v>
      </c>
      <c r="F494" s="6">
        <v>0</v>
      </c>
      <c r="G494" s="7">
        <f>InputData[[#This Row],[QUANTITY]]*VLOOKUP(InputData[[#This Row],[PRODUCT ID]],MasterData[],5,FALSE)</f>
        <v>480</v>
      </c>
      <c r="H494" s="7">
        <f>InputData[[#This Row],[QUANTITY]]*VLOOKUP(InputData[[#This Row],[PRODUCT ID]],MasterData[],6,FALSE)</f>
        <v>571.20000000000005</v>
      </c>
    </row>
    <row r="495" spans="1:8" x14ac:dyDescent="0.25">
      <c r="A495" s="3">
        <v>44879</v>
      </c>
      <c r="B495" s="4" t="s">
        <v>10</v>
      </c>
      <c r="C495" s="5">
        <v>1</v>
      </c>
      <c r="D495" s="5" t="s">
        <v>108</v>
      </c>
      <c r="E495" s="5" t="s">
        <v>107</v>
      </c>
      <c r="F495" s="6">
        <v>0</v>
      </c>
      <c r="G495" s="7">
        <f>InputData[[#This Row],[QUANTITY]]*VLOOKUP(InputData[[#This Row],[PRODUCT ID]],MasterData[],5,FALSE)</f>
        <v>105</v>
      </c>
      <c r="H495" s="7">
        <f>InputData[[#This Row],[QUANTITY]]*VLOOKUP(InputData[[#This Row],[PRODUCT ID]],MasterData[],6,FALSE)</f>
        <v>142.80000000000001</v>
      </c>
    </row>
    <row r="496" spans="1:8" x14ac:dyDescent="0.25">
      <c r="A496" s="3">
        <v>44880</v>
      </c>
      <c r="B496" s="4" t="s">
        <v>31</v>
      </c>
      <c r="C496" s="5">
        <v>14</v>
      </c>
      <c r="D496" s="5" t="s">
        <v>108</v>
      </c>
      <c r="E496" s="5" t="s">
        <v>107</v>
      </c>
      <c r="F496" s="6">
        <v>0</v>
      </c>
      <c r="G496" s="7">
        <f>InputData[[#This Row],[QUANTITY]]*VLOOKUP(InputData[[#This Row],[PRODUCT ID]],MasterData[],5,FALSE)</f>
        <v>1022</v>
      </c>
      <c r="H496" s="7">
        <f>InputData[[#This Row],[QUANTITY]]*VLOOKUP(InputData[[#This Row],[PRODUCT ID]],MasterData[],6,FALSE)</f>
        <v>1318.38</v>
      </c>
    </row>
    <row r="497" spans="1:8" x14ac:dyDescent="0.25">
      <c r="A497" s="3">
        <v>44881</v>
      </c>
      <c r="B497" s="4" t="s">
        <v>41</v>
      </c>
      <c r="C497" s="5">
        <v>8</v>
      </c>
      <c r="D497" s="5" t="s">
        <v>106</v>
      </c>
      <c r="E497" s="5" t="s">
        <v>106</v>
      </c>
      <c r="F497" s="6">
        <v>0</v>
      </c>
      <c r="G497" s="7">
        <f>InputData[[#This Row],[QUANTITY]]*VLOOKUP(InputData[[#This Row],[PRODUCT ID]],MasterData[],5,FALSE)</f>
        <v>1072</v>
      </c>
      <c r="H497" s="7">
        <f>InputData[[#This Row],[QUANTITY]]*VLOOKUP(InputData[[#This Row],[PRODUCT ID]],MasterData[],6,FALSE)</f>
        <v>1254.24</v>
      </c>
    </row>
    <row r="498" spans="1:8" x14ac:dyDescent="0.25">
      <c r="A498" s="3">
        <v>44883</v>
      </c>
      <c r="B498" s="4" t="s">
        <v>77</v>
      </c>
      <c r="C498" s="5">
        <v>8</v>
      </c>
      <c r="D498" s="5" t="s">
        <v>108</v>
      </c>
      <c r="E498" s="5" t="s">
        <v>107</v>
      </c>
      <c r="F498" s="6">
        <v>0</v>
      </c>
      <c r="G498" s="7">
        <f>InputData[[#This Row],[QUANTITY]]*VLOOKUP(InputData[[#This Row],[PRODUCT ID]],MasterData[],5,FALSE)</f>
        <v>440</v>
      </c>
      <c r="H498" s="7">
        <f>InputData[[#This Row],[QUANTITY]]*VLOOKUP(InputData[[#This Row],[PRODUCT ID]],MasterData[],6,FALSE)</f>
        <v>466.4</v>
      </c>
    </row>
    <row r="499" spans="1:8" x14ac:dyDescent="0.25">
      <c r="A499" s="3">
        <v>44886</v>
      </c>
      <c r="B499" s="4" t="s">
        <v>47</v>
      </c>
      <c r="C499" s="5">
        <v>6</v>
      </c>
      <c r="D499" s="5" t="s">
        <v>108</v>
      </c>
      <c r="E499" s="5" t="s">
        <v>107</v>
      </c>
      <c r="F499" s="6">
        <v>0</v>
      </c>
      <c r="G499" s="7">
        <f>InputData[[#This Row],[QUANTITY]]*VLOOKUP(InputData[[#This Row],[PRODUCT ID]],MasterData[],5,FALSE)</f>
        <v>366</v>
      </c>
      <c r="H499" s="7">
        <f>InputData[[#This Row],[QUANTITY]]*VLOOKUP(InputData[[#This Row],[PRODUCT ID]],MasterData[],6,FALSE)</f>
        <v>457.5</v>
      </c>
    </row>
    <row r="500" spans="1:8" x14ac:dyDescent="0.25">
      <c r="A500" s="3">
        <v>44888</v>
      </c>
      <c r="B500" s="4" t="s">
        <v>81</v>
      </c>
      <c r="C500" s="5">
        <v>12</v>
      </c>
      <c r="D500" s="5" t="s">
        <v>106</v>
      </c>
      <c r="E500" s="5" t="s">
        <v>106</v>
      </c>
      <c r="F500" s="6">
        <v>0</v>
      </c>
      <c r="G500" s="7">
        <f>InputData[[#This Row],[QUANTITY]]*VLOOKUP(InputData[[#This Row],[PRODUCT ID]],MasterData[],5,FALSE)</f>
        <v>1080</v>
      </c>
      <c r="H500" s="7">
        <f>InputData[[#This Row],[QUANTITY]]*VLOOKUP(InputData[[#This Row],[PRODUCT ID]],MasterData[],6,FALSE)</f>
        <v>1155.5999999999999</v>
      </c>
    </row>
    <row r="501" spans="1:8" x14ac:dyDescent="0.25">
      <c r="A501" s="3">
        <v>44890</v>
      </c>
      <c r="B501" s="4" t="s">
        <v>14</v>
      </c>
      <c r="C501" s="5">
        <v>5</v>
      </c>
      <c r="D501" s="5" t="s">
        <v>108</v>
      </c>
      <c r="E501" s="5" t="s">
        <v>107</v>
      </c>
      <c r="F501" s="6">
        <v>0</v>
      </c>
      <c r="G501" s="7">
        <f>InputData[[#This Row],[QUANTITY]]*VLOOKUP(InputData[[#This Row],[PRODUCT ID]],MasterData[],5,FALSE)</f>
        <v>220</v>
      </c>
      <c r="H501" s="7">
        <f>InputData[[#This Row],[QUANTITY]]*VLOOKUP(InputData[[#This Row],[PRODUCT ID]],MasterData[],6,FALSE)</f>
        <v>244.20000000000002</v>
      </c>
    </row>
    <row r="502" spans="1:8" x14ac:dyDescent="0.25">
      <c r="A502" s="3">
        <v>44891</v>
      </c>
      <c r="B502" s="4" t="s">
        <v>73</v>
      </c>
      <c r="C502" s="5">
        <v>5</v>
      </c>
      <c r="D502" s="5" t="s">
        <v>108</v>
      </c>
      <c r="E502" s="5" t="s">
        <v>106</v>
      </c>
      <c r="F502" s="6">
        <v>0</v>
      </c>
      <c r="G502" s="7">
        <f>InputData[[#This Row],[QUANTITY]]*VLOOKUP(InputData[[#This Row],[PRODUCT ID]],MasterData[],5,FALSE)</f>
        <v>445</v>
      </c>
      <c r="H502" s="7">
        <f>InputData[[#This Row],[QUANTITY]]*VLOOKUP(InputData[[#This Row],[PRODUCT ID]],MasterData[],6,FALSE)</f>
        <v>587.4</v>
      </c>
    </row>
    <row r="503" spans="1:8" x14ac:dyDescent="0.25">
      <c r="A503" s="3">
        <v>44892</v>
      </c>
      <c r="B503" s="4" t="s">
        <v>77</v>
      </c>
      <c r="C503" s="5">
        <v>15</v>
      </c>
      <c r="D503" s="5" t="s">
        <v>108</v>
      </c>
      <c r="E503" s="5" t="s">
        <v>106</v>
      </c>
      <c r="F503" s="6">
        <v>0</v>
      </c>
      <c r="G503" s="7">
        <f>InputData[[#This Row],[QUANTITY]]*VLOOKUP(InputData[[#This Row],[PRODUCT ID]],MasterData[],5,FALSE)</f>
        <v>825</v>
      </c>
      <c r="H503" s="7">
        <f>InputData[[#This Row],[QUANTITY]]*VLOOKUP(InputData[[#This Row],[PRODUCT ID]],MasterData[],6,FALSE)</f>
        <v>874.5</v>
      </c>
    </row>
    <row r="504" spans="1:8" x14ac:dyDescent="0.25">
      <c r="A504" s="3">
        <v>44893</v>
      </c>
      <c r="B504" s="4" t="s">
        <v>71</v>
      </c>
      <c r="C504" s="5">
        <v>8</v>
      </c>
      <c r="D504" s="5" t="s">
        <v>108</v>
      </c>
      <c r="E504" s="5" t="s">
        <v>107</v>
      </c>
      <c r="F504" s="6">
        <v>0</v>
      </c>
      <c r="G504" s="7">
        <f>InputData[[#This Row],[QUANTITY]]*VLOOKUP(InputData[[#This Row],[PRODUCT ID]],MasterData[],5,FALSE)</f>
        <v>744</v>
      </c>
      <c r="H504" s="7">
        <f>InputData[[#This Row],[QUANTITY]]*VLOOKUP(InputData[[#This Row],[PRODUCT ID]],MasterData[],6,FALSE)</f>
        <v>833.28</v>
      </c>
    </row>
    <row r="505" spans="1:8" x14ac:dyDescent="0.25">
      <c r="A505" s="3">
        <v>44895</v>
      </c>
      <c r="B505" s="4" t="s">
        <v>37</v>
      </c>
      <c r="C505" s="5">
        <v>2</v>
      </c>
      <c r="D505" s="5" t="s">
        <v>108</v>
      </c>
      <c r="E505" s="5" t="s">
        <v>106</v>
      </c>
      <c r="F505" s="6">
        <v>0</v>
      </c>
      <c r="G505" s="7">
        <f>InputData[[#This Row],[QUANTITY]]*VLOOKUP(InputData[[#This Row],[PRODUCT ID]],MasterData[],5,FALSE)</f>
        <v>24</v>
      </c>
      <c r="H505" s="7">
        <f>InputData[[#This Row],[QUANTITY]]*VLOOKUP(InputData[[#This Row],[PRODUCT ID]],MasterData[],6,FALSE)</f>
        <v>31.439999999999998</v>
      </c>
    </row>
    <row r="506" spans="1:8" x14ac:dyDescent="0.25">
      <c r="A506" s="3">
        <v>44898</v>
      </c>
      <c r="B506" s="4" t="s">
        <v>65</v>
      </c>
      <c r="C506" s="5">
        <v>5</v>
      </c>
      <c r="D506" s="5" t="s">
        <v>105</v>
      </c>
      <c r="E506" s="5" t="s">
        <v>107</v>
      </c>
      <c r="F506" s="6">
        <v>0</v>
      </c>
      <c r="G506" s="7">
        <f>InputData[[#This Row],[QUANTITY]]*VLOOKUP(InputData[[#This Row],[PRODUCT ID]],MasterData[],5,FALSE)</f>
        <v>185</v>
      </c>
      <c r="H506" s="7">
        <f>InputData[[#This Row],[QUANTITY]]*VLOOKUP(InputData[[#This Row],[PRODUCT ID]],MasterData[],6,FALSE)</f>
        <v>209.05</v>
      </c>
    </row>
    <row r="507" spans="1:8" x14ac:dyDescent="0.25">
      <c r="A507" s="3">
        <v>44899</v>
      </c>
      <c r="B507" s="4" t="s">
        <v>60</v>
      </c>
      <c r="C507" s="5">
        <v>10</v>
      </c>
      <c r="D507" s="5" t="s">
        <v>108</v>
      </c>
      <c r="E507" s="5" t="s">
        <v>107</v>
      </c>
      <c r="F507" s="6">
        <v>0</v>
      </c>
      <c r="G507" s="7">
        <f>InputData[[#This Row],[QUANTITY]]*VLOOKUP(InputData[[#This Row],[PRODUCT ID]],MasterData[],5,FALSE)</f>
        <v>180</v>
      </c>
      <c r="H507" s="7">
        <f>InputData[[#This Row],[QUANTITY]]*VLOOKUP(InputData[[#This Row],[PRODUCT ID]],MasterData[],6,FALSE)</f>
        <v>246.6</v>
      </c>
    </row>
    <row r="508" spans="1:8" x14ac:dyDescent="0.25">
      <c r="A508" s="3">
        <v>44899</v>
      </c>
      <c r="B508" s="4" t="s">
        <v>98</v>
      </c>
      <c r="C508" s="5">
        <v>15</v>
      </c>
      <c r="D508" s="5" t="s">
        <v>108</v>
      </c>
      <c r="E508" s="5" t="s">
        <v>107</v>
      </c>
      <c r="F508" s="6">
        <v>0</v>
      </c>
      <c r="G508" s="7">
        <f>InputData[[#This Row],[QUANTITY]]*VLOOKUP(InputData[[#This Row],[PRODUCT ID]],MasterData[],5,FALSE)</f>
        <v>1140</v>
      </c>
      <c r="H508" s="7">
        <f>InputData[[#This Row],[QUANTITY]]*VLOOKUP(InputData[[#This Row],[PRODUCT ID]],MasterData[],6,FALSE)</f>
        <v>1231.2</v>
      </c>
    </row>
    <row r="509" spans="1:8" x14ac:dyDescent="0.25">
      <c r="A509" s="3">
        <v>44902</v>
      </c>
      <c r="B509" s="4" t="s">
        <v>86</v>
      </c>
      <c r="C509" s="5">
        <v>12</v>
      </c>
      <c r="D509" s="5" t="s">
        <v>108</v>
      </c>
      <c r="E509" s="5" t="s">
        <v>107</v>
      </c>
      <c r="F509" s="6">
        <v>0</v>
      </c>
      <c r="G509" s="7">
        <f>InputData[[#This Row],[QUANTITY]]*VLOOKUP(InputData[[#This Row],[PRODUCT ID]],MasterData[],5,FALSE)</f>
        <v>864</v>
      </c>
      <c r="H509" s="7">
        <f>InputData[[#This Row],[QUANTITY]]*VLOOKUP(InputData[[#This Row],[PRODUCT ID]],MasterData[],6,FALSE)</f>
        <v>959.04</v>
      </c>
    </row>
    <row r="510" spans="1:8" x14ac:dyDescent="0.25">
      <c r="A510" s="3">
        <v>44902</v>
      </c>
      <c r="B510" s="4" t="s">
        <v>39</v>
      </c>
      <c r="C510" s="5">
        <v>13</v>
      </c>
      <c r="D510" s="5" t="s">
        <v>108</v>
      </c>
      <c r="E510" s="5" t="s">
        <v>106</v>
      </c>
      <c r="F510" s="6">
        <v>0</v>
      </c>
      <c r="G510" s="7">
        <f>InputData[[#This Row],[QUANTITY]]*VLOOKUP(InputData[[#This Row],[PRODUCT ID]],MasterData[],5,FALSE)</f>
        <v>169</v>
      </c>
      <c r="H510" s="7">
        <f>InputData[[#This Row],[QUANTITY]]*VLOOKUP(InputData[[#This Row],[PRODUCT ID]],MasterData[],6,FALSE)</f>
        <v>216.32</v>
      </c>
    </row>
    <row r="511" spans="1:8" x14ac:dyDescent="0.25">
      <c r="A511" s="3">
        <v>44902</v>
      </c>
      <c r="B511" s="4" t="s">
        <v>86</v>
      </c>
      <c r="C511" s="5">
        <v>5</v>
      </c>
      <c r="D511" s="5" t="s">
        <v>108</v>
      </c>
      <c r="E511" s="5" t="s">
        <v>107</v>
      </c>
      <c r="F511" s="6">
        <v>0</v>
      </c>
      <c r="G511" s="7">
        <f>InputData[[#This Row],[QUANTITY]]*VLOOKUP(InputData[[#This Row],[PRODUCT ID]],MasterData[],5,FALSE)</f>
        <v>360</v>
      </c>
      <c r="H511" s="7">
        <f>InputData[[#This Row],[QUANTITY]]*VLOOKUP(InputData[[#This Row],[PRODUCT ID]],MasterData[],6,FALSE)</f>
        <v>399.6</v>
      </c>
    </row>
    <row r="512" spans="1:8" x14ac:dyDescent="0.25">
      <c r="A512" s="3">
        <v>44906</v>
      </c>
      <c r="B512" s="4" t="s">
        <v>63</v>
      </c>
      <c r="C512" s="5">
        <v>5</v>
      </c>
      <c r="D512" s="5" t="s">
        <v>108</v>
      </c>
      <c r="E512" s="5" t="s">
        <v>106</v>
      </c>
      <c r="F512" s="6">
        <v>0</v>
      </c>
      <c r="G512" s="7">
        <f>InputData[[#This Row],[QUANTITY]]*VLOOKUP(InputData[[#This Row],[PRODUCT ID]],MasterData[],5,FALSE)</f>
        <v>240</v>
      </c>
      <c r="H512" s="7">
        <f>InputData[[#This Row],[QUANTITY]]*VLOOKUP(InputData[[#This Row],[PRODUCT ID]],MasterData[],6,FALSE)</f>
        <v>285.60000000000002</v>
      </c>
    </row>
    <row r="513" spans="1:8" x14ac:dyDescent="0.25">
      <c r="A513" s="3">
        <v>44906</v>
      </c>
      <c r="B513" s="4" t="s">
        <v>33</v>
      </c>
      <c r="C513" s="5">
        <v>9</v>
      </c>
      <c r="D513" s="5" t="s">
        <v>105</v>
      </c>
      <c r="E513" s="5" t="s">
        <v>106</v>
      </c>
      <c r="F513" s="6">
        <v>0</v>
      </c>
      <c r="G513" s="7">
        <f>InputData[[#This Row],[QUANTITY]]*VLOOKUP(InputData[[#This Row],[PRODUCT ID]],MasterData[],5,FALSE)</f>
        <v>1008</v>
      </c>
      <c r="H513" s="7">
        <f>InputData[[#This Row],[QUANTITY]]*VLOOKUP(InputData[[#This Row],[PRODUCT ID]],MasterData[],6,FALSE)</f>
        <v>1098.72</v>
      </c>
    </row>
    <row r="514" spans="1:8" x14ac:dyDescent="0.25">
      <c r="A514" s="3">
        <v>44906</v>
      </c>
      <c r="B514" s="4" t="s">
        <v>35</v>
      </c>
      <c r="C514" s="5">
        <v>10</v>
      </c>
      <c r="D514" s="5" t="s">
        <v>106</v>
      </c>
      <c r="E514" s="5" t="s">
        <v>107</v>
      </c>
      <c r="F514" s="6">
        <v>0</v>
      </c>
      <c r="G514" s="7">
        <f>InputData[[#This Row],[QUANTITY]]*VLOOKUP(InputData[[#This Row],[PRODUCT ID]],MasterData[],5,FALSE)</f>
        <v>1120</v>
      </c>
      <c r="H514" s="7">
        <f>InputData[[#This Row],[QUANTITY]]*VLOOKUP(InputData[[#This Row],[PRODUCT ID]],MasterData[],6,FALSE)</f>
        <v>1467.2</v>
      </c>
    </row>
    <row r="515" spans="1:8" x14ac:dyDescent="0.25">
      <c r="A515" s="3">
        <v>44907</v>
      </c>
      <c r="B515" s="4" t="s">
        <v>69</v>
      </c>
      <c r="C515" s="5">
        <v>9</v>
      </c>
      <c r="D515" s="5" t="s">
        <v>105</v>
      </c>
      <c r="E515" s="5" t="s">
        <v>107</v>
      </c>
      <c r="F515" s="6">
        <v>0</v>
      </c>
      <c r="G515" s="7">
        <f>InputData[[#This Row],[QUANTITY]]*VLOOKUP(InputData[[#This Row],[PRODUCT ID]],MasterData[],5,FALSE)</f>
        <v>1332</v>
      </c>
      <c r="H515" s="7">
        <f>InputData[[#This Row],[QUANTITY]]*VLOOKUP(InputData[[#This Row],[PRODUCT ID]],MasterData[],6,FALSE)</f>
        <v>1811.52</v>
      </c>
    </row>
    <row r="516" spans="1:8" x14ac:dyDescent="0.25">
      <c r="A516" s="3">
        <v>44907</v>
      </c>
      <c r="B516" s="4" t="s">
        <v>92</v>
      </c>
      <c r="C516" s="5">
        <v>10</v>
      </c>
      <c r="D516" s="5" t="s">
        <v>105</v>
      </c>
      <c r="E516" s="5" t="s">
        <v>106</v>
      </c>
      <c r="F516" s="6">
        <v>0</v>
      </c>
      <c r="G516" s="7">
        <f>InputData[[#This Row],[QUANTITY]]*VLOOKUP(InputData[[#This Row],[PRODUCT ID]],MasterData[],5,FALSE)</f>
        <v>1380</v>
      </c>
      <c r="H516" s="7">
        <f>InputData[[#This Row],[QUANTITY]]*VLOOKUP(InputData[[#This Row],[PRODUCT ID]],MasterData[],6,FALSE)</f>
        <v>1738.8</v>
      </c>
    </row>
    <row r="517" spans="1:8" x14ac:dyDescent="0.25">
      <c r="A517" s="3">
        <v>44909</v>
      </c>
      <c r="B517" s="4" t="s">
        <v>16</v>
      </c>
      <c r="C517" s="5">
        <v>4</v>
      </c>
      <c r="D517" s="5" t="s">
        <v>108</v>
      </c>
      <c r="E517" s="5" t="s">
        <v>107</v>
      </c>
      <c r="F517" s="6">
        <v>0</v>
      </c>
      <c r="G517" s="7">
        <f>InputData[[#This Row],[QUANTITY]]*VLOOKUP(InputData[[#This Row],[PRODUCT ID]],MasterData[],5,FALSE)</f>
        <v>532</v>
      </c>
      <c r="H517" s="7">
        <f>InputData[[#This Row],[QUANTITY]]*VLOOKUP(InputData[[#This Row],[PRODUCT ID]],MasterData[],6,FALSE)</f>
        <v>622.44000000000005</v>
      </c>
    </row>
    <row r="518" spans="1:8" x14ac:dyDescent="0.25">
      <c r="A518" s="3">
        <v>44910</v>
      </c>
      <c r="B518" s="4" t="s">
        <v>24</v>
      </c>
      <c r="C518" s="5">
        <v>13</v>
      </c>
      <c r="D518" s="5" t="s">
        <v>108</v>
      </c>
      <c r="E518" s="5" t="s">
        <v>106</v>
      </c>
      <c r="F518" s="6">
        <v>0</v>
      </c>
      <c r="G518" s="7">
        <f>InputData[[#This Row],[QUANTITY]]*VLOOKUP(InputData[[#This Row],[PRODUCT ID]],MasterData[],5,FALSE)</f>
        <v>78</v>
      </c>
      <c r="H518" s="7">
        <f>InputData[[#This Row],[QUANTITY]]*VLOOKUP(InputData[[#This Row],[PRODUCT ID]],MasterData[],6,FALSE)</f>
        <v>102.17999999999999</v>
      </c>
    </row>
    <row r="519" spans="1:8" x14ac:dyDescent="0.25">
      <c r="A519" s="3">
        <v>44914</v>
      </c>
      <c r="B519" s="4" t="s">
        <v>98</v>
      </c>
      <c r="C519" s="5">
        <v>7</v>
      </c>
      <c r="D519" s="5" t="s">
        <v>108</v>
      </c>
      <c r="E519" s="5" t="s">
        <v>106</v>
      </c>
      <c r="F519" s="6">
        <v>0</v>
      </c>
      <c r="G519" s="7">
        <f>InputData[[#This Row],[QUANTITY]]*VLOOKUP(InputData[[#This Row],[PRODUCT ID]],MasterData[],5,FALSE)</f>
        <v>532</v>
      </c>
      <c r="H519" s="7">
        <f>InputData[[#This Row],[QUANTITY]]*VLOOKUP(InputData[[#This Row],[PRODUCT ID]],MasterData[],6,FALSE)</f>
        <v>574.55999999999995</v>
      </c>
    </row>
    <row r="520" spans="1:8" x14ac:dyDescent="0.25">
      <c r="A520" s="3">
        <v>44914</v>
      </c>
      <c r="B520" s="4" t="s">
        <v>29</v>
      </c>
      <c r="C520" s="5">
        <v>14</v>
      </c>
      <c r="D520" s="5" t="s">
        <v>108</v>
      </c>
      <c r="E520" s="5" t="s">
        <v>107</v>
      </c>
      <c r="F520" s="6">
        <v>0</v>
      </c>
      <c r="G520" s="7">
        <f>InputData[[#This Row],[QUANTITY]]*VLOOKUP(InputData[[#This Row],[PRODUCT ID]],MasterData[],5,FALSE)</f>
        <v>616</v>
      </c>
      <c r="H520" s="7">
        <f>InputData[[#This Row],[QUANTITY]]*VLOOKUP(InputData[[#This Row],[PRODUCT ID]],MasterData[],6,FALSE)</f>
        <v>677.6</v>
      </c>
    </row>
    <row r="521" spans="1:8" x14ac:dyDescent="0.25">
      <c r="A521" s="3">
        <v>44914</v>
      </c>
      <c r="B521" s="4" t="s">
        <v>24</v>
      </c>
      <c r="C521" s="5">
        <v>11</v>
      </c>
      <c r="D521" s="5" t="s">
        <v>106</v>
      </c>
      <c r="E521" s="5" t="s">
        <v>106</v>
      </c>
      <c r="F521" s="6">
        <v>0</v>
      </c>
      <c r="G521" s="7">
        <f>InputData[[#This Row],[QUANTITY]]*VLOOKUP(InputData[[#This Row],[PRODUCT ID]],MasterData[],5,FALSE)</f>
        <v>66</v>
      </c>
      <c r="H521" s="7">
        <f>InputData[[#This Row],[QUANTITY]]*VLOOKUP(InputData[[#This Row],[PRODUCT ID]],MasterData[],6,FALSE)</f>
        <v>86.46</v>
      </c>
    </row>
    <row r="522" spans="1:8" x14ac:dyDescent="0.25">
      <c r="A522" s="3">
        <v>44916</v>
      </c>
      <c r="B522" s="4" t="s">
        <v>18</v>
      </c>
      <c r="C522" s="5">
        <v>10</v>
      </c>
      <c r="D522" s="5" t="s">
        <v>108</v>
      </c>
      <c r="E522" s="5" t="s">
        <v>106</v>
      </c>
      <c r="F522" s="6">
        <v>0</v>
      </c>
      <c r="G522" s="7">
        <f>InputData[[#This Row],[QUANTITY]]*VLOOKUP(InputData[[#This Row],[PRODUCT ID]],MasterData[],5,FALSE)</f>
        <v>750</v>
      </c>
      <c r="H522" s="7">
        <f>InputData[[#This Row],[QUANTITY]]*VLOOKUP(InputData[[#This Row],[PRODUCT ID]],MasterData[],6,FALSE)</f>
        <v>855</v>
      </c>
    </row>
    <row r="523" spans="1:8" x14ac:dyDescent="0.25">
      <c r="A523" s="3">
        <v>44924</v>
      </c>
      <c r="B523" s="4" t="s">
        <v>22</v>
      </c>
      <c r="C523" s="5">
        <v>15</v>
      </c>
      <c r="D523" s="5" t="s">
        <v>108</v>
      </c>
      <c r="E523" s="5" t="s">
        <v>106</v>
      </c>
      <c r="F523" s="6">
        <v>0</v>
      </c>
      <c r="G523" s="7">
        <f>InputData[[#This Row],[QUANTITY]]*VLOOKUP(InputData[[#This Row],[PRODUCT ID]],MasterData[],5,FALSE)</f>
        <v>1245</v>
      </c>
      <c r="H523" s="7">
        <f>InputData[[#This Row],[QUANTITY]]*VLOOKUP(InputData[[#This Row],[PRODUCT ID]],MasterData[],6,FALSE)</f>
        <v>1419.3000000000002</v>
      </c>
    </row>
    <row r="524" spans="1:8" x14ac:dyDescent="0.25">
      <c r="A524" s="3">
        <v>44924</v>
      </c>
      <c r="B524" s="4" t="s">
        <v>94</v>
      </c>
      <c r="C524" s="5">
        <v>1</v>
      </c>
      <c r="D524" s="5" t="s">
        <v>105</v>
      </c>
      <c r="E524" s="5" t="s">
        <v>107</v>
      </c>
      <c r="F524" s="6">
        <v>0</v>
      </c>
      <c r="G524" s="7">
        <f>InputData[[#This Row],[QUANTITY]]*VLOOKUP(InputData[[#This Row],[PRODUCT ID]],MasterData[],5,FALSE)</f>
        <v>120</v>
      </c>
      <c r="H524" s="7">
        <f>InputData[[#This Row],[QUANTITY]]*VLOOKUP(InputData[[#This Row],[PRODUCT ID]],MasterData[],6,FALSE)</f>
        <v>162</v>
      </c>
    </row>
    <row r="525" spans="1:8" x14ac:dyDescent="0.25">
      <c r="A525" s="3">
        <v>44925</v>
      </c>
      <c r="B525" s="4" t="s">
        <v>92</v>
      </c>
      <c r="C525" s="5">
        <v>14</v>
      </c>
      <c r="D525" s="5" t="s">
        <v>108</v>
      </c>
      <c r="E525" s="5" t="s">
        <v>106</v>
      </c>
      <c r="F525" s="6">
        <v>0</v>
      </c>
      <c r="G525" s="7">
        <f>InputData[[#This Row],[QUANTITY]]*VLOOKUP(InputData[[#This Row],[PRODUCT ID]],MasterData[],5,FALSE)</f>
        <v>1932</v>
      </c>
      <c r="H525" s="7">
        <f>InputData[[#This Row],[QUANTITY]]*VLOOKUP(InputData[[#This Row],[PRODUCT ID]],MasterData[],6,FALSE)</f>
        <v>2434.3199999999997</v>
      </c>
    </row>
    <row r="526" spans="1:8" x14ac:dyDescent="0.25">
      <c r="A526" s="3">
        <v>44926</v>
      </c>
      <c r="B526" s="4" t="s">
        <v>75</v>
      </c>
      <c r="C526" s="5">
        <v>12</v>
      </c>
      <c r="D526" s="5" t="s">
        <v>106</v>
      </c>
      <c r="E526" s="5" t="s">
        <v>106</v>
      </c>
      <c r="F526" s="6">
        <v>0</v>
      </c>
      <c r="G526" s="7">
        <f>InputData[[#This Row],[QUANTITY]]*VLOOKUP(InputData[[#This Row],[PRODUCT ID]],MasterData[],5,FALSE)</f>
        <v>1140</v>
      </c>
      <c r="H526" s="7">
        <f>InputData[[#This Row],[QUANTITY]]*VLOOKUP(InputData[[#This Row],[PRODUCT ID]],MasterData[],6,FALSE)</f>
        <v>1436.4</v>
      </c>
    </row>
    <row r="527" spans="1:8" x14ac:dyDescent="0.25">
      <c r="A527" s="3">
        <v>44926</v>
      </c>
      <c r="B527" s="4" t="s">
        <v>29</v>
      </c>
      <c r="C527" s="5">
        <v>6</v>
      </c>
      <c r="D527" s="5" t="s">
        <v>106</v>
      </c>
      <c r="E527" s="5" t="s">
        <v>106</v>
      </c>
      <c r="F527" s="6">
        <v>0</v>
      </c>
      <c r="G527" s="7">
        <f>InputData[[#This Row],[QUANTITY]]*VLOOKUP(InputData[[#This Row],[PRODUCT ID]],MasterData[],5,FALSE)</f>
        <v>264</v>
      </c>
      <c r="H527" s="7">
        <f>InputData[[#This Row],[QUANTITY]]*VLOOKUP(InputData[[#This Row],[PRODUCT ID]],MasterData[],6,FALSE)</f>
        <v>290.39999999999998</v>
      </c>
    </row>
    <row r="528" spans="1:8" x14ac:dyDescent="0.25">
      <c r="A528" s="3">
        <v>44926</v>
      </c>
      <c r="B528" s="4" t="s">
        <v>29</v>
      </c>
      <c r="C528" s="5">
        <v>3</v>
      </c>
      <c r="D528" s="5" t="s">
        <v>105</v>
      </c>
      <c r="E528" s="5" t="s">
        <v>107</v>
      </c>
      <c r="F528" s="6">
        <v>0</v>
      </c>
      <c r="G528" s="7">
        <f>InputData[[#This Row],[QUANTITY]]*VLOOKUP(InputData[[#This Row],[PRODUCT ID]],MasterData[],5,FALSE)</f>
        <v>132</v>
      </c>
      <c r="H528" s="7">
        <f>InputData[[#This Row],[QUANTITY]]*VLOOKUP(InputData[[#This Row],[PRODUCT ID]],MasterData[],6,FALSE)</f>
        <v>145.19999999999999</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7"/>
  <sheetViews>
    <sheetView workbookViewId="0">
      <selection activeCell="D17" sqref="D17"/>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row r="47" spans="1:6" x14ac:dyDescent="0.25">
      <c r="A47" t="s">
        <v>138</v>
      </c>
      <c r="B47" t="s">
        <v>139</v>
      </c>
      <c r="C47" t="s">
        <v>140</v>
      </c>
      <c r="D47" t="s">
        <v>9</v>
      </c>
      <c r="E47">
        <v>70</v>
      </c>
      <c r="F47">
        <v>75</v>
      </c>
    </row>
  </sheetData>
  <phoneticPr fontId="3" type="noConversion"/>
  <dataValidations count="3">
    <dataValidation type="list" allowBlank="1" showInputMessage="1" showErrorMessage="1" sqref="C2:C45" xr:uid="{DD3653ED-5F3C-43AF-A846-04E57B65CB7D}">
      <formula1>"Category01,Category02,Category03,Category04,Category05"</formula1>
    </dataValidation>
    <dataValidation type="list" allowBlank="1" showInputMessage="1" showErrorMessage="1" sqref="D2:D47" xr:uid="{BAF831DE-FD7E-4C5A-AB30-A7CBB0FB6518}">
      <formula1>"Kg,Lt,Ft,Dozon,No."</formula1>
    </dataValidation>
    <dataValidation type="list" allowBlank="1" showInputMessage="1" showErrorMessage="1" sqref="C46:C47" xr:uid="{0707ACB7-C2CD-4A20-9389-DD2CBA156772}">
      <formula1>"Category01,Category02,Category03,Category04,Category05,Category06"</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F0A8-5E54-4788-8DF2-907D30A7BCF9}">
  <dimension ref="A1:AV46"/>
  <sheetViews>
    <sheetView topLeftCell="T1" zoomScale="70" zoomScaleNormal="70" workbookViewId="0">
      <selection activeCell="AF49" sqref="AF49"/>
    </sheetView>
  </sheetViews>
  <sheetFormatPr defaultRowHeight="15" x14ac:dyDescent="0.25"/>
  <cols>
    <col min="1" max="1" width="17.85546875" bestFit="1" customWidth="1"/>
    <col min="2" max="2" width="37.85546875" bestFit="1" customWidth="1"/>
    <col min="4" max="4" width="36.85546875" bestFit="1" customWidth="1"/>
    <col min="5" max="5" width="37.85546875" bestFit="1" customWidth="1"/>
    <col min="6" max="6" width="12.42578125" customWidth="1"/>
    <col min="7" max="7" width="17.85546875" bestFit="1" customWidth="1"/>
    <col min="8" max="8" width="36.85546875" bestFit="1" customWidth="1"/>
    <col min="9" max="9" width="37.85546875" bestFit="1" customWidth="1"/>
    <col min="10" max="14" width="15.28515625" customWidth="1"/>
    <col min="15" max="15" width="12.42578125" customWidth="1"/>
    <col min="16" max="19" width="16.140625" customWidth="1"/>
    <col min="21" max="21" width="17.85546875" bestFit="1" customWidth="1"/>
    <col min="22" max="22" width="10.28515625" bestFit="1" customWidth="1"/>
    <col min="23" max="23" width="37.85546875" bestFit="1" customWidth="1"/>
    <col min="24" max="24" width="22.42578125" bestFit="1" customWidth="1"/>
    <col min="25" max="28" width="17" customWidth="1"/>
    <col min="29" max="29" width="17" style="7" customWidth="1"/>
    <col min="30" max="31" width="17" customWidth="1"/>
    <col min="32" max="34" width="11.42578125" customWidth="1"/>
    <col min="35" max="35" width="17" customWidth="1"/>
    <col min="36" max="36" width="17.85546875" bestFit="1" customWidth="1"/>
    <col min="37" max="37" width="37.85546875" bestFit="1" customWidth="1"/>
    <col min="38" max="43" width="10.85546875" customWidth="1"/>
    <col min="44" max="44" width="17.85546875" bestFit="1" customWidth="1"/>
    <col min="45" max="45" width="37.85546875" bestFit="1" customWidth="1"/>
    <col min="46" max="46" width="19.5703125" customWidth="1"/>
    <col min="47" max="47" width="17.85546875" bestFit="1" customWidth="1"/>
    <col min="48" max="48" width="37.85546875" bestFit="1" customWidth="1"/>
  </cols>
  <sheetData>
    <row r="1" spans="1:48" x14ac:dyDescent="0.25">
      <c r="A1" s="8" t="s">
        <v>116</v>
      </c>
      <c r="B1" t="s">
        <v>117</v>
      </c>
      <c r="D1" t="s">
        <v>118</v>
      </c>
      <c r="E1" t="s">
        <v>117</v>
      </c>
      <c r="G1" s="8" t="s">
        <v>116</v>
      </c>
      <c r="H1" t="s">
        <v>118</v>
      </c>
      <c r="I1" t="s">
        <v>117</v>
      </c>
      <c r="Q1" t="b">
        <v>1</v>
      </c>
      <c r="R1" t="b">
        <v>1</v>
      </c>
      <c r="S1" t="b">
        <v>1</v>
      </c>
      <c r="U1" s="8" t="s">
        <v>116</v>
      </c>
      <c r="V1" s="8" t="s">
        <v>3</v>
      </c>
      <c r="W1" t="s">
        <v>117</v>
      </c>
      <c r="X1" t="s">
        <v>131</v>
      </c>
      <c r="AA1" t="str">
        <f ca="1">VLOOKUP(1,Z2:AD45,2,0)</f>
        <v>Product41</v>
      </c>
      <c r="AB1" t="str">
        <f ca="1">VLOOKUP(1,Z2:AD45,3,0)</f>
        <v>Ft</v>
      </c>
      <c r="AC1" s="7">
        <f ca="1">VLOOKUP(1,Z2:AD45,4,0)</f>
        <v>22952.16</v>
      </c>
      <c r="AD1">
        <f ca="1">VLOOKUP(1,Z2:AD45,5,0)</f>
        <v>132</v>
      </c>
      <c r="AF1">
        <v>1</v>
      </c>
      <c r="AG1">
        <f>COUNT(X:X)-9</f>
        <v>35</v>
      </c>
      <c r="AH1">
        <f>MIN(AF1:AG1)</f>
        <v>1</v>
      </c>
      <c r="AJ1" s="8" t="s">
        <v>116</v>
      </c>
      <c r="AK1" t="s">
        <v>117</v>
      </c>
      <c r="AN1" t="str">
        <f ca="1">VLOOKUP(1,AM3:AO7,2,0)</f>
        <v>Category04</v>
      </c>
      <c r="AO1" s="7">
        <f ca="1">VLOOKUP(1,AM3:AO7,3,0)</f>
        <v>95269.4</v>
      </c>
      <c r="AR1" s="8" t="s">
        <v>116</v>
      </c>
      <c r="AS1" t="s">
        <v>117</v>
      </c>
      <c r="AU1" s="8" t="s">
        <v>116</v>
      </c>
      <c r="AV1" t="s">
        <v>117</v>
      </c>
    </row>
    <row r="2" spans="1:48" x14ac:dyDescent="0.25">
      <c r="A2" s="9">
        <v>1</v>
      </c>
      <c r="B2" s="7">
        <v>13167.810000000001</v>
      </c>
      <c r="D2" s="7">
        <v>332504</v>
      </c>
      <c r="E2" s="7">
        <v>401411.91999999969</v>
      </c>
      <c r="G2" s="9" t="s">
        <v>119</v>
      </c>
      <c r="H2" s="7">
        <v>34290</v>
      </c>
      <c r="I2" s="7">
        <v>41346.959999999992</v>
      </c>
      <c r="J2" s="7"/>
      <c r="K2" t="s">
        <v>135</v>
      </c>
      <c r="L2" t="s">
        <v>136</v>
      </c>
      <c r="M2" t="s">
        <v>137</v>
      </c>
      <c r="N2" t="s">
        <v>134</v>
      </c>
      <c r="P2" t="s">
        <v>135</v>
      </c>
      <c r="Q2" t="s">
        <v>136</v>
      </c>
      <c r="R2" t="s">
        <v>137</v>
      </c>
      <c r="S2" t="s">
        <v>134</v>
      </c>
      <c r="U2" t="s">
        <v>7</v>
      </c>
      <c r="V2" t="s">
        <v>9</v>
      </c>
      <c r="W2">
        <v>9764.7199999999993</v>
      </c>
      <c r="X2">
        <v>94</v>
      </c>
      <c r="Z2">
        <f ca="1">IFERROR(RANK(AC2,$AC$2:$AC$45),"")</f>
        <v>19</v>
      </c>
      <c r="AA2" t="str">
        <f ca="1">IF(OFFSET(U1,1,0)=0,"",OFFSET(U1,1,0))</f>
        <v>Product01</v>
      </c>
      <c r="AB2" t="str">
        <f ca="1">IF(OFFSET(U1,1,1)=0,"",OFFSET(U1,1,1))</f>
        <v>Kg</v>
      </c>
      <c r="AC2" s="7">
        <f ca="1">IF(OFFSET(U1,1,2)=0,"",OFFSET(U1,1,2))</f>
        <v>9764.7199999999993</v>
      </c>
      <c r="AD2">
        <f ca="1">IF(OFFSET(U1,1,3)=0,"",OFFSET(U1,1,3))</f>
        <v>94</v>
      </c>
      <c r="AJ2" s="9" t="s">
        <v>8</v>
      </c>
      <c r="AK2">
        <v>69261.950000000012</v>
      </c>
      <c r="AO2" s="7"/>
      <c r="AR2" s="9" t="s">
        <v>108</v>
      </c>
      <c r="AS2">
        <v>208140.15000000005</v>
      </c>
      <c r="AU2" s="9" t="s">
        <v>107</v>
      </c>
      <c r="AV2">
        <v>199516.90000000008</v>
      </c>
    </row>
    <row r="3" spans="1:48" x14ac:dyDescent="0.25">
      <c r="A3" s="9">
        <v>2</v>
      </c>
      <c r="B3" s="7">
        <v>13210.220000000001</v>
      </c>
      <c r="G3" s="9" t="s">
        <v>120</v>
      </c>
      <c r="H3" s="7">
        <v>25341</v>
      </c>
      <c r="I3" s="7">
        <v>30857.300000000003</v>
      </c>
      <c r="J3" s="7"/>
      <c r="K3" s="9" t="s">
        <v>119</v>
      </c>
      <c r="L3" s="7">
        <f>VLOOKUP(K3,$G$1:$I$13,3,0)</f>
        <v>41346.959999999992</v>
      </c>
      <c r="M3" s="7">
        <f>L3-VLOOKUP(K3,$G$1:$I$13,2,0)</f>
        <v>7056.9599999999919</v>
      </c>
      <c r="N3" s="10">
        <f>M3/L3</f>
        <v>0.17067663499323754</v>
      </c>
      <c r="P3" s="9" t="s">
        <v>119</v>
      </c>
      <c r="Q3" s="7">
        <f>IF($Q$1=TRUE,L3,NA())</f>
        <v>41346.959999999992</v>
      </c>
      <c r="R3" s="7">
        <f>IF($R$1=TRUE,M3,"")</f>
        <v>7056.9599999999919</v>
      </c>
      <c r="S3" s="10">
        <f>IFERROR(IF($S$1=TRUE, R3/Q3, ""),"")</f>
        <v>0.17067663499323754</v>
      </c>
      <c r="U3" t="s">
        <v>11</v>
      </c>
      <c r="V3" t="s">
        <v>9</v>
      </c>
      <c r="W3">
        <v>13423.199999999999</v>
      </c>
      <c r="X3">
        <v>94</v>
      </c>
      <c r="Z3">
        <f t="shared" ref="Z3:Z45" ca="1" si="0">IFERROR(RANK(AC3,$AC$2:$AC$45),"")</f>
        <v>10</v>
      </c>
      <c r="AA3" t="str">
        <f t="shared" ref="AA3:AA25" ca="1" si="1">IF(OFFSET(U2,1,0)=0,"",OFFSET(U2,1,0))</f>
        <v>Product02</v>
      </c>
      <c r="AB3" t="str">
        <f t="shared" ref="AB3:AB45" ca="1" si="2">IF(OFFSET(U2,1,1)=0,"",OFFSET(U2,1,1))</f>
        <v>Kg</v>
      </c>
      <c r="AC3" s="7">
        <f t="shared" ref="AC3:AC45" ca="1" si="3">IF(OFFSET(U2,1,2)=0,"",OFFSET(U2,1,2))</f>
        <v>13423.199999999999</v>
      </c>
      <c r="AD3">
        <f t="shared" ref="AD3:AD45" ca="1" si="4">IF(OFFSET(U2,1,3)=0,"",OFFSET(U2,1,3))</f>
        <v>94</v>
      </c>
      <c r="AJ3" s="9" t="s">
        <v>28</v>
      </c>
      <c r="AK3">
        <v>92963.87</v>
      </c>
      <c r="AM3">
        <f ca="1">RANK(AO3,$AO$3:$AO$8,0)</f>
        <v>4</v>
      </c>
      <c r="AN3" t="str">
        <f ca="1">OFFSET(AJ1,1,0)</f>
        <v>Category01</v>
      </c>
      <c r="AO3" s="7">
        <f ca="1">OFFSET(AJ1,1,1)</f>
        <v>69261.950000000012</v>
      </c>
      <c r="AR3" s="9" t="s">
        <v>106</v>
      </c>
      <c r="AS3">
        <v>133923.87000000002</v>
      </c>
      <c r="AU3" s="9" t="s">
        <v>106</v>
      </c>
      <c r="AV3">
        <v>201895.01999999993</v>
      </c>
    </row>
    <row r="4" spans="1:48" x14ac:dyDescent="0.25">
      <c r="A4" s="9">
        <v>3</v>
      </c>
      <c r="B4" s="7">
        <v>20202.099999999995</v>
      </c>
      <c r="D4" t="s">
        <v>132</v>
      </c>
      <c r="E4" s="7">
        <f>GETPIVOTDATA("Sum of TOTAL SELLING VALUE",$D$1)</f>
        <v>401411.91999999969</v>
      </c>
      <c r="G4" s="9" t="s">
        <v>121</v>
      </c>
      <c r="H4" s="7">
        <v>23437</v>
      </c>
      <c r="I4" s="7">
        <v>28616.65</v>
      </c>
      <c r="J4" s="7"/>
      <c r="K4" s="9" t="s">
        <v>120</v>
      </c>
      <c r="L4" s="7">
        <f t="shared" ref="L4:L14" si="5">VLOOKUP(K4,$G$1:$I$13,3,0)</f>
        <v>30857.300000000003</v>
      </c>
      <c r="M4" s="7">
        <f t="shared" ref="M4:M14" si="6">L4-VLOOKUP(K4,$G$1:$I$13,2,0)</f>
        <v>5516.3000000000029</v>
      </c>
      <c r="N4" s="10">
        <f t="shared" ref="N4:N14" si="7">M4/L4</f>
        <v>0.17876807108852694</v>
      </c>
      <c r="P4" s="9" t="s">
        <v>120</v>
      </c>
      <c r="Q4" s="7">
        <f t="shared" ref="Q4:Q14" si="8">IF($Q$1=TRUE,L4,NA())</f>
        <v>30857.300000000003</v>
      </c>
      <c r="R4" s="7">
        <f t="shared" ref="R4:R14" si="9">IF($R$1=TRUE,M4,"")</f>
        <v>5516.3000000000029</v>
      </c>
      <c r="S4" s="10">
        <f t="shared" ref="S4:S14" si="10">IFERROR(IF($S$1=TRUE, R4/Q4, ""),"")</f>
        <v>0.17876807108852694</v>
      </c>
      <c r="U4" t="s">
        <v>13</v>
      </c>
      <c r="V4" t="s">
        <v>9</v>
      </c>
      <c r="W4">
        <v>6394.2599999999993</v>
      </c>
      <c r="X4">
        <v>79</v>
      </c>
      <c r="Z4">
        <f t="shared" ca="1" si="0"/>
        <v>26</v>
      </c>
      <c r="AA4" t="str">
        <f t="shared" ca="1" si="1"/>
        <v>Product03</v>
      </c>
      <c r="AB4" t="str">
        <f t="shared" ca="1" si="2"/>
        <v>Kg</v>
      </c>
      <c r="AC4" s="7">
        <f t="shared" ca="1" si="3"/>
        <v>6394.2599999999993</v>
      </c>
      <c r="AD4">
        <f t="shared" ca="1" si="4"/>
        <v>79</v>
      </c>
      <c r="AF4" t="str">
        <f ca="1">IF(OFFSET(U1,$AH$1,0)=0,"",OFFSET(U1,$AH$1,0))</f>
        <v>Product01</v>
      </c>
      <c r="AG4" s="11">
        <f ca="1">IF(OFFSET(U1,$AH$1,2)=0,"",OFFSET(U1,$AH$1,2))</f>
        <v>9764.7199999999993</v>
      </c>
      <c r="AJ4" s="9" t="s">
        <v>49</v>
      </c>
      <c r="AK4">
        <v>52299.509999999995</v>
      </c>
      <c r="AM4">
        <f t="shared" ref="AM4:AM7" ca="1" si="11">RANK(AO4,$AO$3:$AO$8,0)</f>
        <v>2</v>
      </c>
      <c r="AN4" t="str">
        <f t="shared" ref="AN4:AN7" ca="1" si="12">OFFSET(AJ2,1,0)</f>
        <v>Category02</v>
      </c>
      <c r="AO4" s="7">
        <f t="shared" ref="AO4:AO7" ca="1" si="13">OFFSET(AJ2,1,1)</f>
        <v>92963.87</v>
      </c>
      <c r="AR4" s="9" t="s">
        <v>105</v>
      </c>
      <c r="AS4">
        <v>59347.900000000009</v>
      </c>
    </row>
    <row r="5" spans="1:48" x14ac:dyDescent="0.25">
      <c r="A5" s="9">
        <v>4</v>
      </c>
      <c r="B5" s="7">
        <v>11312.2</v>
      </c>
      <c r="D5" t="s">
        <v>133</v>
      </c>
      <c r="E5" s="7">
        <f>GETPIVOTDATA("Sum of TOTAL SELLING VALUE",$D$1)-GETPIVOTDATA("Sum of TOTAL BUYING VALUE",$D$1)</f>
        <v>68907.919999999693</v>
      </c>
      <c r="G5" s="9" t="s">
        <v>122</v>
      </c>
      <c r="H5" s="7">
        <v>21282</v>
      </c>
      <c r="I5" s="7">
        <v>26579.11</v>
      </c>
      <c r="J5" s="7"/>
      <c r="K5" s="9" t="s">
        <v>121</v>
      </c>
      <c r="L5" s="7">
        <f t="shared" si="5"/>
        <v>28616.65</v>
      </c>
      <c r="M5" s="7">
        <f t="shared" si="6"/>
        <v>5179.6500000000015</v>
      </c>
      <c r="N5" s="10">
        <f t="shared" si="7"/>
        <v>0.18100127023952842</v>
      </c>
      <c r="P5" s="9" t="s">
        <v>121</v>
      </c>
      <c r="Q5" s="7">
        <f t="shared" si="8"/>
        <v>28616.65</v>
      </c>
      <c r="R5" s="7">
        <f t="shared" si="9"/>
        <v>5179.6500000000015</v>
      </c>
      <c r="S5" s="10">
        <f t="shared" si="10"/>
        <v>0.18100127023952842</v>
      </c>
      <c r="U5" t="s">
        <v>15</v>
      </c>
      <c r="V5" t="s">
        <v>109</v>
      </c>
      <c r="W5">
        <v>6056.1600000000008</v>
      </c>
      <c r="X5">
        <v>124</v>
      </c>
      <c r="Z5">
        <f t="shared" ca="1" si="0"/>
        <v>30</v>
      </c>
      <c r="AA5" t="str">
        <f t="shared" ca="1" si="1"/>
        <v>Product04</v>
      </c>
      <c r="AB5" t="str">
        <f t="shared" ca="1" si="2"/>
        <v>Lt</v>
      </c>
      <c r="AC5" s="7">
        <f t="shared" ca="1" si="3"/>
        <v>6056.1600000000008</v>
      </c>
      <c r="AD5">
        <f t="shared" ca="1" si="4"/>
        <v>124</v>
      </c>
      <c r="AF5" t="str">
        <f t="shared" ref="AF5:AF13" ca="1" si="14">IF(OFFSET(U2,$AH$1,0)=0,"",OFFSET(U2,$AH$1,0))</f>
        <v>Product02</v>
      </c>
      <c r="AG5" s="11">
        <f t="shared" ref="AG5:AG13" ca="1" si="15">IF(OFFSET(U2,$AH$1,2)=0,"",OFFSET(U2,$AH$1,2))</f>
        <v>13423.199999999999</v>
      </c>
      <c r="AJ5" s="9" t="s">
        <v>62</v>
      </c>
      <c r="AK5">
        <v>95269.4</v>
      </c>
      <c r="AM5">
        <f t="shared" ca="1" si="11"/>
        <v>5</v>
      </c>
      <c r="AN5" t="str">
        <f t="shared" ca="1" si="12"/>
        <v>Category03</v>
      </c>
      <c r="AO5" s="7">
        <f t="shared" ca="1" si="13"/>
        <v>52299.509999999995</v>
      </c>
    </row>
    <row r="6" spans="1:48" x14ac:dyDescent="0.25">
      <c r="A6" s="9">
        <v>5</v>
      </c>
      <c r="B6" s="7">
        <v>11711.449999999999</v>
      </c>
      <c r="D6" t="s">
        <v>134</v>
      </c>
      <c r="E6" s="10">
        <f>E5/E4</f>
        <v>0.17166386090378119</v>
      </c>
      <c r="G6" s="9" t="s">
        <v>123</v>
      </c>
      <c r="H6" s="7">
        <v>26526</v>
      </c>
      <c r="I6" s="7">
        <v>30910.45</v>
      </c>
      <c r="J6" s="7"/>
      <c r="K6" s="9" t="s">
        <v>122</v>
      </c>
      <c r="L6" s="7">
        <f t="shared" si="5"/>
        <v>26579.11</v>
      </c>
      <c r="M6" s="7">
        <f t="shared" si="6"/>
        <v>5297.1100000000006</v>
      </c>
      <c r="N6" s="10">
        <f t="shared" si="7"/>
        <v>0.19929598846613</v>
      </c>
      <c r="P6" s="9" t="s">
        <v>122</v>
      </c>
      <c r="Q6" s="7">
        <f t="shared" si="8"/>
        <v>26579.11</v>
      </c>
      <c r="R6" s="7">
        <f t="shared" si="9"/>
        <v>5297.1100000000006</v>
      </c>
      <c r="S6" s="10">
        <f t="shared" si="10"/>
        <v>0.19929598846613</v>
      </c>
      <c r="U6" t="s">
        <v>17</v>
      </c>
      <c r="V6" t="s">
        <v>110</v>
      </c>
      <c r="W6">
        <v>15716.61</v>
      </c>
      <c r="X6">
        <v>101</v>
      </c>
      <c r="Z6">
        <f t="shared" ca="1" si="0"/>
        <v>8</v>
      </c>
      <c r="AA6" t="str">
        <f t="shared" ca="1" si="1"/>
        <v>Product05</v>
      </c>
      <c r="AB6" t="str">
        <f t="shared" ca="1" si="2"/>
        <v>Ft</v>
      </c>
      <c r="AC6" s="7">
        <f t="shared" ca="1" si="3"/>
        <v>15716.61</v>
      </c>
      <c r="AD6">
        <f t="shared" ca="1" si="4"/>
        <v>101</v>
      </c>
      <c r="AF6" t="str">
        <f t="shared" ca="1" si="14"/>
        <v>Product03</v>
      </c>
      <c r="AG6" s="11">
        <f t="shared" ca="1" si="15"/>
        <v>6394.2599999999993</v>
      </c>
      <c r="AJ6" s="9" t="s">
        <v>85</v>
      </c>
      <c r="AK6">
        <v>91617.19</v>
      </c>
      <c r="AM6">
        <f t="shared" ca="1" si="11"/>
        <v>1</v>
      </c>
      <c r="AN6" t="str">
        <f t="shared" ca="1" si="12"/>
        <v>Category04</v>
      </c>
      <c r="AO6" s="7">
        <f t="shared" ca="1" si="13"/>
        <v>95269.4</v>
      </c>
    </row>
    <row r="7" spans="1:48" x14ac:dyDescent="0.25">
      <c r="A7" s="9">
        <v>6</v>
      </c>
      <c r="B7" s="7">
        <v>14365.540000000005</v>
      </c>
      <c r="G7" s="9" t="s">
        <v>124</v>
      </c>
      <c r="H7" s="7">
        <v>24879</v>
      </c>
      <c r="I7" s="7">
        <v>30533.710000000003</v>
      </c>
      <c r="J7" s="7"/>
      <c r="K7" s="9" t="s">
        <v>123</v>
      </c>
      <c r="L7" s="7">
        <f t="shared" si="5"/>
        <v>30910.45</v>
      </c>
      <c r="M7" s="7">
        <f t="shared" si="6"/>
        <v>4384.4500000000007</v>
      </c>
      <c r="N7" s="10">
        <f t="shared" si="7"/>
        <v>0.14184361599394382</v>
      </c>
      <c r="P7" s="9" t="s">
        <v>123</v>
      </c>
      <c r="Q7" s="7">
        <f t="shared" si="8"/>
        <v>30910.45</v>
      </c>
      <c r="R7" s="7">
        <f t="shared" si="9"/>
        <v>4384.4500000000007</v>
      </c>
      <c r="S7" s="10">
        <f t="shared" si="10"/>
        <v>0.14184361599394382</v>
      </c>
      <c r="U7" t="s">
        <v>19</v>
      </c>
      <c r="V7" t="s">
        <v>9</v>
      </c>
      <c r="W7">
        <v>4531.5</v>
      </c>
      <c r="X7">
        <v>53</v>
      </c>
      <c r="Z7">
        <f t="shared" ca="1" si="0"/>
        <v>35</v>
      </c>
      <c r="AA7" t="str">
        <f t="shared" ca="1" si="1"/>
        <v>Product06</v>
      </c>
      <c r="AB7" t="str">
        <f t="shared" ca="1" si="2"/>
        <v>Kg</v>
      </c>
      <c r="AC7" s="7">
        <f t="shared" ca="1" si="3"/>
        <v>4531.5</v>
      </c>
      <c r="AD7">
        <f t="shared" ca="1" si="4"/>
        <v>53</v>
      </c>
      <c r="AF7" t="str">
        <f t="shared" ca="1" si="14"/>
        <v>Product04</v>
      </c>
      <c r="AG7" s="11">
        <f t="shared" ca="1" si="15"/>
        <v>6056.1600000000008</v>
      </c>
      <c r="AM7">
        <f t="shared" ca="1" si="11"/>
        <v>3</v>
      </c>
      <c r="AN7" t="str">
        <f t="shared" ca="1" si="12"/>
        <v>Category05</v>
      </c>
      <c r="AO7" s="7">
        <f t="shared" ca="1" si="13"/>
        <v>91617.19</v>
      </c>
    </row>
    <row r="8" spans="1:48" x14ac:dyDescent="0.25">
      <c r="A8" s="9">
        <v>7</v>
      </c>
      <c r="B8" s="7">
        <v>7132.79</v>
      </c>
      <c r="G8" s="9" t="s">
        <v>125</v>
      </c>
      <c r="H8" s="7">
        <v>29878</v>
      </c>
      <c r="I8" s="7">
        <v>35251.79</v>
      </c>
      <c r="J8" s="7"/>
      <c r="K8" s="9" t="s">
        <v>124</v>
      </c>
      <c r="L8" s="7">
        <f t="shared" si="5"/>
        <v>30533.710000000003</v>
      </c>
      <c r="M8" s="7">
        <f t="shared" si="6"/>
        <v>5654.7100000000028</v>
      </c>
      <c r="N8" s="10">
        <f t="shared" si="7"/>
        <v>0.18519564114547502</v>
      </c>
      <c r="P8" s="9" t="s">
        <v>124</v>
      </c>
      <c r="Q8" s="7">
        <f t="shared" si="8"/>
        <v>30533.710000000003</v>
      </c>
      <c r="R8" s="7">
        <f t="shared" si="9"/>
        <v>5654.7100000000028</v>
      </c>
      <c r="S8" s="10">
        <f t="shared" si="10"/>
        <v>0.18519564114547502</v>
      </c>
      <c r="U8" t="s">
        <v>21</v>
      </c>
      <c r="V8" t="s">
        <v>109</v>
      </c>
      <c r="W8">
        <v>2291.04</v>
      </c>
      <c r="X8">
        <v>48</v>
      </c>
      <c r="Z8">
        <f t="shared" ca="1" si="0"/>
        <v>39</v>
      </c>
      <c r="AA8" t="str">
        <f t="shared" ca="1" si="1"/>
        <v>Product07</v>
      </c>
      <c r="AB8" t="str">
        <f t="shared" ca="1" si="2"/>
        <v>Lt</v>
      </c>
      <c r="AC8" s="7">
        <f t="shared" ca="1" si="3"/>
        <v>2291.04</v>
      </c>
      <c r="AD8">
        <f t="shared" ca="1" si="4"/>
        <v>48</v>
      </c>
      <c r="AF8" t="str">
        <f t="shared" ca="1" si="14"/>
        <v>Product05</v>
      </c>
      <c r="AG8" s="11">
        <f t="shared" ca="1" si="15"/>
        <v>15716.61</v>
      </c>
    </row>
    <row r="9" spans="1:48" x14ac:dyDescent="0.25">
      <c r="A9" s="9">
        <v>8</v>
      </c>
      <c r="B9" s="7">
        <v>14262.46</v>
      </c>
      <c r="G9" s="9" t="s">
        <v>126</v>
      </c>
      <c r="H9" s="7">
        <v>29831</v>
      </c>
      <c r="I9" s="7">
        <v>35350.400000000016</v>
      </c>
      <c r="J9" s="7"/>
      <c r="K9" s="9" t="s">
        <v>125</v>
      </c>
      <c r="L9" s="7">
        <f t="shared" si="5"/>
        <v>35251.79</v>
      </c>
      <c r="M9" s="7">
        <f t="shared" si="6"/>
        <v>5373.7900000000009</v>
      </c>
      <c r="N9" s="10">
        <f t="shared" si="7"/>
        <v>0.15244020232731445</v>
      </c>
      <c r="P9" s="9" t="s">
        <v>125</v>
      </c>
      <c r="Q9" s="7">
        <f t="shared" si="8"/>
        <v>35251.79</v>
      </c>
      <c r="R9" s="7">
        <f t="shared" si="9"/>
        <v>5373.7900000000009</v>
      </c>
      <c r="S9" s="10">
        <f t="shared" si="10"/>
        <v>0.15244020232731445</v>
      </c>
      <c r="U9" t="s">
        <v>23</v>
      </c>
      <c r="V9" t="s">
        <v>9</v>
      </c>
      <c r="W9">
        <v>10502.82</v>
      </c>
      <c r="X9">
        <v>111</v>
      </c>
      <c r="Z9">
        <f t="shared" ca="1" si="0"/>
        <v>15</v>
      </c>
      <c r="AA9" t="str">
        <f t="shared" ca="1" si="1"/>
        <v>Product08</v>
      </c>
      <c r="AB9" t="str">
        <f t="shared" ca="1" si="2"/>
        <v>Kg</v>
      </c>
      <c r="AC9" s="7">
        <f t="shared" ca="1" si="3"/>
        <v>10502.82</v>
      </c>
      <c r="AD9">
        <f t="shared" ca="1" si="4"/>
        <v>111</v>
      </c>
      <c r="AF9" t="str">
        <f t="shared" ca="1" si="14"/>
        <v>Product06</v>
      </c>
      <c r="AG9" s="11">
        <f t="shared" ca="1" si="15"/>
        <v>4531.5</v>
      </c>
    </row>
    <row r="10" spans="1:48" x14ac:dyDescent="0.25">
      <c r="A10" s="9">
        <v>9</v>
      </c>
      <c r="B10" s="7">
        <v>16824.670000000002</v>
      </c>
      <c r="G10" s="9" t="s">
        <v>127</v>
      </c>
      <c r="H10" s="7">
        <v>28758</v>
      </c>
      <c r="I10" s="7">
        <v>35242.810000000005</v>
      </c>
      <c r="J10" s="7"/>
      <c r="K10" s="9" t="s">
        <v>126</v>
      </c>
      <c r="L10" s="7">
        <f t="shared" si="5"/>
        <v>35350.400000000016</v>
      </c>
      <c r="M10" s="7">
        <f t="shared" si="6"/>
        <v>5519.400000000016</v>
      </c>
      <c r="N10" s="10">
        <f t="shared" si="7"/>
        <v>0.15613401828550777</v>
      </c>
      <c r="P10" s="9" t="s">
        <v>126</v>
      </c>
      <c r="Q10" s="7">
        <f t="shared" si="8"/>
        <v>35350.400000000016</v>
      </c>
      <c r="R10" s="7">
        <f t="shared" si="9"/>
        <v>5519.400000000016</v>
      </c>
      <c r="S10" s="10">
        <f t="shared" si="10"/>
        <v>0.15613401828550777</v>
      </c>
      <c r="U10" t="s">
        <v>25</v>
      </c>
      <c r="V10" t="s">
        <v>111</v>
      </c>
      <c r="W10">
        <v>581.64</v>
      </c>
      <c r="X10">
        <v>74</v>
      </c>
      <c r="Z10">
        <f t="shared" ca="1" si="0"/>
        <v>44</v>
      </c>
      <c r="AA10" t="str">
        <f t="shared" ca="1" si="1"/>
        <v>Product09</v>
      </c>
      <c r="AB10" t="str">
        <f t="shared" ca="1" si="2"/>
        <v>No.</v>
      </c>
      <c r="AC10" s="7">
        <f t="shared" ca="1" si="3"/>
        <v>581.64</v>
      </c>
      <c r="AD10">
        <f t="shared" ca="1" si="4"/>
        <v>74</v>
      </c>
      <c r="AF10" t="str">
        <f t="shared" ca="1" si="14"/>
        <v>Product07</v>
      </c>
      <c r="AG10" s="11">
        <f t="shared" ca="1" si="15"/>
        <v>2291.04</v>
      </c>
    </row>
    <row r="11" spans="1:48" x14ac:dyDescent="0.25">
      <c r="A11" s="9">
        <v>10</v>
      </c>
      <c r="B11" s="7">
        <v>15229.35</v>
      </c>
      <c r="G11" s="9" t="s">
        <v>128</v>
      </c>
      <c r="H11" s="7">
        <v>27842</v>
      </c>
      <c r="I11" s="7">
        <v>33500.69000000001</v>
      </c>
      <c r="J11" s="7"/>
      <c r="K11" s="9" t="s">
        <v>127</v>
      </c>
      <c r="L11" s="7">
        <f t="shared" si="5"/>
        <v>35242.810000000005</v>
      </c>
      <c r="M11" s="7">
        <f t="shared" si="6"/>
        <v>6484.8100000000049</v>
      </c>
      <c r="N11" s="10">
        <f t="shared" si="7"/>
        <v>0.18400377268441431</v>
      </c>
      <c r="P11" s="9" t="s">
        <v>127</v>
      </c>
      <c r="Q11" s="7">
        <f t="shared" si="8"/>
        <v>35242.810000000005</v>
      </c>
      <c r="R11" s="7">
        <f t="shared" si="9"/>
        <v>6484.8100000000049</v>
      </c>
      <c r="S11" s="10">
        <f t="shared" si="10"/>
        <v>0.18400377268441431</v>
      </c>
      <c r="U11" t="s">
        <v>27</v>
      </c>
      <c r="V11" t="s">
        <v>110</v>
      </c>
      <c r="W11">
        <v>16428</v>
      </c>
      <c r="X11">
        <v>100</v>
      </c>
      <c r="Z11">
        <f t="shared" ca="1" si="0"/>
        <v>5</v>
      </c>
      <c r="AA11" t="str">
        <f t="shared" ca="1" si="1"/>
        <v>Product10</v>
      </c>
      <c r="AB11" t="str">
        <f t="shared" ca="1" si="2"/>
        <v>Ft</v>
      </c>
      <c r="AC11" s="7">
        <f t="shared" ca="1" si="3"/>
        <v>16428</v>
      </c>
      <c r="AD11">
        <f t="shared" ca="1" si="4"/>
        <v>100</v>
      </c>
      <c r="AF11" t="str">
        <f t="shared" ca="1" si="14"/>
        <v>Product08</v>
      </c>
      <c r="AG11" s="11">
        <f t="shared" ca="1" si="15"/>
        <v>10502.82</v>
      </c>
    </row>
    <row r="12" spans="1:48" x14ac:dyDescent="0.25">
      <c r="A12" s="9">
        <v>11</v>
      </c>
      <c r="B12" s="7">
        <v>11915.58</v>
      </c>
      <c r="G12" s="9" t="s">
        <v>129</v>
      </c>
      <c r="H12" s="7">
        <v>29306</v>
      </c>
      <c r="I12" s="7">
        <v>36124.07</v>
      </c>
      <c r="J12" s="7"/>
      <c r="K12" s="9" t="s">
        <v>128</v>
      </c>
      <c r="L12" s="7">
        <f t="shared" si="5"/>
        <v>33500.69000000001</v>
      </c>
      <c r="M12" s="7">
        <f t="shared" si="6"/>
        <v>5658.6900000000096</v>
      </c>
      <c r="N12" s="10">
        <f t="shared" si="7"/>
        <v>0.16891264030681183</v>
      </c>
      <c r="P12" s="9" t="s">
        <v>128</v>
      </c>
      <c r="Q12" s="7">
        <f t="shared" si="8"/>
        <v>33500.69000000001</v>
      </c>
      <c r="R12" s="7">
        <f t="shared" si="9"/>
        <v>5658.6900000000096</v>
      </c>
      <c r="S12" s="10">
        <f t="shared" si="10"/>
        <v>0.16891264030681183</v>
      </c>
      <c r="U12" t="s">
        <v>30</v>
      </c>
      <c r="V12" t="s">
        <v>109</v>
      </c>
      <c r="W12">
        <v>5856.4</v>
      </c>
      <c r="X12">
        <v>121</v>
      </c>
      <c r="Z12">
        <f t="shared" ca="1" si="0"/>
        <v>31</v>
      </c>
      <c r="AA12" t="str">
        <f t="shared" ca="1" si="1"/>
        <v>Product11</v>
      </c>
      <c r="AB12" t="str">
        <f t="shared" ca="1" si="2"/>
        <v>Lt</v>
      </c>
      <c r="AC12" s="7">
        <f t="shared" ca="1" si="3"/>
        <v>5856.4</v>
      </c>
      <c r="AD12">
        <f t="shared" ca="1" si="4"/>
        <v>121</v>
      </c>
      <c r="AF12" t="str">
        <f t="shared" ca="1" si="14"/>
        <v>Product09</v>
      </c>
      <c r="AG12" s="11">
        <f t="shared" ca="1" si="15"/>
        <v>581.64</v>
      </c>
    </row>
    <row r="13" spans="1:48" x14ac:dyDescent="0.25">
      <c r="A13" s="9">
        <v>12</v>
      </c>
      <c r="B13" s="7">
        <v>14837.359999999999</v>
      </c>
      <c r="G13" s="9" t="s">
        <v>130</v>
      </c>
      <c r="H13" s="7">
        <v>31134</v>
      </c>
      <c r="I13" s="7">
        <v>37097.979999999996</v>
      </c>
      <c r="J13" s="7"/>
      <c r="K13" s="9" t="s">
        <v>129</v>
      </c>
      <c r="L13" s="7">
        <f t="shared" si="5"/>
        <v>36124.07</v>
      </c>
      <c r="M13" s="7">
        <f t="shared" si="6"/>
        <v>6818.07</v>
      </c>
      <c r="N13" s="10">
        <f t="shared" si="7"/>
        <v>0.18874036065149913</v>
      </c>
      <c r="P13" s="9" t="s">
        <v>129</v>
      </c>
      <c r="Q13" s="7">
        <f t="shared" si="8"/>
        <v>36124.07</v>
      </c>
      <c r="R13" s="7">
        <f t="shared" si="9"/>
        <v>6818.07</v>
      </c>
      <c r="S13" s="10">
        <f t="shared" si="10"/>
        <v>0.18874036065149913</v>
      </c>
      <c r="U13" t="s">
        <v>32</v>
      </c>
      <c r="V13" t="s">
        <v>9</v>
      </c>
      <c r="W13">
        <v>11582.910000000003</v>
      </c>
      <c r="X13">
        <v>123</v>
      </c>
      <c r="Z13">
        <f t="shared" ca="1" si="0"/>
        <v>13</v>
      </c>
      <c r="AA13" t="str">
        <f t="shared" ca="1" si="1"/>
        <v>Product12</v>
      </c>
      <c r="AB13" t="str">
        <f t="shared" ca="1" si="2"/>
        <v>Kg</v>
      </c>
      <c r="AC13" s="7">
        <f t="shared" ca="1" si="3"/>
        <v>11582.910000000003</v>
      </c>
      <c r="AD13">
        <f t="shared" ca="1" si="4"/>
        <v>123</v>
      </c>
      <c r="AF13" t="str">
        <f t="shared" ca="1" si="14"/>
        <v>Product10</v>
      </c>
      <c r="AG13" s="11">
        <f t="shared" ca="1" si="15"/>
        <v>16428</v>
      </c>
    </row>
    <row r="14" spans="1:48" x14ac:dyDescent="0.25">
      <c r="A14" s="9">
        <v>13</v>
      </c>
      <c r="B14" s="7">
        <v>8084.26</v>
      </c>
      <c r="K14" s="9" t="s">
        <v>130</v>
      </c>
      <c r="L14" s="7">
        <f t="shared" si="5"/>
        <v>37097.979999999996</v>
      </c>
      <c r="M14" s="7">
        <f t="shared" si="6"/>
        <v>5963.9799999999959</v>
      </c>
      <c r="N14" s="10">
        <f t="shared" si="7"/>
        <v>0.16076293102751138</v>
      </c>
      <c r="P14" s="9" t="s">
        <v>130</v>
      </c>
      <c r="Q14" s="7">
        <f t="shared" si="8"/>
        <v>37097.979999999996</v>
      </c>
      <c r="R14" s="7">
        <f t="shared" si="9"/>
        <v>5963.9799999999959</v>
      </c>
      <c r="S14" s="10">
        <f t="shared" si="10"/>
        <v>0.16076293102751138</v>
      </c>
      <c r="U14" t="s">
        <v>34</v>
      </c>
      <c r="V14" t="s">
        <v>9</v>
      </c>
      <c r="W14">
        <v>8423.52</v>
      </c>
      <c r="X14">
        <v>69</v>
      </c>
      <c r="Z14">
        <f t="shared" ca="1" si="0"/>
        <v>22</v>
      </c>
      <c r="AA14" t="str">
        <f t="shared" ca="1" si="1"/>
        <v>Product13</v>
      </c>
      <c r="AB14" t="str">
        <f t="shared" ca="1" si="2"/>
        <v>Kg</v>
      </c>
      <c r="AC14" s="7">
        <f t="shared" ca="1" si="3"/>
        <v>8423.52</v>
      </c>
      <c r="AD14">
        <f t="shared" ca="1" si="4"/>
        <v>69</v>
      </c>
    </row>
    <row r="15" spans="1:48" x14ac:dyDescent="0.25">
      <c r="A15" s="9">
        <v>14</v>
      </c>
      <c r="B15" s="7">
        <v>9461.1400000000012</v>
      </c>
      <c r="U15" t="s">
        <v>36</v>
      </c>
      <c r="V15" t="s">
        <v>9</v>
      </c>
      <c r="W15">
        <v>12764.640000000001</v>
      </c>
      <c r="X15">
        <v>87</v>
      </c>
      <c r="Z15">
        <f t="shared" ca="1" si="0"/>
        <v>12</v>
      </c>
      <c r="AA15" t="str">
        <f t="shared" ca="1" si="1"/>
        <v>Product14</v>
      </c>
      <c r="AB15" t="str">
        <f t="shared" ca="1" si="2"/>
        <v>Kg</v>
      </c>
      <c r="AC15" s="7">
        <f t="shared" ca="1" si="3"/>
        <v>12764.640000000001</v>
      </c>
      <c r="AD15">
        <f t="shared" ca="1" si="4"/>
        <v>87</v>
      </c>
    </row>
    <row r="16" spans="1:48" x14ac:dyDescent="0.25">
      <c r="A16" s="9">
        <v>15</v>
      </c>
      <c r="B16" s="7">
        <v>12189.7</v>
      </c>
      <c r="U16" t="s">
        <v>38</v>
      </c>
      <c r="V16" t="s">
        <v>111</v>
      </c>
      <c r="W16">
        <v>1839.2399999999998</v>
      </c>
      <c r="X16">
        <v>117</v>
      </c>
      <c r="Z16">
        <f t="shared" ca="1" si="0"/>
        <v>41</v>
      </c>
      <c r="AA16" t="str">
        <f t="shared" ca="1" si="1"/>
        <v>Product15</v>
      </c>
      <c r="AB16" t="str">
        <f t="shared" ca="1" si="2"/>
        <v>No.</v>
      </c>
      <c r="AC16" s="7">
        <f t="shared" ca="1" si="3"/>
        <v>1839.2399999999998</v>
      </c>
      <c r="AD16">
        <f t="shared" ca="1" si="4"/>
        <v>117</v>
      </c>
    </row>
    <row r="17" spans="1:30" x14ac:dyDescent="0.25">
      <c r="A17" s="9">
        <v>16</v>
      </c>
      <c r="B17" s="7">
        <v>12762.63</v>
      </c>
      <c r="U17" t="s">
        <v>40</v>
      </c>
      <c r="V17" t="s">
        <v>111</v>
      </c>
      <c r="W17">
        <v>1996.8</v>
      </c>
      <c r="X17">
        <v>120</v>
      </c>
      <c r="Z17">
        <f t="shared" ca="1" si="0"/>
        <v>40</v>
      </c>
      <c r="AA17" t="str">
        <f t="shared" ca="1" si="1"/>
        <v>Product16</v>
      </c>
      <c r="AB17" t="str">
        <f t="shared" ca="1" si="2"/>
        <v>No.</v>
      </c>
      <c r="AC17" s="7">
        <f t="shared" ca="1" si="3"/>
        <v>1996.8</v>
      </c>
      <c r="AD17">
        <f t="shared" ca="1" si="4"/>
        <v>120</v>
      </c>
    </row>
    <row r="18" spans="1:30" x14ac:dyDescent="0.25">
      <c r="A18" s="9">
        <v>17</v>
      </c>
      <c r="B18" s="7">
        <v>3659.24</v>
      </c>
      <c r="U18" t="s">
        <v>42</v>
      </c>
      <c r="V18" t="s">
        <v>110</v>
      </c>
      <c r="W18">
        <v>9877.1400000000012</v>
      </c>
      <c r="X18">
        <v>63</v>
      </c>
      <c r="Z18">
        <f t="shared" ca="1" si="0"/>
        <v>18</v>
      </c>
      <c r="AA18" t="str">
        <f t="shared" ca="1" si="1"/>
        <v>Product17</v>
      </c>
      <c r="AB18" t="str">
        <f t="shared" ca="1" si="2"/>
        <v>Ft</v>
      </c>
      <c r="AC18" s="7">
        <f t="shared" ca="1" si="3"/>
        <v>9877.1400000000012</v>
      </c>
      <c r="AD18">
        <f t="shared" ca="1" si="4"/>
        <v>63</v>
      </c>
    </row>
    <row r="19" spans="1:30" x14ac:dyDescent="0.25">
      <c r="A19" s="9">
        <v>18</v>
      </c>
      <c r="B19" s="7">
        <v>18582.390000000003</v>
      </c>
      <c r="U19" t="s">
        <v>44</v>
      </c>
      <c r="V19" t="s">
        <v>111</v>
      </c>
      <c r="W19">
        <v>4035.2200000000003</v>
      </c>
      <c r="X19">
        <v>82</v>
      </c>
      <c r="Z19">
        <f t="shared" ca="1" si="0"/>
        <v>36</v>
      </c>
      <c r="AA19" t="str">
        <f t="shared" ca="1" si="1"/>
        <v>Product18</v>
      </c>
      <c r="AB19" t="str">
        <f t="shared" ca="1" si="2"/>
        <v>No.</v>
      </c>
      <c r="AC19" s="7">
        <f t="shared" ca="1" si="3"/>
        <v>4035.2200000000003</v>
      </c>
      <c r="AD19">
        <f t="shared" ca="1" si="4"/>
        <v>82</v>
      </c>
    </row>
    <row r="20" spans="1:30" x14ac:dyDescent="0.25">
      <c r="A20" s="9">
        <v>19</v>
      </c>
      <c r="B20" s="7">
        <v>10204.229999999998</v>
      </c>
      <c r="U20" t="s">
        <v>46</v>
      </c>
      <c r="V20" t="s">
        <v>110</v>
      </c>
      <c r="W20">
        <v>20160</v>
      </c>
      <c r="X20">
        <v>96</v>
      </c>
      <c r="Z20">
        <f t="shared" ca="1" si="0"/>
        <v>4</v>
      </c>
      <c r="AA20" t="str">
        <f t="shared" ca="1" si="1"/>
        <v>Product19</v>
      </c>
      <c r="AB20" t="str">
        <f t="shared" ca="1" si="2"/>
        <v>Ft</v>
      </c>
      <c r="AC20" s="7">
        <f t="shared" ca="1" si="3"/>
        <v>20160</v>
      </c>
      <c r="AD20">
        <f t="shared" ca="1" si="4"/>
        <v>96</v>
      </c>
    </row>
    <row r="21" spans="1:30" x14ac:dyDescent="0.25">
      <c r="A21" s="9">
        <v>20</v>
      </c>
      <c r="B21" s="7">
        <v>20482.78</v>
      </c>
      <c r="U21" t="s">
        <v>48</v>
      </c>
      <c r="V21" t="s">
        <v>109</v>
      </c>
      <c r="W21">
        <v>8006.25</v>
      </c>
      <c r="X21">
        <v>105</v>
      </c>
      <c r="Z21">
        <f t="shared" ca="1" si="0"/>
        <v>23</v>
      </c>
      <c r="AA21" t="str">
        <f t="shared" ca="1" si="1"/>
        <v>Product20</v>
      </c>
      <c r="AB21" t="str">
        <f t="shared" ca="1" si="2"/>
        <v>Lt</v>
      </c>
      <c r="AC21" s="7">
        <f t="shared" ca="1" si="3"/>
        <v>8006.25</v>
      </c>
      <c r="AD21">
        <f t="shared" ca="1" si="4"/>
        <v>105</v>
      </c>
    </row>
    <row r="22" spans="1:30" x14ac:dyDescent="0.25">
      <c r="A22" s="9">
        <v>21</v>
      </c>
      <c r="B22" s="7">
        <v>10665.4</v>
      </c>
      <c r="U22" t="s">
        <v>51</v>
      </c>
      <c r="V22" t="s">
        <v>110</v>
      </c>
      <c r="W22">
        <v>10727.64</v>
      </c>
      <c r="X22">
        <v>66</v>
      </c>
      <c r="Z22">
        <f t="shared" ca="1" si="0"/>
        <v>14</v>
      </c>
      <c r="AA22" t="str">
        <f t="shared" ca="1" si="1"/>
        <v>Product21</v>
      </c>
      <c r="AB22" t="str">
        <f t="shared" ca="1" si="2"/>
        <v>Ft</v>
      </c>
      <c r="AC22" s="7">
        <f t="shared" ca="1" si="3"/>
        <v>10727.64</v>
      </c>
      <c r="AD22">
        <f t="shared" ca="1" si="4"/>
        <v>66</v>
      </c>
    </row>
    <row r="23" spans="1:30" x14ac:dyDescent="0.25">
      <c r="A23" s="9">
        <v>22</v>
      </c>
      <c r="B23" s="7">
        <v>11315.839999999997</v>
      </c>
      <c r="U23" t="s">
        <v>53</v>
      </c>
      <c r="V23" t="s">
        <v>110</v>
      </c>
      <c r="W23">
        <v>9909.9</v>
      </c>
      <c r="X23">
        <v>70</v>
      </c>
      <c r="Z23">
        <f t="shared" ca="1" si="0"/>
        <v>17</v>
      </c>
      <c r="AA23" t="str">
        <f t="shared" ca="1" si="1"/>
        <v>Product22</v>
      </c>
      <c r="AB23" t="str">
        <f t="shared" ca="1" si="2"/>
        <v>Ft</v>
      </c>
      <c r="AC23" s="7">
        <f t="shared" ca="1" si="3"/>
        <v>9909.9</v>
      </c>
      <c r="AD23">
        <f t="shared" ca="1" si="4"/>
        <v>70</v>
      </c>
    </row>
    <row r="24" spans="1:30" x14ac:dyDescent="0.25">
      <c r="A24" s="9">
        <v>23</v>
      </c>
      <c r="B24" s="7">
        <v>18818.189999999999</v>
      </c>
      <c r="U24" t="s">
        <v>55</v>
      </c>
      <c r="V24" t="s">
        <v>110</v>
      </c>
      <c r="W24">
        <v>12853.560000000001</v>
      </c>
      <c r="X24">
        <v>86</v>
      </c>
      <c r="Z24">
        <f t="shared" ca="1" si="0"/>
        <v>11</v>
      </c>
      <c r="AA24" t="str">
        <f t="shared" ca="1" si="1"/>
        <v>Product23</v>
      </c>
      <c r="AB24" t="str">
        <f t="shared" ca="1" si="2"/>
        <v>Ft</v>
      </c>
      <c r="AC24" s="7">
        <f t="shared" ca="1" si="3"/>
        <v>12853.560000000001</v>
      </c>
      <c r="AD24">
        <f t="shared" ca="1" si="4"/>
        <v>86</v>
      </c>
    </row>
    <row r="25" spans="1:30" x14ac:dyDescent="0.25">
      <c r="A25" s="9">
        <v>24</v>
      </c>
      <c r="B25" s="7">
        <v>11488.4</v>
      </c>
      <c r="U25" t="s">
        <v>57</v>
      </c>
      <c r="V25" t="s">
        <v>110</v>
      </c>
      <c r="W25">
        <v>10202.400000000001</v>
      </c>
      <c r="X25">
        <v>65</v>
      </c>
      <c r="Z25">
        <f t="shared" ca="1" si="0"/>
        <v>16</v>
      </c>
      <c r="AA25" t="str">
        <f t="shared" ca="1" si="1"/>
        <v>Product24</v>
      </c>
      <c r="AB25" t="str">
        <f t="shared" ca="1" si="2"/>
        <v>Ft</v>
      </c>
      <c r="AC25" s="7">
        <f t="shared" ca="1" si="3"/>
        <v>10202.400000000001</v>
      </c>
      <c r="AD25">
        <f t="shared" ca="1" si="4"/>
        <v>65</v>
      </c>
    </row>
    <row r="26" spans="1:30" x14ac:dyDescent="0.25">
      <c r="A26" s="9">
        <v>25</v>
      </c>
      <c r="B26" s="7">
        <v>18688.430000000004</v>
      </c>
      <c r="U26" t="s">
        <v>59</v>
      </c>
      <c r="V26" t="s">
        <v>111</v>
      </c>
      <c r="W26">
        <v>599.7600000000001</v>
      </c>
      <c r="X26">
        <v>72</v>
      </c>
      <c r="Z26">
        <f t="shared" ca="1" si="0"/>
        <v>43</v>
      </c>
      <c r="AA26" t="str">
        <f ca="1">IF(OFFSET(U25,1,0)=0,"",OFFSET(U25,1,0))</f>
        <v>Product25</v>
      </c>
      <c r="AB26" t="str">
        <f t="shared" ca="1" si="2"/>
        <v>No.</v>
      </c>
      <c r="AC26" s="7">
        <f t="shared" ca="1" si="3"/>
        <v>599.7600000000001</v>
      </c>
      <c r="AD26">
        <f t="shared" ca="1" si="4"/>
        <v>72</v>
      </c>
    </row>
    <row r="27" spans="1:30" x14ac:dyDescent="0.25">
      <c r="A27" s="9">
        <v>26</v>
      </c>
      <c r="B27" s="7">
        <v>13710.079999999998</v>
      </c>
      <c r="U27" t="s">
        <v>61</v>
      </c>
      <c r="V27" t="s">
        <v>111</v>
      </c>
      <c r="W27">
        <v>2761.9200000000005</v>
      </c>
      <c r="X27">
        <v>112</v>
      </c>
      <c r="Z27">
        <f t="shared" ca="1" si="0"/>
        <v>38</v>
      </c>
      <c r="AA27" t="str">
        <f t="shared" ref="AA27:AA45" ca="1" si="16">IF(OFFSET(U26,1,0)=0,"",OFFSET(U26,1,0))</f>
        <v>Product26</v>
      </c>
      <c r="AB27" t="str">
        <f t="shared" ca="1" si="2"/>
        <v>No.</v>
      </c>
      <c r="AC27" s="7">
        <f t="shared" ca="1" si="3"/>
        <v>2761.9200000000005</v>
      </c>
      <c r="AD27">
        <f t="shared" ca="1" si="4"/>
        <v>112</v>
      </c>
    </row>
    <row r="28" spans="1:30" x14ac:dyDescent="0.25">
      <c r="A28" s="9">
        <v>27</v>
      </c>
      <c r="B28" s="7">
        <v>11440.67</v>
      </c>
      <c r="U28" t="s">
        <v>64</v>
      </c>
      <c r="V28" t="s">
        <v>109</v>
      </c>
      <c r="W28">
        <v>6226.0800000000008</v>
      </c>
      <c r="X28">
        <v>109</v>
      </c>
      <c r="Z28">
        <f t="shared" ca="1" si="0"/>
        <v>28</v>
      </c>
      <c r="AA28" t="str">
        <f t="shared" ca="1" si="16"/>
        <v>Product27</v>
      </c>
      <c r="AB28" t="str">
        <f t="shared" ca="1" si="2"/>
        <v>Lt</v>
      </c>
      <c r="AC28" s="7">
        <f t="shared" ca="1" si="3"/>
        <v>6226.0800000000008</v>
      </c>
      <c r="AD28">
        <f t="shared" ca="1" si="4"/>
        <v>109</v>
      </c>
    </row>
    <row r="29" spans="1:30" x14ac:dyDescent="0.25">
      <c r="A29" s="9">
        <v>28</v>
      </c>
      <c r="B29" s="7">
        <v>13306.16</v>
      </c>
      <c r="U29" t="s">
        <v>66</v>
      </c>
      <c r="V29" t="s">
        <v>111</v>
      </c>
      <c r="W29">
        <v>4682.72</v>
      </c>
      <c r="X29">
        <v>112</v>
      </c>
      <c r="Z29">
        <f t="shared" ca="1" si="0"/>
        <v>34</v>
      </c>
      <c r="AA29" t="str">
        <f t="shared" ca="1" si="16"/>
        <v>Product28</v>
      </c>
      <c r="AB29" t="str">
        <f t="shared" ca="1" si="2"/>
        <v>No.</v>
      </c>
      <c r="AC29" s="7">
        <f t="shared" ca="1" si="3"/>
        <v>4682.72</v>
      </c>
      <c r="AD29">
        <f t="shared" ca="1" si="4"/>
        <v>112</v>
      </c>
    </row>
    <row r="30" spans="1:30" x14ac:dyDescent="0.25">
      <c r="A30" s="9">
        <v>29</v>
      </c>
      <c r="B30" s="7">
        <v>8794.48</v>
      </c>
      <c r="U30" t="s">
        <v>68</v>
      </c>
      <c r="V30" t="s">
        <v>109</v>
      </c>
      <c r="W30">
        <v>5523.44</v>
      </c>
      <c r="X30">
        <v>104</v>
      </c>
      <c r="Z30">
        <f t="shared" ca="1" si="0"/>
        <v>32</v>
      </c>
      <c r="AA30" t="str">
        <f t="shared" ca="1" si="16"/>
        <v>Product29</v>
      </c>
      <c r="AB30" t="str">
        <f t="shared" ca="1" si="2"/>
        <v>Lt</v>
      </c>
      <c r="AC30" s="7">
        <f t="shared" ca="1" si="3"/>
        <v>5523.44</v>
      </c>
      <c r="AD30">
        <f t="shared" ca="1" si="4"/>
        <v>104</v>
      </c>
    </row>
    <row r="31" spans="1:30" x14ac:dyDescent="0.25">
      <c r="A31" s="9">
        <v>30</v>
      </c>
      <c r="B31" s="7">
        <v>16666.269999999997</v>
      </c>
      <c r="U31" t="s">
        <v>70</v>
      </c>
      <c r="V31" t="s">
        <v>110</v>
      </c>
      <c r="W31">
        <v>22945.919999999998</v>
      </c>
      <c r="X31">
        <v>114</v>
      </c>
      <c r="Z31">
        <f t="shared" ca="1" si="0"/>
        <v>2</v>
      </c>
      <c r="AA31" t="str">
        <f t="shared" ca="1" si="16"/>
        <v>Product30</v>
      </c>
      <c r="AB31" t="str">
        <f t="shared" ca="1" si="2"/>
        <v>Ft</v>
      </c>
      <c r="AC31" s="7">
        <f t="shared" ca="1" si="3"/>
        <v>22945.919999999998</v>
      </c>
      <c r="AD31">
        <f t="shared" ca="1" si="4"/>
        <v>114</v>
      </c>
    </row>
    <row r="32" spans="1:30" x14ac:dyDescent="0.25">
      <c r="A32" s="9">
        <v>31</v>
      </c>
      <c r="B32" s="7">
        <v>6920.0999999999995</v>
      </c>
      <c r="U32" t="s">
        <v>72</v>
      </c>
      <c r="V32" t="s">
        <v>9</v>
      </c>
      <c r="W32">
        <v>6249.5999999999995</v>
      </c>
      <c r="X32">
        <v>60</v>
      </c>
      <c r="Z32">
        <f t="shared" ca="1" si="0"/>
        <v>27</v>
      </c>
      <c r="AA32" t="str">
        <f t="shared" ca="1" si="16"/>
        <v>Product31</v>
      </c>
      <c r="AB32" t="str">
        <f t="shared" ca="1" si="2"/>
        <v>Kg</v>
      </c>
      <c r="AC32" s="7">
        <f t="shared" ca="1" si="3"/>
        <v>6249.5999999999995</v>
      </c>
      <c r="AD32">
        <f t="shared" ca="1" si="4"/>
        <v>60</v>
      </c>
    </row>
    <row r="33" spans="21:35" x14ac:dyDescent="0.25">
      <c r="U33" t="s">
        <v>74</v>
      </c>
      <c r="V33" t="s">
        <v>9</v>
      </c>
      <c r="W33">
        <v>16329.72</v>
      </c>
      <c r="X33">
        <v>139</v>
      </c>
      <c r="Z33">
        <f t="shared" ca="1" si="0"/>
        <v>7</v>
      </c>
      <c r="AA33" t="str">
        <f t="shared" ca="1" si="16"/>
        <v>Product32</v>
      </c>
      <c r="AB33" t="str">
        <f t="shared" ca="1" si="2"/>
        <v>Kg</v>
      </c>
      <c r="AC33" s="7">
        <f t="shared" ca="1" si="3"/>
        <v>16329.72</v>
      </c>
      <c r="AD33">
        <f t="shared" ca="1" si="4"/>
        <v>139</v>
      </c>
    </row>
    <row r="34" spans="21:35" x14ac:dyDescent="0.25">
      <c r="U34" t="s">
        <v>76</v>
      </c>
      <c r="V34" t="s">
        <v>9</v>
      </c>
      <c r="W34">
        <v>13645.800000000001</v>
      </c>
      <c r="X34">
        <v>114</v>
      </c>
      <c r="Z34">
        <f t="shared" ca="1" si="0"/>
        <v>9</v>
      </c>
      <c r="AA34" t="str">
        <f t="shared" ca="1" si="16"/>
        <v>Product33</v>
      </c>
      <c r="AB34" t="str">
        <f t="shared" ca="1" si="2"/>
        <v>Kg</v>
      </c>
      <c r="AC34" s="7">
        <f t="shared" ca="1" si="3"/>
        <v>13645.800000000001</v>
      </c>
      <c r="AD34">
        <f t="shared" ca="1" si="4"/>
        <v>114</v>
      </c>
    </row>
    <row r="35" spans="21:35" x14ac:dyDescent="0.25">
      <c r="U35" t="s">
        <v>78</v>
      </c>
      <c r="V35" t="s">
        <v>109</v>
      </c>
      <c r="W35">
        <v>8978.2000000000007</v>
      </c>
      <c r="X35">
        <v>154</v>
      </c>
      <c r="Z35">
        <f t="shared" ca="1" si="0"/>
        <v>20</v>
      </c>
      <c r="AA35" t="str">
        <f t="shared" ca="1" si="16"/>
        <v>Product34</v>
      </c>
      <c r="AB35" t="str">
        <f t="shared" ca="1" si="2"/>
        <v>Lt</v>
      </c>
      <c r="AC35" s="7">
        <f t="shared" ca="1" si="3"/>
        <v>8978.2000000000007</v>
      </c>
      <c r="AD35">
        <f t="shared" ca="1" si="4"/>
        <v>154</v>
      </c>
    </row>
    <row r="36" spans="21:35" x14ac:dyDescent="0.25">
      <c r="U36" t="s">
        <v>80</v>
      </c>
      <c r="V36" t="s">
        <v>111</v>
      </c>
      <c r="W36">
        <v>703.5</v>
      </c>
      <c r="X36">
        <v>105</v>
      </c>
      <c r="Z36">
        <f t="shared" ca="1" si="0"/>
        <v>42</v>
      </c>
      <c r="AA36" t="str">
        <f t="shared" ca="1" si="16"/>
        <v>Product35</v>
      </c>
      <c r="AB36" t="str">
        <f t="shared" ca="1" si="2"/>
        <v>No.</v>
      </c>
      <c r="AC36" s="7">
        <f t="shared" ca="1" si="3"/>
        <v>703.5</v>
      </c>
      <c r="AD36">
        <f t="shared" ca="1" si="4"/>
        <v>105</v>
      </c>
    </row>
    <row r="37" spans="21:35" x14ac:dyDescent="0.25">
      <c r="U37" t="s">
        <v>82</v>
      </c>
      <c r="V37" t="s">
        <v>9</v>
      </c>
      <c r="W37">
        <v>7222.5</v>
      </c>
      <c r="X37">
        <v>75</v>
      </c>
      <c r="Z37">
        <f t="shared" ca="1" si="0"/>
        <v>25</v>
      </c>
      <c r="AA37" t="str">
        <f t="shared" ca="1" si="16"/>
        <v>Product36</v>
      </c>
      <c r="AB37" t="str">
        <f t="shared" ca="1" si="2"/>
        <v>Kg</v>
      </c>
      <c r="AC37" s="7">
        <f t="shared" ca="1" si="3"/>
        <v>7222.5</v>
      </c>
      <c r="AD37">
        <f t="shared" ca="1" si="4"/>
        <v>75</v>
      </c>
    </row>
    <row r="38" spans="21:35" x14ac:dyDescent="0.25">
      <c r="U38" t="s">
        <v>84</v>
      </c>
      <c r="V38" t="s">
        <v>9</v>
      </c>
      <c r="W38">
        <v>5145.6000000000004</v>
      </c>
      <c r="X38">
        <v>60</v>
      </c>
      <c r="Z38">
        <f t="shared" ca="1" si="0"/>
        <v>33</v>
      </c>
      <c r="AA38" t="str">
        <f t="shared" ca="1" si="16"/>
        <v>Product37</v>
      </c>
      <c r="AB38" t="str">
        <f t="shared" ca="1" si="2"/>
        <v>Kg</v>
      </c>
      <c r="AC38" s="7">
        <f t="shared" ca="1" si="3"/>
        <v>5145.6000000000004</v>
      </c>
      <c r="AD38">
        <f t="shared" ca="1" si="4"/>
        <v>60</v>
      </c>
    </row>
    <row r="39" spans="21:35" x14ac:dyDescent="0.25">
      <c r="U39" t="s">
        <v>87</v>
      </c>
      <c r="V39" t="s">
        <v>9</v>
      </c>
      <c r="W39">
        <v>8871.1200000000008</v>
      </c>
      <c r="X39">
        <v>111</v>
      </c>
      <c r="Z39">
        <f t="shared" ca="1" si="0"/>
        <v>21</v>
      </c>
      <c r="AA39" t="str">
        <f t="shared" ca="1" si="16"/>
        <v>Product38</v>
      </c>
      <c r="AB39" t="str">
        <f t="shared" ca="1" si="2"/>
        <v>Kg</v>
      </c>
      <c r="AC39" s="7">
        <f t="shared" ca="1" si="3"/>
        <v>8871.1200000000008</v>
      </c>
      <c r="AD39">
        <f t="shared" ca="1" si="4"/>
        <v>111</v>
      </c>
    </row>
    <row r="40" spans="21:35" x14ac:dyDescent="0.25">
      <c r="U40" t="s">
        <v>89</v>
      </c>
      <c r="V40" t="s">
        <v>111</v>
      </c>
      <c r="W40">
        <v>3957.15</v>
      </c>
      <c r="X40">
        <v>93</v>
      </c>
      <c r="Z40">
        <f t="shared" ca="1" si="0"/>
        <v>37</v>
      </c>
      <c r="AA40" t="str">
        <f t="shared" ca="1" si="16"/>
        <v>Product39</v>
      </c>
      <c r="AB40" t="str">
        <f t="shared" ca="1" si="2"/>
        <v>No.</v>
      </c>
      <c r="AC40" s="7">
        <f t="shared" ca="1" si="3"/>
        <v>3957.15</v>
      </c>
      <c r="AD40">
        <f t="shared" ca="1" si="4"/>
        <v>93</v>
      </c>
    </row>
    <row r="41" spans="21:35" x14ac:dyDescent="0.25">
      <c r="U41" t="s">
        <v>91</v>
      </c>
      <c r="V41" t="s">
        <v>9</v>
      </c>
      <c r="W41">
        <v>7718.4000000000005</v>
      </c>
      <c r="X41">
        <v>67</v>
      </c>
      <c r="Z41">
        <f t="shared" ca="1" si="0"/>
        <v>24</v>
      </c>
      <c r="AA41" t="str">
        <f t="shared" ca="1" si="16"/>
        <v>Product40</v>
      </c>
      <c r="AB41" t="str">
        <f t="shared" ca="1" si="2"/>
        <v>Kg</v>
      </c>
      <c r="AC41" s="7">
        <f t="shared" ca="1" si="3"/>
        <v>7718.4000000000005</v>
      </c>
      <c r="AD41">
        <f t="shared" ca="1" si="4"/>
        <v>67</v>
      </c>
    </row>
    <row r="42" spans="21:35" x14ac:dyDescent="0.25">
      <c r="U42" t="s">
        <v>93</v>
      </c>
      <c r="V42" t="s">
        <v>110</v>
      </c>
      <c r="W42">
        <v>22952.16</v>
      </c>
      <c r="X42">
        <v>132</v>
      </c>
      <c r="Z42">
        <f t="shared" ca="1" si="0"/>
        <v>1</v>
      </c>
      <c r="AA42" t="str">
        <f t="shared" ca="1" si="16"/>
        <v>Product41</v>
      </c>
      <c r="AB42" t="str">
        <f t="shared" ca="1" si="2"/>
        <v>Ft</v>
      </c>
      <c r="AC42" s="7">
        <f t="shared" ca="1" si="3"/>
        <v>22952.16</v>
      </c>
      <c r="AD42">
        <f t="shared" ca="1" si="4"/>
        <v>132</v>
      </c>
    </row>
    <row r="43" spans="21:35" x14ac:dyDescent="0.25">
      <c r="U43" t="s">
        <v>95</v>
      </c>
      <c r="V43" t="s">
        <v>110</v>
      </c>
      <c r="W43">
        <v>20574</v>
      </c>
      <c r="X43">
        <v>127</v>
      </c>
      <c r="Z43">
        <f t="shared" ca="1" si="0"/>
        <v>3</v>
      </c>
      <c r="AA43" t="str">
        <f t="shared" ca="1" si="16"/>
        <v>Product42</v>
      </c>
      <c r="AB43" t="str">
        <f t="shared" ca="1" si="2"/>
        <v>Ft</v>
      </c>
      <c r="AC43" s="7">
        <f t="shared" ca="1" si="3"/>
        <v>20574</v>
      </c>
      <c r="AD43">
        <f t="shared" ca="1" si="4"/>
        <v>127</v>
      </c>
    </row>
    <row r="44" spans="21:35" x14ac:dyDescent="0.25">
      <c r="U44" t="s">
        <v>97</v>
      </c>
      <c r="V44" t="s">
        <v>9</v>
      </c>
      <c r="W44">
        <v>6064.8399999999992</v>
      </c>
      <c r="X44">
        <v>73</v>
      </c>
      <c r="Z44">
        <f t="shared" ca="1" si="0"/>
        <v>29</v>
      </c>
      <c r="AA44" t="str">
        <f t="shared" ca="1" si="16"/>
        <v>Product43</v>
      </c>
      <c r="AB44" t="str">
        <f t="shared" ca="1" si="2"/>
        <v>Kg</v>
      </c>
      <c r="AC44" s="7">
        <f t="shared" ca="1" si="3"/>
        <v>6064.8399999999992</v>
      </c>
      <c r="AD44">
        <f t="shared" ca="1" si="4"/>
        <v>73</v>
      </c>
    </row>
    <row r="45" spans="21:35" x14ac:dyDescent="0.25">
      <c r="U45" t="s">
        <v>99</v>
      </c>
      <c r="V45" t="s">
        <v>9</v>
      </c>
      <c r="W45">
        <v>16333.92</v>
      </c>
      <c r="X45">
        <v>199</v>
      </c>
      <c r="Z45">
        <f t="shared" ca="1" si="0"/>
        <v>6</v>
      </c>
      <c r="AA45" t="str">
        <f t="shared" ca="1" si="16"/>
        <v>Product44</v>
      </c>
      <c r="AB45" t="str">
        <f t="shared" ca="1" si="2"/>
        <v>Kg</v>
      </c>
      <c r="AC45" s="7">
        <f t="shared" ca="1" si="3"/>
        <v>16333.92</v>
      </c>
      <c r="AD45">
        <f t="shared" ca="1" si="4"/>
        <v>199</v>
      </c>
    </row>
    <row r="46" spans="21:35" x14ac:dyDescent="0.25">
      <c r="AF46" t="str">
        <f ca="1">VLOOKUP(MAX(Z2:Z45),Z2:AD46,2,0)</f>
        <v>Product09</v>
      </c>
      <c r="AG46" t="str">
        <f ca="1">VLOOKUP(MAX(Z2:Z45),Z2:AD46,3,0)</f>
        <v>No.</v>
      </c>
      <c r="AH46" s="7">
        <f ca="1">VLOOKUP(MAX(Z2:Z45),Z2:AD46,4,0)</f>
        <v>581.64</v>
      </c>
      <c r="AI46">
        <f ca="1">VLOOKUP(MAX(Z2:Z45),Z2:AD46,5,0)</f>
        <v>74</v>
      </c>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3077" r:id="rId10" name="Check Box 5">
              <controlPr defaultSize="0" autoFill="0" autoLine="0" autoPict="0">
                <anchor moveWithCells="1">
                  <from>
                    <xdr:col>15</xdr:col>
                    <xdr:colOff>514350</xdr:colOff>
                    <xdr:row>18</xdr:row>
                    <xdr:rowOff>114300</xdr:rowOff>
                  </from>
                  <to>
                    <xdr:col>15</xdr:col>
                    <xdr:colOff>771525</xdr:colOff>
                    <xdr:row>20</xdr:row>
                    <xdr:rowOff>152400</xdr:rowOff>
                  </to>
                </anchor>
              </controlPr>
            </control>
          </mc:Choice>
        </mc:AlternateContent>
        <mc:AlternateContent xmlns:mc="http://schemas.openxmlformats.org/markup-compatibility/2006">
          <mc:Choice Requires="x14">
            <control shapeId="3078" r:id="rId11" name="Check Box 6">
              <controlPr defaultSize="0" autoFill="0" autoLine="0" autoPict="0">
                <anchor moveWithCells="1">
                  <from>
                    <xdr:col>16</xdr:col>
                    <xdr:colOff>57150</xdr:colOff>
                    <xdr:row>18</xdr:row>
                    <xdr:rowOff>66675</xdr:rowOff>
                  </from>
                  <to>
                    <xdr:col>16</xdr:col>
                    <xdr:colOff>314325</xdr:colOff>
                    <xdr:row>20</xdr:row>
                    <xdr:rowOff>104775</xdr:rowOff>
                  </to>
                </anchor>
              </controlPr>
            </control>
          </mc:Choice>
        </mc:AlternateContent>
        <mc:AlternateContent xmlns:mc="http://schemas.openxmlformats.org/markup-compatibility/2006">
          <mc:Choice Requires="x14">
            <control shapeId="3079" r:id="rId12" name="Check Box 7">
              <controlPr defaultSize="0" autoFill="0" autoLine="0" autoPict="0">
                <anchor moveWithCells="1">
                  <from>
                    <xdr:col>17</xdr:col>
                    <xdr:colOff>85725</xdr:colOff>
                    <xdr:row>18</xdr:row>
                    <xdr:rowOff>95250</xdr:rowOff>
                  </from>
                  <to>
                    <xdr:col>17</xdr:col>
                    <xdr:colOff>352425</xdr:colOff>
                    <xdr:row>20</xdr:row>
                    <xdr:rowOff>133350</xdr:rowOff>
                  </to>
                </anchor>
              </controlPr>
            </control>
          </mc:Choice>
        </mc:AlternateContent>
        <mc:AlternateContent xmlns:mc="http://schemas.openxmlformats.org/markup-compatibility/2006">
          <mc:Choice Requires="x14">
            <control shapeId="3080" r:id="rId13" name="Scroll Bar 8">
              <controlPr defaultSize="0" autoPict="0">
                <anchor moveWithCells="1">
                  <from>
                    <xdr:col>31</xdr:col>
                    <xdr:colOff>190500</xdr:colOff>
                    <xdr:row>16</xdr:row>
                    <xdr:rowOff>38100</xdr:rowOff>
                  </from>
                  <to>
                    <xdr:col>31</xdr:col>
                    <xdr:colOff>666750</xdr:colOff>
                    <xdr:row>35</xdr:row>
                    <xdr:rowOff>85725</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2EA29-5F0C-44C6-8076-FC2371A40CAC}">
  <dimension ref="L1:AA1"/>
  <sheetViews>
    <sheetView zoomScaleNormal="100" workbookViewId="0">
      <selection activeCell="X19" sqref="X19"/>
    </sheetView>
  </sheetViews>
  <sheetFormatPr defaultRowHeight="15" x14ac:dyDescent="0.25"/>
  <sheetData>
    <row r="1" spans="12:27" x14ac:dyDescent="0.25">
      <c r="L1" t="b">
        <v>1</v>
      </c>
      <c r="M1" t="b">
        <v>1</v>
      </c>
      <c r="N1" t="b">
        <v>0</v>
      </c>
      <c r="AA1">
        <v>2</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56" r:id="rId3" name="Scroll Bar 12">
              <controlPr defaultSize="0" autoPict="0">
                <anchor moveWithCells="1">
                  <from>
                    <xdr:col>8</xdr:col>
                    <xdr:colOff>314325</xdr:colOff>
                    <xdr:row>12</xdr:row>
                    <xdr:rowOff>142875</xdr:rowOff>
                  </from>
                  <to>
                    <xdr:col>8</xdr:col>
                    <xdr:colOff>504825</xdr:colOff>
                    <xdr:row>22</xdr:row>
                    <xdr:rowOff>38100</xdr:rowOff>
                  </to>
                </anchor>
              </controlPr>
            </control>
          </mc:Choice>
        </mc:AlternateContent>
        <mc:AlternateContent xmlns:mc="http://schemas.openxmlformats.org/markup-compatibility/2006">
          <mc:Choice Requires="x14">
            <control shapeId="6155" r:id="rId4" name="Check Box 11">
              <controlPr defaultSize="0" autoFill="0" autoLine="0" autoPict="0">
                <anchor moveWithCells="1">
                  <from>
                    <xdr:col>6</xdr:col>
                    <xdr:colOff>457200</xdr:colOff>
                    <xdr:row>10</xdr:row>
                    <xdr:rowOff>19050</xdr:rowOff>
                  </from>
                  <to>
                    <xdr:col>7</xdr:col>
                    <xdr:colOff>104775</xdr:colOff>
                    <xdr:row>12</xdr:row>
                    <xdr:rowOff>57150</xdr:rowOff>
                  </to>
                </anchor>
              </controlPr>
            </control>
          </mc:Choice>
        </mc:AlternateContent>
        <mc:AlternateContent xmlns:mc="http://schemas.openxmlformats.org/markup-compatibility/2006">
          <mc:Choice Requires="x14">
            <control shapeId="6154" r:id="rId5" name="Check Box 10">
              <controlPr defaultSize="0" autoFill="0" autoLine="0" autoPict="0">
                <anchor moveWithCells="1">
                  <from>
                    <xdr:col>5</xdr:col>
                    <xdr:colOff>447675</xdr:colOff>
                    <xdr:row>10</xdr:row>
                    <xdr:rowOff>19050</xdr:rowOff>
                  </from>
                  <to>
                    <xdr:col>6</xdr:col>
                    <xdr:colOff>104775</xdr:colOff>
                    <xdr:row>12</xdr:row>
                    <xdr:rowOff>57150</xdr:rowOff>
                  </to>
                </anchor>
              </controlPr>
            </control>
          </mc:Choice>
        </mc:AlternateContent>
        <mc:AlternateContent xmlns:mc="http://schemas.openxmlformats.org/markup-compatibility/2006">
          <mc:Choice Requires="x14">
            <control shapeId="6153" r:id="rId6" name="Check Box 9">
              <controlPr defaultSize="0" autoFill="0" autoLine="0" autoPict="0">
                <anchor moveWithCells="1">
                  <from>
                    <xdr:col>4</xdr:col>
                    <xdr:colOff>457200</xdr:colOff>
                    <xdr:row>10</xdr:row>
                    <xdr:rowOff>28575</xdr:rowOff>
                  </from>
                  <to>
                    <xdr:col>5</xdr:col>
                    <xdr:colOff>104775</xdr:colOff>
                    <xdr:row>12</xdr:row>
                    <xdr:rowOff>66675</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Đức Nguyễn</dc:creator>
  <cp:lastModifiedBy>Đức Nguyễn</cp:lastModifiedBy>
  <dcterms:created xsi:type="dcterms:W3CDTF">2021-11-03T11:40:02Z</dcterms:created>
  <dcterms:modified xsi:type="dcterms:W3CDTF">2024-10-26T14:30:28Z</dcterms:modified>
</cp:coreProperties>
</file>