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2.xml" ContentType="application/vnd.ms-excel.controlproperties+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95BD324A-E610-4FD3-8C7A-5DDC002FA45D}" xr6:coauthVersionLast="47" xr6:coauthVersionMax="47" xr10:uidLastSave="{00000000-0000-0000-0000-000000000000}"/>
  <bookViews>
    <workbookView xWindow="-120" yWindow="-120" windowWidth="29040" windowHeight="17520" activeTab="2" xr2:uid="{7F7E1DDE-3781-814A-825E-072C922D74F6}"/>
  </bookViews>
  <sheets>
    <sheet name="Data" sheetId="2" r:id="rId1"/>
    <sheet name="Analysis" sheetId="4" r:id="rId2"/>
    <sheet name="Dashboard" sheetId="5" r:id="rId3"/>
  </sheets>
  <definedNames>
    <definedName name="Slicer_City">#N/A</definedName>
    <definedName name="Slicer_Day">#N/A</definedName>
    <definedName name="Slicer_Pay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 i="4" l="1"/>
  <c r="V4" i="4"/>
  <c r="V5" i="4"/>
  <c r="V6" i="4"/>
  <c r="V7" i="4"/>
  <c r="V8" i="4"/>
  <c r="V9" i="4"/>
  <c r="V10" i="4"/>
  <c r="V11" i="4"/>
  <c r="V12" i="4"/>
  <c r="V13" i="4"/>
  <c r="V14" i="4"/>
  <c r="V15" i="4"/>
  <c r="V16" i="4"/>
  <c r="V17" i="4"/>
  <c r="V18" i="4"/>
  <c r="V19" i="4"/>
  <c r="V20" i="4"/>
  <c r="V21" i="4"/>
  <c r="V22" i="4"/>
  <c r="V23" i="4"/>
  <c r="V24" i="4"/>
  <c r="V25" i="4"/>
  <c r="V26" i="4"/>
  <c r="V27" i="4"/>
  <c r="V28" i="4"/>
  <c r="V29" i="4"/>
  <c r="V2" i="4"/>
  <c r="AG1" i="4"/>
  <c r="AH1" i="4" s="1"/>
  <c r="AH4" i="4" s="1"/>
  <c r="S5" i="4"/>
  <c r="S6" i="4"/>
  <c r="S7" i="4"/>
  <c r="S4" i="4"/>
  <c r="R5" i="4"/>
  <c r="R6" i="4"/>
  <c r="R7" i="4"/>
  <c r="R4" i="4"/>
  <c r="G3" i="4"/>
  <c r="G4" i="4"/>
  <c r="G5" i="4"/>
  <c r="G2" i="4"/>
  <c r="F3" i="4"/>
  <c r="F4" i="4"/>
  <c r="F5" i="4"/>
  <c r="F2" i="4"/>
  <c r="K5" i="4"/>
  <c r="K4" i="4"/>
  <c r="AD1" i="4" l="1"/>
  <c r="AB1" i="4"/>
  <c r="AC1" i="4"/>
  <c r="AF3" i="4"/>
  <c r="AG9" i="4"/>
  <c r="AG8" i="4"/>
  <c r="AG5" i="4"/>
  <c r="AG3" i="4"/>
  <c r="AH7" i="4"/>
  <c r="AG7" i="4"/>
  <c r="AF12" i="4"/>
  <c r="AG6" i="4"/>
  <c r="AF10" i="4"/>
  <c r="AH3" i="4"/>
  <c r="AH9" i="4"/>
  <c r="AG12" i="4"/>
  <c r="AH6" i="4"/>
  <c r="AF11" i="4"/>
  <c r="AG4" i="4"/>
  <c r="AI4" i="4" s="1"/>
  <c r="AF9" i="4"/>
  <c r="AF8" i="4"/>
  <c r="AH12" i="4"/>
  <c r="AF7" i="4"/>
  <c r="AH11" i="4"/>
  <c r="AF6" i="4"/>
  <c r="AF4" i="4"/>
  <c r="AH8" i="4"/>
  <c r="AG11" i="4"/>
  <c r="AI11" i="4" s="1"/>
  <c r="AH5" i="4"/>
  <c r="AH10" i="4"/>
  <c r="AF5" i="4"/>
  <c r="AG10" i="4"/>
  <c r="T4" i="4"/>
  <c r="T7" i="4"/>
  <c r="T6" i="4"/>
  <c r="T5" i="4"/>
  <c r="K6" i="4"/>
  <c r="H2" i="4"/>
  <c r="H4" i="4"/>
  <c r="H3" i="4"/>
  <c r="H5" i="4"/>
  <c r="M5" i="2"/>
  <c r="M6" i="2"/>
  <c r="M7" i="2"/>
  <c r="M8" i="2"/>
  <c r="M9" i="2"/>
  <c r="M10" i="2"/>
  <c r="M11" i="2"/>
  <c r="M12" i="2"/>
  <c r="M13" i="2"/>
  <c r="M14" i="2"/>
  <c r="M15" i="2"/>
  <c r="M16" i="2"/>
  <c r="M17" i="2"/>
  <c r="M18" i="2"/>
  <c r="M19" i="2"/>
  <c r="M20" i="2"/>
  <c r="M21" i="2"/>
  <c r="M22" i="2"/>
  <c r="M23" i="2"/>
  <c r="M24" i="2"/>
  <c r="M25" i="2"/>
  <c r="M26" i="2"/>
  <c r="M27" i="2"/>
  <c r="M28" i="2"/>
  <c r="M29" i="2"/>
  <c r="M30" i="2"/>
  <c r="M31" i="2"/>
  <c r="M32"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J6" i="2"/>
  <c r="J7" i="2"/>
  <c r="J9" i="2"/>
  <c r="J10" i="2"/>
  <c r="J11" i="2"/>
  <c r="J12" i="2"/>
  <c r="J13" i="2"/>
  <c r="J14" i="2"/>
  <c r="J15" i="2"/>
  <c r="J16" i="2"/>
  <c r="J17" i="2"/>
  <c r="J18" i="2"/>
  <c r="J19" i="2"/>
  <c r="J20" i="2"/>
  <c r="J21" i="2"/>
  <c r="J22" i="2"/>
  <c r="J23" i="2"/>
  <c r="J24" i="2"/>
  <c r="J25" i="2"/>
  <c r="J26" i="2"/>
  <c r="J27" i="2"/>
  <c r="J28" i="2"/>
  <c r="J29" i="2"/>
  <c r="J30" i="2"/>
  <c r="J31" i="2"/>
  <c r="J32" i="2"/>
  <c r="J5" i="2"/>
  <c r="J8" i="2"/>
  <c r="AI12" i="4" l="1"/>
  <c r="AI3" i="4"/>
  <c r="AI9" i="4"/>
  <c r="AI8" i="4"/>
  <c r="AI5" i="4"/>
  <c r="AI6" i="4"/>
  <c r="AI10" i="4"/>
  <c r="AI7" i="4"/>
</calcChain>
</file>

<file path=xl/sharedStrings.xml><?xml version="1.0" encoding="utf-8"?>
<sst xmlns="http://schemas.openxmlformats.org/spreadsheetml/2006/main" count="234" uniqueCount="87">
  <si>
    <t>Date</t>
  </si>
  <si>
    <t>Contact</t>
  </si>
  <si>
    <t>Revenue</t>
  </si>
  <si>
    <t>Profit</t>
  </si>
  <si>
    <t>Profit Margin</t>
  </si>
  <si>
    <t>Client</t>
  </si>
  <si>
    <t>Department</t>
  </si>
  <si>
    <t>Nyla Novak</t>
  </si>
  <si>
    <t>Kylee Townsend</t>
  </si>
  <si>
    <t>Nora Rollins</t>
  </si>
  <si>
    <t>Lucia Mckay</t>
  </si>
  <si>
    <t>Mik Naam</t>
  </si>
  <si>
    <t>Payment</t>
  </si>
  <si>
    <t>Card</t>
  </si>
  <si>
    <t>PayPal</t>
  </si>
  <si>
    <t>Check</t>
  </si>
  <si>
    <t>Transfer</t>
  </si>
  <si>
    <t xml:space="preserve">AMAZON.COM, INC. </t>
  </si>
  <si>
    <t xml:space="preserve">TESLA, INC. </t>
  </si>
  <si>
    <t xml:space="preserve">NETFLIX, INC. </t>
  </si>
  <si>
    <t xml:space="preserve">THE PROCTER &amp; GAMBLE COMPANY </t>
  </si>
  <si>
    <t xml:space="preserve">THE GOLDMAN SACHS GROUP, INC. </t>
  </si>
  <si>
    <t xml:space="preserve">JPMORGAN CHASE &amp; CO. </t>
  </si>
  <si>
    <t xml:space="preserve">MORGAN STANLEY </t>
  </si>
  <si>
    <t xml:space="preserve">CITIGROUP INC. </t>
  </si>
  <si>
    <t xml:space="preserve">BANK OF AMERICA CORPORATION </t>
  </si>
  <si>
    <t xml:space="preserve">WALMART INC. </t>
  </si>
  <si>
    <t xml:space="preserve">TARGET CORPORATION </t>
  </si>
  <si>
    <t xml:space="preserve">COSTCO WHOLESALE CORPORATION </t>
  </si>
  <si>
    <t xml:space="preserve">MCDONALD'S CORPORATION </t>
  </si>
  <si>
    <t xml:space="preserve">EXXON MOBIL CORPORATION </t>
  </si>
  <si>
    <t xml:space="preserve">VERIZON COMMUNICATIONS INC. </t>
  </si>
  <si>
    <t xml:space="preserve">THE HOME DEPOT, INC. </t>
  </si>
  <si>
    <t xml:space="preserve">CISCO SYSTEMS, INC. </t>
  </si>
  <si>
    <t xml:space="preserve">CHEVRON CORPORATION </t>
  </si>
  <si>
    <t xml:space="preserve">AT&amp;T INC. </t>
  </si>
  <si>
    <t xml:space="preserve">INTEL CORPORATION </t>
  </si>
  <si>
    <t xml:space="preserve">GENERAL MOTORS COMPANY </t>
  </si>
  <si>
    <t xml:space="preserve">MICROSOFT CORPORATION </t>
  </si>
  <si>
    <t xml:space="preserve">COMCAST CORPORATION </t>
  </si>
  <si>
    <t xml:space="preserve">DELL TECHNOLOGIES INC. </t>
  </si>
  <si>
    <t xml:space="preserve">JOHNSON &amp; JOHNSON </t>
  </si>
  <si>
    <t xml:space="preserve">FEDEX CORPORATION </t>
  </si>
  <si>
    <t xml:space="preserve">GENERAL ELECTRIC COMPANY </t>
  </si>
  <si>
    <t xml:space="preserve">LOCKHEED MARTIN CORPORATION </t>
  </si>
  <si>
    <t>Bill Smith</t>
  </si>
  <si>
    <t>Ken Singh</t>
  </si>
  <si>
    <t>Harley Fritz</t>
  </si>
  <si>
    <t>David Rasmussen</t>
  </si>
  <si>
    <t>Ivan Hiney</t>
  </si>
  <si>
    <t>Jonha Ma</t>
  </si>
  <si>
    <t>Jordan Boone</t>
  </si>
  <si>
    <t>Brendan Wallace</t>
  </si>
  <si>
    <t>Conor Wise</t>
  </si>
  <si>
    <t>Steven Michael</t>
  </si>
  <si>
    <t>Jose Roach</t>
  </si>
  <si>
    <t>Franklin Wrigt</t>
  </si>
  <si>
    <t>Alia Thornton</t>
  </si>
  <si>
    <t>Denzel Flores</t>
  </si>
  <si>
    <t>Bruno Cordova</t>
  </si>
  <si>
    <t>Jaylynn Napp</t>
  </si>
  <si>
    <t>Bruce Rich</t>
  </si>
  <si>
    <t>Arturo Moore</t>
  </si>
  <si>
    <t>Bryce Carpenter</t>
  </si>
  <si>
    <t>Jaidyn Andersen</t>
  </si>
  <si>
    <t>Mark Walm</t>
  </si>
  <si>
    <t>Harry Lee</t>
  </si>
  <si>
    <t>Josh Johnson</t>
  </si>
  <si>
    <t>City</t>
  </si>
  <si>
    <t>Cloud Tech</t>
  </si>
  <si>
    <t>Texas</t>
  </si>
  <si>
    <t>Strategy</t>
  </si>
  <si>
    <t>New York</t>
  </si>
  <si>
    <t>Operations</t>
  </si>
  <si>
    <t>Florida</t>
  </si>
  <si>
    <t>Big Data</t>
  </si>
  <si>
    <t>California</t>
  </si>
  <si>
    <t>Row Labels</t>
  </si>
  <si>
    <t>Grand Total</t>
  </si>
  <si>
    <t>Day</t>
  </si>
  <si>
    <t>Month</t>
  </si>
  <si>
    <t>Year</t>
  </si>
  <si>
    <t>Sum of Revenue</t>
  </si>
  <si>
    <t>Sum of Profit</t>
  </si>
  <si>
    <t>Count of Payment</t>
  </si>
  <si>
    <t>Column Labels</t>
  </si>
  <si>
    <t>Count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</si>
</sst>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0_);[Red]\(&quot;$&quot;#,##0\)"/>
    <numFmt numFmtId="44" formatCode="_(&quot;$&quot;* #,##0.00_);_(&quot;$&quot;* \(#,##0.00\);_(&quot;$&quot;* &quot;-&quot;??_);_(@_)"/>
    <numFmt numFmtId="164" formatCode="0.0%"/>
    <numFmt numFmtId="165" formatCode="&quot;$&quot;#,##0.00"/>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1">
    <xf numFmtId="0" fontId="0" fillId="0" borderId="0" xfId="0"/>
    <xf numFmtId="6" fontId="0" fillId="0" borderId="0" xfId="0" applyNumberFormat="1" applyAlignment="1">
      <alignment horizontal="center"/>
    </xf>
    <xf numFmtId="164" fontId="0" fillId="0" borderId="0" xfId="1" applyNumberFormat="1" applyFont="1"/>
    <xf numFmtId="0" fontId="0" fillId="0" borderId="0" xfId="0" applyAlignment="1">
      <alignment horizontal="center"/>
    </xf>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165" fontId="0" fillId="0" borderId="0" xfId="0" applyNumberFormat="1"/>
    <xf numFmtId="44" fontId="0" fillId="0" borderId="0" xfId="2" applyFont="1"/>
    <xf numFmtId="0" fontId="0" fillId="0" borderId="0" xfId="0" applyNumberFormat="1"/>
  </cellXfs>
  <cellStyles count="3">
    <cellStyle name="Currency" xfId="2" builtinId="4"/>
    <cellStyle name="Normal" xfId="0" builtinId="0"/>
    <cellStyle name="Percent" xfId="1" builtinId="5"/>
  </cellStyles>
  <dxfs count="173">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font>
        <b/>
        <color theme="1"/>
      </font>
      <border>
        <bottom style="thin">
          <color theme="4"/>
        </bottom>
        <vertical/>
        <horizontal/>
      </border>
    </dxf>
    <dxf>
      <font>
        <color theme="1"/>
      </font>
      <fill>
        <patternFill>
          <bgColor rgb="FFC00000"/>
        </patternFill>
      </fill>
      <border diagonalUp="0" diagonalDown="0">
        <left/>
        <right/>
        <top/>
        <bottom/>
        <vertical/>
        <horizontal/>
      </border>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family val="2"/>
        <scheme val="minor"/>
      </font>
      <numFmt numFmtId="164" formatCode="0.0%"/>
    </dxf>
    <dxf>
      <numFmt numFmtId="10" formatCode="&quot;$&quot;#,##0_);[Red]\(&quot;$&quot;#,##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s>
  <tableStyles count="1" defaultTableStyle="TableStyleMedium2" defaultPivotStyle="PivotStyleLight16">
    <tableStyle name="SlicerStyleLight1 2" pivot="0" table="0" count="10" xr9:uid="{DC565555-7583-4B72-822C-CC642DE506A1}">
      <tableStyleElement type="wholeTable" dxfId="157"/>
      <tableStyleElement type="headerRow" dxfId="156"/>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1"/>
          <c:order val="0"/>
          <c:tx>
            <c:strRef>
              <c:f>Analysis!$F$1</c:f>
              <c:strCache>
                <c:ptCount val="1"/>
                <c:pt idx="0">
                  <c:v>Revenue</c:v>
                </c:pt>
              </c:strCache>
            </c:strRef>
          </c:tx>
          <c:spPr>
            <a:solidFill>
              <a:schemeClr val="accent2"/>
            </a:solidFill>
            <a:ln>
              <a:noFill/>
            </a:ln>
            <a:effectLst/>
          </c:spPr>
          <c:cat>
            <c:numRef>
              <c:f>Analysis!$E$2:$E$5</c:f>
              <c:numCache>
                <c:formatCode>General</c:formatCode>
                <c:ptCount val="4"/>
                <c:pt idx="0">
                  <c:v>1</c:v>
                </c:pt>
                <c:pt idx="1">
                  <c:v>2</c:v>
                </c:pt>
                <c:pt idx="2">
                  <c:v>30</c:v>
                </c:pt>
                <c:pt idx="3">
                  <c:v>31</c:v>
                </c:pt>
              </c:numCache>
            </c:numRef>
          </c:cat>
          <c:val>
            <c:numRef>
              <c:f>Analysis!$F$2:$F$5</c:f>
              <c:numCache>
                <c:formatCode>_("$"* #,##0.00_);_("$"* \(#,##0.00\);_("$"* "-"??_);_(@_)</c:formatCode>
                <c:ptCount val="4"/>
                <c:pt idx="0">
                  <c:v>39320</c:v>
                </c:pt>
                <c:pt idx="1">
                  <c:v>39275</c:v>
                </c:pt>
                <c:pt idx="2">
                  <c:v>21762.5</c:v>
                </c:pt>
                <c:pt idx="3">
                  <c:v>38475</c:v>
                </c:pt>
              </c:numCache>
            </c:numRef>
          </c:val>
          <c:extLst>
            <c:ext xmlns:c16="http://schemas.microsoft.com/office/drawing/2014/chart" uri="{C3380CC4-5D6E-409C-BE32-E72D297353CC}">
              <c16:uniqueId val="{00000001-D04A-4D53-8ED6-195879C007A6}"/>
            </c:ext>
          </c:extLst>
        </c:ser>
        <c:ser>
          <c:idx val="2"/>
          <c:order val="1"/>
          <c:tx>
            <c:strRef>
              <c:f>Analysis!$G$1</c:f>
              <c:strCache>
                <c:ptCount val="1"/>
                <c:pt idx="0">
                  <c:v>Profit</c:v>
                </c:pt>
              </c:strCache>
            </c:strRef>
          </c:tx>
          <c:spPr>
            <a:solidFill>
              <a:schemeClr val="accent3"/>
            </a:solidFill>
            <a:ln>
              <a:noFill/>
            </a:ln>
            <a:effectLst/>
          </c:spPr>
          <c:dLbls>
            <c:dLbl>
              <c:idx val="0"/>
              <c:tx>
                <c:rich>
                  <a:bodyPr/>
                  <a:lstStyle/>
                  <a:p>
                    <a:fld id="{8546A2EB-05B4-453F-B423-6CA66FF127A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04A-4D53-8ED6-195879C007A6}"/>
                </c:ext>
              </c:extLst>
            </c:dLbl>
            <c:dLbl>
              <c:idx val="1"/>
              <c:tx>
                <c:rich>
                  <a:bodyPr/>
                  <a:lstStyle/>
                  <a:p>
                    <a:fld id="{B8468C3C-5576-4514-AA6C-2C0173998EC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04A-4D53-8ED6-195879C007A6}"/>
                </c:ext>
              </c:extLst>
            </c:dLbl>
            <c:dLbl>
              <c:idx val="2"/>
              <c:tx>
                <c:rich>
                  <a:bodyPr/>
                  <a:lstStyle/>
                  <a:p>
                    <a:fld id="{084BC6F5-A0BA-406D-940C-6920ADBD00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04A-4D53-8ED6-195879C007A6}"/>
                </c:ext>
              </c:extLst>
            </c:dLbl>
            <c:dLbl>
              <c:idx val="3"/>
              <c:tx>
                <c:rich>
                  <a:bodyPr/>
                  <a:lstStyle/>
                  <a:p>
                    <a:fld id="{4661ED49-C55D-4B84-AF71-FA3C264AF40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04A-4D53-8ED6-195879C007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Analysis!$E$2:$E$5</c:f>
              <c:numCache>
                <c:formatCode>General</c:formatCode>
                <c:ptCount val="4"/>
                <c:pt idx="0">
                  <c:v>1</c:v>
                </c:pt>
                <c:pt idx="1">
                  <c:v>2</c:v>
                </c:pt>
                <c:pt idx="2">
                  <c:v>30</c:v>
                </c:pt>
                <c:pt idx="3">
                  <c:v>31</c:v>
                </c:pt>
              </c:numCache>
            </c:numRef>
          </c:cat>
          <c:val>
            <c:numRef>
              <c:f>Analysis!$G$2:$G$5</c:f>
              <c:numCache>
                <c:formatCode>_("$"* #,##0.00_);_("$"* \(#,##0.00\);_("$"* "-"??_);_(@_)</c:formatCode>
                <c:ptCount val="4"/>
                <c:pt idx="0">
                  <c:v>7352</c:v>
                </c:pt>
                <c:pt idx="1">
                  <c:v>8122</c:v>
                </c:pt>
                <c:pt idx="2">
                  <c:v>4115</c:v>
                </c:pt>
                <c:pt idx="3">
                  <c:v>9256</c:v>
                </c:pt>
              </c:numCache>
            </c:numRef>
          </c:val>
          <c:extLst>
            <c:ext xmlns:c15="http://schemas.microsoft.com/office/drawing/2012/chart" uri="{02D57815-91ED-43cb-92C2-25804820EDAC}">
              <c15:datalabelsRange>
                <c15:f>Analysis!$H$2:$H$5</c15:f>
                <c15:dlblRangeCache>
                  <c:ptCount val="4"/>
                  <c:pt idx="0">
                    <c:v>19%</c:v>
                  </c:pt>
                  <c:pt idx="1">
                    <c:v>21%</c:v>
                  </c:pt>
                  <c:pt idx="2">
                    <c:v>19%</c:v>
                  </c:pt>
                  <c:pt idx="3">
                    <c:v>24%</c:v>
                  </c:pt>
                </c15:dlblRangeCache>
              </c15:datalabelsRange>
            </c:ext>
            <c:ext xmlns:c16="http://schemas.microsoft.com/office/drawing/2014/chart" uri="{C3380CC4-5D6E-409C-BE32-E72D297353CC}">
              <c16:uniqueId val="{00000002-D04A-4D53-8ED6-195879C007A6}"/>
            </c:ext>
          </c:extLst>
        </c:ser>
        <c:dLbls>
          <c:showLegendKey val="0"/>
          <c:showVal val="0"/>
          <c:showCatName val="0"/>
          <c:showSerName val="0"/>
          <c:showPercent val="0"/>
          <c:showBubbleSize val="0"/>
        </c:dLbls>
        <c:axId val="604723535"/>
        <c:axId val="604724015"/>
      </c:areaChart>
      <c:catAx>
        <c:axId val="60472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24015"/>
        <c:crosses val="autoZero"/>
        <c:auto val="1"/>
        <c:lblAlgn val="ctr"/>
        <c:lblOffset val="100"/>
        <c:noMultiLvlLbl val="0"/>
      </c:catAx>
      <c:valAx>
        <c:axId val="6047240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23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Analysis!$R$3</c:f>
              <c:strCache>
                <c:ptCount val="1"/>
                <c:pt idx="0">
                  <c:v>Revenue</c:v>
                </c:pt>
              </c:strCache>
            </c:strRef>
          </c:tx>
          <c:spPr>
            <a:solidFill>
              <a:schemeClr val="accent1"/>
            </a:solidFill>
            <a:ln>
              <a:noFill/>
            </a:ln>
            <a:effectLst/>
          </c:spPr>
          <c:invertIfNegative val="0"/>
          <c:cat>
            <c:strRef>
              <c:f>Analysis!$Q$4:$Q$7</c:f>
              <c:strCache>
                <c:ptCount val="4"/>
                <c:pt idx="0">
                  <c:v>California</c:v>
                </c:pt>
                <c:pt idx="1">
                  <c:v>Florida</c:v>
                </c:pt>
                <c:pt idx="2">
                  <c:v>New York</c:v>
                </c:pt>
                <c:pt idx="3">
                  <c:v>Texas</c:v>
                </c:pt>
              </c:strCache>
            </c:strRef>
          </c:cat>
          <c:val>
            <c:numRef>
              <c:f>Analysis!$R$4:$R$7</c:f>
              <c:numCache>
                <c:formatCode>"$"#,##0.00</c:formatCode>
                <c:ptCount val="4"/>
                <c:pt idx="0">
                  <c:v>37000</c:v>
                </c:pt>
                <c:pt idx="1">
                  <c:v>27820</c:v>
                </c:pt>
                <c:pt idx="2">
                  <c:v>41537.5</c:v>
                </c:pt>
                <c:pt idx="3">
                  <c:v>32475</c:v>
                </c:pt>
              </c:numCache>
            </c:numRef>
          </c:val>
          <c:extLst>
            <c:ext xmlns:c16="http://schemas.microsoft.com/office/drawing/2014/chart" uri="{C3380CC4-5D6E-409C-BE32-E72D297353CC}">
              <c16:uniqueId val="{00000000-2CD9-40D1-B59F-DC699EF6ED98}"/>
            </c:ext>
          </c:extLst>
        </c:ser>
        <c:ser>
          <c:idx val="1"/>
          <c:order val="1"/>
          <c:tx>
            <c:strRef>
              <c:f>Analysis!$S$3</c:f>
              <c:strCache>
                <c:ptCount val="1"/>
                <c:pt idx="0">
                  <c:v>Profit</c:v>
                </c:pt>
              </c:strCache>
            </c:strRef>
          </c:tx>
          <c:spPr>
            <a:solidFill>
              <a:schemeClr val="accent2"/>
            </a:solidFill>
            <a:ln>
              <a:noFill/>
            </a:ln>
            <a:effectLst/>
          </c:spPr>
          <c:invertIfNegative val="0"/>
          <c:dLbls>
            <c:dLbl>
              <c:idx val="0"/>
              <c:tx>
                <c:rich>
                  <a:bodyPr/>
                  <a:lstStyle/>
                  <a:p>
                    <a:fld id="{C1C69FBC-7E94-4973-86D8-3B62DD792E3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CD9-40D1-B59F-DC699EF6ED98}"/>
                </c:ext>
              </c:extLst>
            </c:dLbl>
            <c:dLbl>
              <c:idx val="1"/>
              <c:tx>
                <c:rich>
                  <a:bodyPr/>
                  <a:lstStyle/>
                  <a:p>
                    <a:fld id="{747D6A6F-6C38-40AF-A91A-E336E9F7EF2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CD9-40D1-B59F-DC699EF6ED98}"/>
                </c:ext>
              </c:extLst>
            </c:dLbl>
            <c:dLbl>
              <c:idx val="2"/>
              <c:tx>
                <c:rich>
                  <a:bodyPr/>
                  <a:lstStyle/>
                  <a:p>
                    <a:fld id="{BA837AD7-A449-4FB4-9609-51C3D02191D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CD9-40D1-B59F-DC699EF6ED98}"/>
                </c:ext>
              </c:extLst>
            </c:dLbl>
            <c:dLbl>
              <c:idx val="3"/>
              <c:tx>
                <c:rich>
                  <a:bodyPr/>
                  <a:lstStyle/>
                  <a:p>
                    <a:fld id="{E503B30C-EBD1-41E4-B02E-CF855480681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CD9-40D1-B59F-DC699EF6ED98}"/>
                </c:ext>
              </c:extLst>
            </c:dLbl>
            <c:spPr>
              <a:noFill/>
              <a:ln>
                <a:noFill/>
              </a:ln>
              <a:effectLst/>
            </c:spPr>
            <c:txPr>
              <a:bodyPr rot="0" spcFirstLastPara="1" vertOverflow="ellipsis" vert="horz" wrap="square" anchor="ctr" anchorCtr="1"/>
              <a:lstStyle/>
              <a:p>
                <a:pPr>
                  <a:defRPr lang="en-US"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Analysis!$Q$4:$Q$7</c:f>
              <c:strCache>
                <c:ptCount val="4"/>
                <c:pt idx="0">
                  <c:v>California</c:v>
                </c:pt>
                <c:pt idx="1">
                  <c:v>Florida</c:v>
                </c:pt>
                <c:pt idx="2">
                  <c:v>New York</c:v>
                </c:pt>
                <c:pt idx="3">
                  <c:v>Texas</c:v>
                </c:pt>
              </c:strCache>
            </c:strRef>
          </c:cat>
          <c:val>
            <c:numRef>
              <c:f>Analysis!$S$4:$S$7</c:f>
              <c:numCache>
                <c:formatCode>"$"#,##0.00</c:formatCode>
                <c:ptCount val="4"/>
                <c:pt idx="0">
                  <c:v>7738</c:v>
                </c:pt>
                <c:pt idx="1">
                  <c:v>4204</c:v>
                </c:pt>
                <c:pt idx="2">
                  <c:v>8827</c:v>
                </c:pt>
                <c:pt idx="3">
                  <c:v>8076</c:v>
                </c:pt>
              </c:numCache>
            </c:numRef>
          </c:val>
          <c:extLst>
            <c:ext xmlns:c15="http://schemas.microsoft.com/office/drawing/2012/chart" uri="{02D57815-91ED-43cb-92C2-25804820EDAC}">
              <c15:datalabelsRange>
                <c15:f>Analysis!$T$4:$T$7</c15:f>
                <c15:dlblRangeCache>
                  <c:ptCount val="4"/>
                  <c:pt idx="0">
                    <c:v>21%</c:v>
                  </c:pt>
                  <c:pt idx="1">
                    <c:v>15%</c:v>
                  </c:pt>
                  <c:pt idx="2">
                    <c:v>21%</c:v>
                  </c:pt>
                  <c:pt idx="3">
                    <c:v>25%</c:v>
                  </c:pt>
                </c15:dlblRangeCache>
              </c15:datalabelsRange>
            </c:ext>
            <c:ext xmlns:c16="http://schemas.microsoft.com/office/drawing/2014/chart" uri="{C3380CC4-5D6E-409C-BE32-E72D297353CC}">
              <c16:uniqueId val="{00000005-2CD9-40D1-B59F-DC699EF6ED98}"/>
            </c:ext>
          </c:extLst>
        </c:ser>
        <c:dLbls>
          <c:showLegendKey val="0"/>
          <c:showVal val="0"/>
          <c:showCatName val="0"/>
          <c:showSerName val="0"/>
          <c:showPercent val="0"/>
          <c:showBubbleSize val="0"/>
        </c:dLbls>
        <c:gapWidth val="182"/>
        <c:overlap val="100"/>
        <c:axId val="365635983"/>
        <c:axId val="365636463"/>
      </c:barChart>
      <c:catAx>
        <c:axId val="36563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365636463"/>
        <c:crosses val="autoZero"/>
        <c:auto val="1"/>
        <c:lblAlgn val="ctr"/>
        <c:lblOffset val="100"/>
        <c:noMultiLvlLbl val="0"/>
      </c:catAx>
      <c:valAx>
        <c:axId val="3656364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1800000" spcFirstLastPara="1" vertOverflow="ellipsis" wrap="square" anchor="ctr" anchorCtr="1"/>
          <a:lstStyle/>
          <a:p>
            <a:pPr>
              <a:defRPr lang="en-US"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3656359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lgn="ct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Analysis!$AF$3:$AF$12</c:f>
              <c:strCache>
                <c:ptCount val="10"/>
                <c:pt idx="0">
                  <c:v>AMAZON.COM, INC. </c:v>
                </c:pt>
                <c:pt idx="1">
                  <c:v>AT&amp;T INC. </c:v>
                </c:pt>
                <c:pt idx="2">
                  <c:v>BANK OF AMERICA CORPORATION </c:v>
                </c:pt>
                <c:pt idx="3">
                  <c:v>CHEVRON CORPORATION </c:v>
                </c:pt>
                <c:pt idx="4">
                  <c:v>CISCO SYSTEMS, INC. </c:v>
                </c:pt>
                <c:pt idx="5">
                  <c:v>CITIGROUP INC. </c:v>
                </c:pt>
                <c:pt idx="6">
                  <c:v>COMCAST CORPORATION </c:v>
                </c:pt>
                <c:pt idx="7">
                  <c:v>COSTCO WHOLESALE CORPORATION </c:v>
                </c:pt>
                <c:pt idx="8">
                  <c:v>DELL TECHNOLOGIES INC. </c:v>
                </c:pt>
                <c:pt idx="9">
                  <c:v>EXXON MOBIL CORPORATION </c:v>
                </c:pt>
              </c:strCache>
            </c:strRef>
          </c:cat>
          <c:val>
            <c:numRef>
              <c:f>Analysis!$AG$3:$AG$12</c:f>
              <c:numCache>
                <c:formatCode>"$"#,##0.00</c:formatCode>
                <c:ptCount val="10"/>
                <c:pt idx="0">
                  <c:v>4500</c:v>
                </c:pt>
                <c:pt idx="1">
                  <c:v>5087.5</c:v>
                </c:pt>
                <c:pt idx="2">
                  <c:v>3600</c:v>
                </c:pt>
                <c:pt idx="3">
                  <c:v>7320</c:v>
                </c:pt>
                <c:pt idx="4">
                  <c:v>4750</c:v>
                </c:pt>
                <c:pt idx="5">
                  <c:v>3800</c:v>
                </c:pt>
                <c:pt idx="6">
                  <c:v>6500</c:v>
                </c:pt>
                <c:pt idx="7">
                  <c:v>6000</c:v>
                </c:pt>
                <c:pt idx="8">
                  <c:v>7500</c:v>
                </c:pt>
                <c:pt idx="9">
                  <c:v>4750</c:v>
                </c:pt>
              </c:numCache>
            </c:numRef>
          </c:val>
          <c:extLst>
            <c:ext xmlns:c16="http://schemas.microsoft.com/office/drawing/2014/chart" uri="{C3380CC4-5D6E-409C-BE32-E72D297353CC}">
              <c16:uniqueId val="{00000000-4600-49E4-8F45-6B8C39270271}"/>
            </c:ext>
          </c:extLst>
        </c:ser>
        <c:ser>
          <c:idx val="1"/>
          <c:order val="1"/>
          <c:spPr>
            <a:solidFill>
              <a:schemeClr val="accent2"/>
            </a:solidFill>
            <a:ln>
              <a:noFill/>
            </a:ln>
            <a:effectLst/>
          </c:spPr>
          <c:invertIfNegative val="0"/>
          <c:dLbls>
            <c:dLbl>
              <c:idx val="0"/>
              <c:tx>
                <c:rich>
                  <a:bodyPr/>
                  <a:lstStyle/>
                  <a:p>
                    <a:fld id="{008B8D99-9B1C-4361-BE24-E487C7960F7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600-49E4-8F45-6B8C39270271}"/>
                </c:ext>
              </c:extLst>
            </c:dLbl>
            <c:dLbl>
              <c:idx val="1"/>
              <c:tx>
                <c:rich>
                  <a:bodyPr/>
                  <a:lstStyle/>
                  <a:p>
                    <a:fld id="{A1C97D6C-864E-4057-BF28-C6893E89CA4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600-49E4-8F45-6B8C39270271}"/>
                </c:ext>
              </c:extLst>
            </c:dLbl>
            <c:dLbl>
              <c:idx val="2"/>
              <c:tx>
                <c:rich>
                  <a:bodyPr/>
                  <a:lstStyle/>
                  <a:p>
                    <a:fld id="{1D0E88E8-5888-4F7C-8336-D5D10867148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600-49E4-8F45-6B8C39270271}"/>
                </c:ext>
              </c:extLst>
            </c:dLbl>
            <c:dLbl>
              <c:idx val="3"/>
              <c:tx>
                <c:rich>
                  <a:bodyPr/>
                  <a:lstStyle/>
                  <a:p>
                    <a:fld id="{F3C0FFCA-1FA1-41DB-819A-0DD8B37AA0E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600-49E4-8F45-6B8C39270271}"/>
                </c:ext>
              </c:extLst>
            </c:dLbl>
            <c:dLbl>
              <c:idx val="4"/>
              <c:tx>
                <c:rich>
                  <a:bodyPr/>
                  <a:lstStyle/>
                  <a:p>
                    <a:fld id="{CC266CC8-E7BB-4C02-9508-4D839C8A974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600-49E4-8F45-6B8C39270271}"/>
                </c:ext>
              </c:extLst>
            </c:dLbl>
            <c:dLbl>
              <c:idx val="5"/>
              <c:tx>
                <c:rich>
                  <a:bodyPr/>
                  <a:lstStyle/>
                  <a:p>
                    <a:fld id="{63F26884-C464-4888-A474-F0ADA3C09CC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600-49E4-8F45-6B8C39270271}"/>
                </c:ext>
              </c:extLst>
            </c:dLbl>
            <c:dLbl>
              <c:idx val="6"/>
              <c:tx>
                <c:rich>
                  <a:bodyPr/>
                  <a:lstStyle/>
                  <a:p>
                    <a:fld id="{E2AF6A1C-1402-49E5-8E4C-86D0CE198B3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600-49E4-8F45-6B8C39270271}"/>
                </c:ext>
              </c:extLst>
            </c:dLbl>
            <c:dLbl>
              <c:idx val="7"/>
              <c:tx>
                <c:rich>
                  <a:bodyPr/>
                  <a:lstStyle/>
                  <a:p>
                    <a:fld id="{10B291BB-EA1B-47FE-98F3-36C717ADFC2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600-49E4-8F45-6B8C39270271}"/>
                </c:ext>
              </c:extLst>
            </c:dLbl>
            <c:dLbl>
              <c:idx val="8"/>
              <c:tx>
                <c:rich>
                  <a:bodyPr/>
                  <a:lstStyle/>
                  <a:p>
                    <a:fld id="{708A385C-23A3-4790-8F72-97B6A9B37EB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600-49E4-8F45-6B8C39270271}"/>
                </c:ext>
              </c:extLst>
            </c:dLbl>
            <c:dLbl>
              <c:idx val="9"/>
              <c:tx>
                <c:rich>
                  <a:bodyPr/>
                  <a:lstStyle/>
                  <a:p>
                    <a:fld id="{DFBAA2C0-47A9-4F5D-BA5B-7BF82D5EB0F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600-49E4-8F45-6B8C392702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Analysis!$AF$3:$AF$12</c:f>
              <c:strCache>
                <c:ptCount val="10"/>
                <c:pt idx="0">
                  <c:v>AMAZON.COM, INC. </c:v>
                </c:pt>
                <c:pt idx="1">
                  <c:v>AT&amp;T INC. </c:v>
                </c:pt>
                <c:pt idx="2">
                  <c:v>BANK OF AMERICA CORPORATION </c:v>
                </c:pt>
                <c:pt idx="3">
                  <c:v>CHEVRON CORPORATION </c:v>
                </c:pt>
                <c:pt idx="4">
                  <c:v>CISCO SYSTEMS, INC. </c:v>
                </c:pt>
                <c:pt idx="5">
                  <c:v>CITIGROUP INC. </c:v>
                </c:pt>
                <c:pt idx="6">
                  <c:v>COMCAST CORPORATION </c:v>
                </c:pt>
                <c:pt idx="7">
                  <c:v>COSTCO WHOLESALE CORPORATION </c:v>
                </c:pt>
                <c:pt idx="8">
                  <c:v>DELL TECHNOLOGIES INC. </c:v>
                </c:pt>
                <c:pt idx="9">
                  <c:v>EXXON MOBIL CORPORATION </c:v>
                </c:pt>
              </c:strCache>
            </c:strRef>
          </c:cat>
          <c:val>
            <c:numRef>
              <c:f>Analysis!$AH$3:$AH$12</c:f>
              <c:numCache>
                <c:formatCode>"$"#,##0.00</c:formatCode>
                <c:ptCount val="10"/>
                <c:pt idx="0">
                  <c:v>598</c:v>
                </c:pt>
                <c:pt idx="1">
                  <c:v>655</c:v>
                </c:pt>
                <c:pt idx="2">
                  <c:v>1564</c:v>
                </c:pt>
                <c:pt idx="3">
                  <c:v>933</c:v>
                </c:pt>
                <c:pt idx="4">
                  <c:v>810</c:v>
                </c:pt>
                <c:pt idx="5">
                  <c:v>2045</c:v>
                </c:pt>
                <c:pt idx="6">
                  <c:v>1288</c:v>
                </c:pt>
                <c:pt idx="7">
                  <c:v>998</c:v>
                </c:pt>
                <c:pt idx="8">
                  <c:v>1664</c:v>
                </c:pt>
                <c:pt idx="9">
                  <c:v>1044</c:v>
                </c:pt>
              </c:numCache>
            </c:numRef>
          </c:val>
          <c:extLst>
            <c:ext xmlns:c15="http://schemas.microsoft.com/office/drawing/2012/chart" uri="{02D57815-91ED-43cb-92C2-25804820EDAC}">
              <c15:datalabelsRange>
                <c15:f>Analysis!$AI$3:$AI$12</c15:f>
                <c15:dlblRangeCache>
                  <c:ptCount val="10"/>
                  <c:pt idx="0">
                    <c:v>13%</c:v>
                  </c:pt>
                  <c:pt idx="1">
                    <c:v>13%</c:v>
                  </c:pt>
                  <c:pt idx="2">
                    <c:v>43%</c:v>
                  </c:pt>
                  <c:pt idx="3">
                    <c:v>13%</c:v>
                  </c:pt>
                  <c:pt idx="4">
                    <c:v>17%</c:v>
                  </c:pt>
                  <c:pt idx="5">
                    <c:v>54%</c:v>
                  </c:pt>
                  <c:pt idx="6">
                    <c:v>20%</c:v>
                  </c:pt>
                  <c:pt idx="7">
                    <c:v>17%</c:v>
                  </c:pt>
                  <c:pt idx="8">
                    <c:v>22%</c:v>
                  </c:pt>
                  <c:pt idx="9">
                    <c:v>22%</c:v>
                  </c:pt>
                </c15:dlblRangeCache>
              </c15:datalabelsRange>
            </c:ext>
            <c:ext xmlns:c16="http://schemas.microsoft.com/office/drawing/2014/chart" uri="{C3380CC4-5D6E-409C-BE32-E72D297353CC}">
              <c16:uniqueId val="{00000001-4600-49E4-8F45-6B8C39270271}"/>
            </c:ext>
          </c:extLst>
        </c:ser>
        <c:dLbls>
          <c:showLegendKey val="0"/>
          <c:showVal val="0"/>
          <c:showCatName val="0"/>
          <c:showSerName val="0"/>
          <c:showPercent val="0"/>
          <c:showBubbleSize val="0"/>
        </c:dLbls>
        <c:gapWidth val="80"/>
        <c:overlap val="100"/>
        <c:axId val="493007311"/>
        <c:axId val="493007791"/>
      </c:barChart>
      <c:catAx>
        <c:axId val="49300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07791"/>
        <c:crosses val="autoZero"/>
        <c:auto val="1"/>
        <c:lblAlgn val="ctr"/>
        <c:lblOffset val="100"/>
        <c:noMultiLvlLbl val="0"/>
      </c:catAx>
      <c:valAx>
        <c:axId val="493007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07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Start2.xlsx]Analysis!PaymentRevenue</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1111111111111112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388888888888888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8474387576552929"/>
          <c:y val="8.3658501020705739E-2"/>
          <c:w val="0.45551224846894139"/>
          <c:h val="0.75918708078156893"/>
        </c:manualLayout>
      </c:layout>
      <c:pieChart>
        <c:varyColors val="1"/>
        <c:ser>
          <c:idx val="0"/>
          <c:order val="0"/>
          <c:tx>
            <c:strRef>
              <c:f>Analysis!$AL$1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CE-476D-8692-3CC03421DC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CE-476D-8692-3CC03421DC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CE-476D-8692-3CC03421DC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CE-476D-8692-3CC03421DC0D}"/>
              </c:ext>
            </c:extLst>
          </c:dPt>
          <c:dLbls>
            <c:dLbl>
              <c:idx val="0"/>
              <c:layout>
                <c:manualLayout>
                  <c:x val="1.1111111111111112E-2"/>
                  <c:y val="6.4814814814814811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6CE-476D-8692-3CC03421DC0D}"/>
                </c:ext>
              </c:extLst>
            </c:dLbl>
            <c:dLbl>
              <c:idx val="2"/>
              <c:layout>
                <c:manualLayout>
                  <c:x val="1.3888888888888888E-2"/>
                  <c:y val="-4.1666666666666664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6CE-476D-8692-3CC03421DC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Analysis!$AK$2:$AK$5</c:f>
              <c:strCache>
                <c:ptCount val="4"/>
                <c:pt idx="0">
                  <c:v>Card</c:v>
                </c:pt>
                <c:pt idx="1">
                  <c:v>Check</c:v>
                </c:pt>
                <c:pt idx="2">
                  <c:v>PayPal</c:v>
                </c:pt>
                <c:pt idx="3">
                  <c:v>Transfer</c:v>
                </c:pt>
              </c:strCache>
            </c:strRef>
          </c:cat>
          <c:val>
            <c:numRef>
              <c:f>Analysis!$AL$2:$AL$5</c:f>
              <c:numCache>
                <c:formatCode>"$"#,##0.00</c:formatCode>
                <c:ptCount val="4"/>
                <c:pt idx="0">
                  <c:v>22750</c:v>
                </c:pt>
                <c:pt idx="1">
                  <c:v>23062.5</c:v>
                </c:pt>
                <c:pt idx="2">
                  <c:v>23050</c:v>
                </c:pt>
                <c:pt idx="3">
                  <c:v>69970</c:v>
                </c:pt>
              </c:numCache>
            </c:numRef>
          </c:val>
          <c:extLst>
            <c:ext xmlns:c16="http://schemas.microsoft.com/office/drawing/2014/chart" uri="{C3380CC4-5D6E-409C-BE32-E72D297353CC}">
              <c16:uniqueId val="{00000005-5FE2-41A6-99BC-E5A597FC787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Analysis!$R$3</c:f>
              <c:strCache>
                <c:ptCount val="1"/>
                <c:pt idx="0">
                  <c:v>Revenue</c:v>
                </c:pt>
              </c:strCache>
            </c:strRef>
          </c:tx>
          <c:spPr>
            <a:solidFill>
              <a:schemeClr val="accent1"/>
            </a:solidFill>
            <a:ln>
              <a:noFill/>
            </a:ln>
            <a:effectLst/>
          </c:spPr>
          <c:invertIfNegative val="0"/>
          <c:cat>
            <c:strRef>
              <c:f>Analysis!$Q$4:$Q$7</c:f>
              <c:strCache>
                <c:ptCount val="4"/>
                <c:pt idx="0">
                  <c:v>California</c:v>
                </c:pt>
                <c:pt idx="1">
                  <c:v>Florida</c:v>
                </c:pt>
                <c:pt idx="2">
                  <c:v>New York</c:v>
                </c:pt>
                <c:pt idx="3">
                  <c:v>Texas</c:v>
                </c:pt>
              </c:strCache>
            </c:strRef>
          </c:cat>
          <c:val>
            <c:numRef>
              <c:f>Analysis!$R$4:$R$7</c:f>
              <c:numCache>
                <c:formatCode>"$"#,##0.00</c:formatCode>
                <c:ptCount val="4"/>
                <c:pt idx="0">
                  <c:v>37000</c:v>
                </c:pt>
                <c:pt idx="1">
                  <c:v>27820</c:v>
                </c:pt>
                <c:pt idx="2">
                  <c:v>41537.5</c:v>
                </c:pt>
                <c:pt idx="3">
                  <c:v>32475</c:v>
                </c:pt>
              </c:numCache>
            </c:numRef>
          </c:val>
          <c:extLst>
            <c:ext xmlns:c16="http://schemas.microsoft.com/office/drawing/2014/chart" uri="{C3380CC4-5D6E-409C-BE32-E72D297353CC}">
              <c16:uniqueId val="{00000000-1995-4D60-8419-4091A7D2DAAE}"/>
            </c:ext>
          </c:extLst>
        </c:ser>
        <c:ser>
          <c:idx val="1"/>
          <c:order val="1"/>
          <c:tx>
            <c:strRef>
              <c:f>Analysis!$S$3</c:f>
              <c:strCache>
                <c:ptCount val="1"/>
                <c:pt idx="0">
                  <c:v>Profit</c:v>
                </c:pt>
              </c:strCache>
            </c:strRef>
          </c:tx>
          <c:spPr>
            <a:solidFill>
              <a:schemeClr val="accent2"/>
            </a:solidFill>
            <a:ln>
              <a:noFill/>
            </a:ln>
            <a:effectLst/>
          </c:spPr>
          <c:invertIfNegative val="0"/>
          <c:dLbls>
            <c:dLbl>
              <c:idx val="0"/>
              <c:tx>
                <c:rich>
                  <a:bodyPr/>
                  <a:lstStyle/>
                  <a:p>
                    <a:fld id="{43FE88D1-EC49-43F4-9CF7-15E9D7714A5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995-4D60-8419-4091A7D2DAAE}"/>
                </c:ext>
              </c:extLst>
            </c:dLbl>
            <c:dLbl>
              <c:idx val="1"/>
              <c:tx>
                <c:rich>
                  <a:bodyPr/>
                  <a:lstStyle/>
                  <a:p>
                    <a:fld id="{61CB43A0-40BE-4812-9534-33B8E5639FD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995-4D60-8419-4091A7D2DAAE}"/>
                </c:ext>
              </c:extLst>
            </c:dLbl>
            <c:dLbl>
              <c:idx val="2"/>
              <c:tx>
                <c:rich>
                  <a:bodyPr/>
                  <a:lstStyle/>
                  <a:p>
                    <a:fld id="{4F950C16-3415-4357-91A5-587CA5DD05B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995-4D60-8419-4091A7D2DAAE}"/>
                </c:ext>
              </c:extLst>
            </c:dLbl>
            <c:dLbl>
              <c:idx val="3"/>
              <c:tx>
                <c:rich>
                  <a:bodyPr/>
                  <a:lstStyle/>
                  <a:p>
                    <a:fld id="{979FBEC5-CD96-474E-9EB4-058B9FC509D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995-4D60-8419-4091A7D2DA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Analysis!$Q$4:$Q$7</c:f>
              <c:strCache>
                <c:ptCount val="4"/>
                <c:pt idx="0">
                  <c:v>California</c:v>
                </c:pt>
                <c:pt idx="1">
                  <c:v>Florida</c:v>
                </c:pt>
                <c:pt idx="2">
                  <c:v>New York</c:v>
                </c:pt>
                <c:pt idx="3">
                  <c:v>Texas</c:v>
                </c:pt>
              </c:strCache>
            </c:strRef>
          </c:cat>
          <c:val>
            <c:numRef>
              <c:f>Analysis!$S$4:$S$7</c:f>
              <c:numCache>
                <c:formatCode>"$"#,##0.00</c:formatCode>
                <c:ptCount val="4"/>
                <c:pt idx="0">
                  <c:v>7738</c:v>
                </c:pt>
                <c:pt idx="1">
                  <c:v>4204</c:v>
                </c:pt>
                <c:pt idx="2">
                  <c:v>8827</c:v>
                </c:pt>
                <c:pt idx="3">
                  <c:v>8076</c:v>
                </c:pt>
              </c:numCache>
            </c:numRef>
          </c:val>
          <c:extLst>
            <c:ext xmlns:c15="http://schemas.microsoft.com/office/drawing/2012/chart" uri="{02D57815-91ED-43cb-92C2-25804820EDAC}">
              <c15:datalabelsRange>
                <c15:f>Analysis!$T$4:$T$7</c15:f>
                <c15:dlblRangeCache>
                  <c:ptCount val="4"/>
                  <c:pt idx="0">
                    <c:v>21%</c:v>
                  </c:pt>
                  <c:pt idx="1">
                    <c:v>15%</c:v>
                  </c:pt>
                  <c:pt idx="2">
                    <c:v>21%</c:v>
                  </c:pt>
                  <c:pt idx="3">
                    <c:v>25%</c:v>
                  </c:pt>
                </c15:dlblRangeCache>
              </c15:datalabelsRange>
            </c:ext>
            <c:ext xmlns:c16="http://schemas.microsoft.com/office/drawing/2014/chart" uri="{C3380CC4-5D6E-409C-BE32-E72D297353CC}">
              <c16:uniqueId val="{00000001-1995-4D60-8419-4091A7D2DAAE}"/>
            </c:ext>
          </c:extLst>
        </c:ser>
        <c:dLbls>
          <c:showLegendKey val="0"/>
          <c:showVal val="0"/>
          <c:showCatName val="0"/>
          <c:showSerName val="0"/>
          <c:showPercent val="0"/>
          <c:showBubbleSize val="0"/>
        </c:dLbls>
        <c:gapWidth val="182"/>
        <c:overlap val="100"/>
        <c:axId val="365635983"/>
        <c:axId val="365636463"/>
      </c:barChart>
      <c:catAx>
        <c:axId val="36563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36463"/>
        <c:crosses val="autoZero"/>
        <c:auto val="1"/>
        <c:lblAlgn val="ctr"/>
        <c:lblOffset val="100"/>
        <c:noMultiLvlLbl val="0"/>
      </c:catAx>
      <c:valAx>
        <c:axId val="3656364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35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Start2.xlsx]Analysis!CityPayment</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Analysis!$AR$1:$AR$2</c:f>
              <c:strCache>
                <c:ptCount val="1"/>
                <c:pt idx="0">
                  <c:v>Card</c:v>
                </c:pt>
              </c:strCache>
            </c:strRef>
          </c:tx>
          <c:spPr>
            <a:solidFill>
              <a:schemeClr val="accent1"/>
            </a:solidFill>
            <a:ln>
              <a:noFill/>
            </a:ln>
            <a:effectLst/>
          </c:spPr>
          <c:invertIfNegative val="0"/>
          <c:cat>
            <c:strRef>
              <c:f>Analysis!$AQ$3:$AQ$7</c:f>
              <c:strCache>
                <c:ptCount val="4"/>
                <c:pt idx="0">
                  <c:v>California</c:v>
                </c:pt>
                <c:pt idx="1">
                  <c:v>Florida</c:v>
                </c:pt>
                <c:pt idx="2">
                  <c:v>New York</c:v>
                </c:pt>
                <c:pt idx="3">
                  <c:v>Texas</c:v>
                </c:pt>
              </c:strCache>
            </c:strRef>
          </c:cat>
          <c:val>
            <c:numRef>
              <c:f>Analysis!$AR$3:$AR$7</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DD12-4DD2-9EE9-A89EA68A0985}"/>
            </c:ext>
          </c:extLst>
        </c:ser>
        <c:ser>
          <c:idx val="1"/>
          <c:order val="1"/>
          <c:tx>
            <c:strRef>
              <c:f>Analysis!$AS$1:$AS$2</c:f>
              <c:strCache>
                <c:ptCount val="1"/>
                <c:pt idx="0">
                  <c:v>Check</c:v>
                </c:pt>
              </c:strCache>
            </c:strRef>
          </c:tx>
          <c:spPr>
            <a:solidFill>
              <a:schemeClr val="accent2"/>
            </a:solidFill>
            <a:ln>
              <a:noFill/>
            </a:ln>
            <a:effectLst/>
          </c:spPr>
          <c:invertIfNegative val="0"/>
          <c:cat>
            <c:strRef>
              <c:f>Analysis!$AQ$3:$AQ$7</c:f>
              <c:strCache>
                <c:ptCount val="4"/>
                <c:pt idx="0">
                  <c:v>California</c:v>
                </c:pt>
                <c:pt idx="1">
                  <c:v>Florida</c:v>
                </c:pt>
                <c:pt idx="2">
                  <c:v>New York</c:v>
                </c:pt>
                <c:pt idx="3">
                  <c:v>Texas</c:v>
                </c:pt>
              </c:strCache>
            </c:strRef>
          </c:cat>
          <c:val>
            <c:numRef>
              <c:f>Analysis!$AS$3:$AS$7</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1-DD12-4DD2-9EE9-A89EA68A0985}"/>
            </c:ext>
          </c:extLst>
        </c:ser>
        <c:ser>
          <c:idx val="2"/>
          <c:order val="2"/>
          <c:tx>
            <c:strRef>
              <c:f>Analysis!$AT$1:$AT$2</c:f>
              <c:strCache>
                <c:ptCount val="1"/>
                <c:pt idx="0">
                  <c:v>PayPal</c:v>
                </c:pt>
              </c:strCache>
            </c:strRef>
          </c:tx>
          <c:spPr>
            <a:solidFill>
              <a:schemeClr val="accent3"/>
            </a:solidFill>
            <a:ln>
              <a:noFill/>
            </a:ln>
            <a:effectLst/>
          </c:spPr>
          <c:invertIfNegative val="0"/>
          <c:cat>
            <c:strRef>
              <c:f>Analysis!$AQ$3:$AQ$7</c:f>
              <c:strCache>
                <c:ptCount val="4"/>
                <c:pt idx="0">
                  <c:v>California</c:v>
                </c:pt>
                <c:pt idx="1">
                  <c:v>Florida</c:v>
                </c:pt>
                <c:pt idx="2">
                  <c:v>New York</c:v>
                </c:pt>
                <c:pt idx="3">
                  <c:v>Texas</c:v>
                </c:pt>
              </c:strCache>
            </c:strRef>
          </c:cat>
          <c:val>
            <c:numRef>
              <c:f>Analysis!$AT$3:$AT$7</c:f>
              <c:numCache>
                <c:formatCode>General</c:formatCode>
                <c:ptCount val="4"/>
                <c:pt idx="0">
                  <c:v>1</c:v>
                </c:pt>
                <c:pt idx="2">
                  <c:v>3</c:v>
                </c:pt>
              </c:numCache>
            </c:numRef>
          </c:val>
          <c:extLst>
            <c:ext xmlns:c16="http://schemas.microsoft.com/office/drawing/2014/chart" uri="{C3380CC4-5D6E-409C-BE32-E72D297353CC}">
              <c16:uniqueId val="{00000008-DD12-4DD2-9EE9-A89EA68A0985}"/>
            </c:ext>
          </c:extLst>
        </c:ser>
        <c:ser>
          <c:idx val="3"/>
          <c:order val="3"/>
          <c:tx>
            <c:strRef>
              <c:f>Analysis!$AU$1:$AU$2</c:f>
              <c:strCache>
                <c:ptCount val="1"/>
                <c:pt idx="0">
                  <c:v>Transfer</c:v>
                </c:pt>
              </c:strCache>
            </c:strRef>
          </c:tx>
          <c:spPr>
            <a:solidFill>
              <a:schemeClr val="accent4"/>
            </a:solidFill>
            <a:ln>
              <a:noFill/>
            </a:ln>
            <a:effectLst/>
          </c:spPr>
          <c:invertIfNegative val="0"/>
          <c:cat>
            <c:strRef>
              <c:f>Analysis!$AQ$3:$AQ$7</c:f>
              <c:strCache>
                <c:ptCount val="4"/>
                <c:pt idx="0">
                  <c:v>California</c:v>
                </c:pt>
                <c:pt idx="1">
                  <c:v>Florida</c:v>
                </c:pt>
                <c:pt idx="2">
                  <c:v>New York</c:v>
                </c:pt>
                <c:pt idx="3">
                  <c:v>Texas</c:v>
                </c:pt>
              </c:strCache>
            </c:strRef>
          </c:cat>
          <c:val>
            <c:numRef>
              <c:f>Analysis!$AU$3:$AU$7</c:f>
              <c:numCache>
                <c:formatCode>General</c:formatCode>
                <c:ptCount val="4"/>
                <c:pt idx="0">
                  <c:v>4</c:v>
                </c:pt>
                <c:pt idx="1">
                  <c:v>3</c:v>
                </c:pt>
                <c:pt idx="2">
                  <c:v>3</c:v>
                </c:pt>
                <c:pt idx="3">
                  <c:v>4</c:v>
                </c:pt>
              </c:numCache>
            </c:numRef>
          </c:val>
          <c:extLst>
            <c:ext xmlns:c16="http://schemas.microsoft.com/office/drawing/2014/chart" uri="{C3380CC4-5D6E-409C-BE32-E72D297353CC}">
              <c16:uniqueId val="{0000000A-DD12-4DD2-9EE9-A89EA68A0985}"/>
            </c:ext>
          </c:extLst>
        </c:ser>
        <c:dLbls>
          <c:showLegendKey val="0"/>
          <c:showVal val="0"/>
          <c:showCatName val="0"/>
          <c:showSerName val="0"/>
          <c:showPercent val="0"/>
          <c:showBubbleSize val="0"/>
        </c:dLbls>
        <c:gapWidth val="150"/>
        <c:overlap val="100"/>
        <c:axId val="1769537328"/>
        <c:axId val="1769538288"/>
      </c:barChart>
      <c:catAx>
        <c:axId val="176953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538288"/>
        <c:crosses val="autoZero"/>
        <c:auto val="1"/>
        <c:lblAlgn val="ctr"/>
        <c:lblOffset val="100"/>
        <c:noMultiLvlLbl val="0"/>
      </c:catAx>
      <c:valAx>
        <c:axId val="17695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53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1"/>
          <c:order val="0"/>
          <c:tx>
            <c:strRef>
              <c:f>Analysis!$F$1</c:f>
              <c:strCache>
                <c:ptCount val="1"/>
                <c:pt idx="0">
                  <c:v>Revenue</c:v>
                </c:pt>
              </c:strCache>
            </c:strRef>
          </c:tx>
          <c:spPr>
            <a:solidFill>
              <a:schemeClr val="accent2"/>
            </a:solidFill>
            <a:ln>
              <a:noFill/>
            </a:ln>
            <a:effectLst/>
          </c:spPr>
          <c:cat>
            <c:numRef>
              <c:f>Analysis!$E$2:$E$5</c:f>
              <c:numCache>
                <c:formatCode>General</c:formatCode>
                <c:ptCount val="4"/>
                <c:pt idx="0">
                  <c:v>1</c:v>
                </c:pt>
                <c:pt idx="1">
                  <c:v>2</c:v>
                </c:pt>
                <c:pt idx="2">
                  <c:v>30</c:v>
                </c:pt>
                <c:pt idx="3">
                  <c:v>31</c:v>
                </c:pt>
              </c:numCache>
            </c:numRef>
          </c:cat>
          <c:val>
            <c:numRef>
              <c:f>Analysis!$F$2:$F$5</c:f>
              <c:numCache>
                <c:formatCode>_("$"* #,##0.00_);_("$"* \(#,##0.00\);_("$"* "-"??_);_(@_)</c:formatCode>
                <c:ptCount val="4"/>
                <c:pt idx="0">
                  <c:v>39320</c:v>
                </c:pt>
                <c:pt idx="1">
                  <c:v>39275</c:v>
                </c:pt>
                <c:pt idx="2">
                  <c:v>21762.5</c:v>
                </c:pt>
                <c:pt idx="3">
                  <c:v>38475</c:v>
                </c:pt>
              </c:numCache>
            </c:numRef>
          </c:val>
          <c:extLst>
            <c:ext xmlns:c16="http://schemas.microsoft.com/office/drawing/2014/chart" uri="{C3380CC4-5D6E-409C-BE32-E72D297353CC}">
              <c16:uniqueId val="{00000000-2F48-4CCA-B01A-2A7C51E3397D}"/>
            </c:ext>
          </c:extLst>
        </c:ser>
        <c:ser>
          <c:idx val="2"/>
          <c:order val="1"/>
          <c:tx>
            <c:strRef>
              <c:f>Analysis!$G$1</c:f>
              <c:strCache>
                <c:ptCount val="1"/>
                <c:pt idx="0">
                  <c:v>Profit</c:v>
                </c:pt>
              </c:strCache>
            </c:strRef>
          </c:tx>
          <c:spPr>
            <a:solidFill>
              <a:schemeClr val="accent3"/>
            </a:solidFill>
            <a:ln>
              <a:noFill/>
            </a:ln>
            <a:effectLst/>
          </c:spPr>
          <c:dLbls>
            <c:dLbl>
              <c:idx val="0"/>
              <c:tx>
                <c:rich>
                  <a:bodyPr/>
                  <a:lstStyle/>
                  <a:p>
                    <a:fld id="{64146D49-947A-4202-B683-95A2AEFF748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F48-4CCA-B01A-2A7C51E3397D}"/>
                </c:ext>
              </c:extLst>
            </c:dLbl>
            <c:dLbl>
              <c:idx val="1"/>
              <c:tx>
                <c:rich>
                  <a:bodyPr/>
                  <a:lstStyle/>
                  <a:p>
                    <a:fld id="{33E1E1C9-10EB-4D39-8B67-BB46699034D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F48-4CCA-B01A-2A7C51E3397D}"/>
                </c:ext>
              </c:extLst>
            </c:dLbl>
            <c:dLbl>
              <c:idx val="2"/>
              <c:tx>
                <c:rich>
                  <a:bodyPr/>
                  <a:lstStyle/>
                  <a:p>
                    <a:fld id="{4B12DB5E-027A-4231-9DBF-280B5A2AE4B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F48-4CCA-B01A-2A7C51E3397D}"/>
                </c:ext>
              </c:extLst>
            </c:dLbl>
            <c:dLbl>
              <c:idx val="3"/>
              <c:tx>
                <c:rich>
                  <a:bodyPr/>
                  <a:lstStyle/>
                  <a:p>
                    <a:fld id="{7B24390A-BBCA-4140-A106-265DB15C842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F48-4CCA-B01A-2A7C51E3397D}"/>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Analysis!$E$2:$E$5</c:f>
              <c:numCache>
                <c:formatCode>General</c:formatCode>
                <c:ptCount val="4"/>
                <c:pt idx="0">
                  <c:v>1</c:v>
                </c:pt>
                <c:pt idx="1">
                  <c:v>2</c:v>
                </c:pt>
                <c:pt idx="2">
                  <c:v>30</c:v>
                </c:pt>
                <c:pt idx="3">
                  <c:v>31</c:v>
                </c:pt>
              </c:numCache>
            </c:numRef>
          </c:cat>
          <c:val>
            <c:numRef>
              <c:f>Analysis!$G$2:$G$5</c:f>
              <c:numCache>
                <c:formatCode>_("$"* #,##0.00_);_("$"* \(#,##0.00\);_("$"* "-"??_);_(@_)</c:formatCode>
                <c:ptCount val="4"/>
                <c:pt idx="0">
                  <c:v>7352</c:v>
                </c:pt>
                <c:pt idx="1">
                  <c:v>8122</c:v>
                </c:pt>
                <c:pt idx="2">
                  <c:v>4115</c:v>
                </c:pt>
                <c:pt idx="3">
                  <c:v>9256</c:v>
                </c:pt>
              </c:numCache>
            </c:numRef>
          </c:val>
          <c:extLst>
            <c:ext xmlns:c15="http://schemas.microsoft.com/office/drawing/2012/chart" uri="{02D57815-91ED-43cb-92C2-25804820EDAC}">
              <c15:datalabelsRange>
                <c15:f>Analysis!$H$2:$H$5</c15:f>
                <c15:dlblRangeCache>
                  <c:ptCount val="4"/>
                  <c:pt idx="0">
                    <c:v>19%</c:v>
                  </c:pt>
                  <c:pt idx="1">
                    <c:v>21%</c:v>
                  </c:pt>
                  <c:pt idx="2">
                    <c:v>19%</c:v>
                  </c:pt>
                  <c:pt idx="3">
                    <c:v>24%</c:v>
                  </c:pt>
                </c15:dlblRangeCache>
              </c15:datalabelsRange>
            </c:ext>
            <c:ext xmlns:c16="http://schemas.microsoft.com/office/drawing/2014/chart" uri="{C3380CC4-5D6E-409C-BE32-E72D297353CC}">
              <c16:uniqueId val="{00000005-2F48-4CCA-B01A-2A7C51E3397D}"/>
            </c:ext>
          </c:extLst>
        </c:ser>
        <c:dLbls>
          <c:showLegendKey val="0"/>
          <c:showVal val="0"/>
          <c:showCatName val="0"/>
          <c:showSerName val="0"/>
          <c:showPercent val="0"/>
          <c:showBubbleSize val="0"/>
        </c:dLbls>
        <c:axId val="604723535"/>
        <c:axId val="604724015"/>
      </c:areaChart>
      <c:catAx>
        <c:axId val="60472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04724015"/>
        <c:crosses val="autoZero"/>
        <c:auto val="1"/>
        <c:lblAlgn val="ctr"/>
        <c:lblOffset val="100"/>
        <c:noMultiLvlLbl val="0"/>
      </c:catAx>
      <c:valAx>
        <c:axId val="6047240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04723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Analysis!$AF$3:$AF$12</c:f>
              <c:strCache>
                <c:ptCount val="10"/>
                <c:pt idx="0">
                  <c:v>AMAZON.COM, INC. </c:v>
                </c:pt>
                <c:pt idx="1">
                  <c:v>AT&amp;T INC. </c:v>
                </c:pt>
                <c:pt idx="2">
                  <c:v>BANK OF AMERICA CORPORATION </c:v>
                </c:pt>
                <c:pt idx="3">
                  <c:v>CHEVRON CORPORATION </c:v>
                </c:pt>
                <c:pt idx="4">
                  <c:v>CISCO SYSTEMS, INC. </c:v>
                </c:pt>
                <c:pt idx="5">
                  <c:v>CITIGROUP INC. </c:v>
                </c:pt>
                <c:pt idx="6">
                  <c:v>COMCAST CORPORATION </c:v>
                </c:pt>
                <c:pt idx="7">
                  <c:v>COSTCO WHOLESALE CORPORATION </c:v>
                </c:pt>
                <c:pt idx="8">
                  <c:v>DELL TECHNOLOGIES INC. </c:v>
                </c:pt>
                <c:pt idx="9">
                  <c:v>EXXON MOBIL CORPORATION </c:v>
                </c:pt>
              </c:strCache>
            </c:strRef>
          </c:cat>
          <c:val>
            <c:numRef>
              <c:f>Analysis!$AG$3:$AG$12</c:f>
              <c:numCache>
                <c:formatCode>"$"#,##0.00</c:formatCode>
                <c:ptCount val="10"/>
                <c:pt idx="0">
                  <c:v>4500</c:v>
                </c:pt>
                <c:pt idx="1">
                  <c:v>5087.5</c:v>
                </c:pt>
                <c:pt idx="2">
                  <c:v>3600</c:v>
                </c:pt>
                <c:pt idx="3">
                  <c:v>7320</c:v>
                </c:pt>
                <c:pt idx="4">
                  <c:v>4750</c:v>
                </c:pt>
                <c:pt idx="5">
                  <c:v>3800</c:v>
                </c:pt>
                <c:pt idx="6">
                  <c:v>6500</c:v>
                </c:pt>
                <c:pt idx="7">
                  <c:v>6000</c:v>
                </c:pt>
                <c:pt idx="8">
                  <c:v>7500</c:v>
                </c:pt>
                <c:pt idx="9">
                  <c:v>4750</c:v>
                </c:pt>
              </c:numCache>
            </c:numRef>
          </c:val>
          <c:extLst>
            <c:ext xmlns:c16="http://schemas.microsoft.com/office/drawing/2014/chart" uri="{C3380CC4-5D6E-409C-BE32-E72D297353CC}">
              <c16:uniqueId val="{00000000-3C31-431F-AD0F-9E877DD03C7B}"/>
            </c:ext>
          </c:extLst>
        </c:ser>
        <c:ser>
          <c:idx val="1"/>
          <c:order val="1"/>
          <c:spPr>
            <a:solidFill>
              <a:schemeClr val="accent2"/>
            </a:solidFill>
            <a:ln>
              <a:noFill/>
            </a:ln>
            <a:effectLst/>
          </c:spPr>
          <c:invertIfNegative val="0"/>
          <c:dLbls>
            <c:dLbl>
              <c:idx val="0"/>
              <c:tx>
                <c:rich>
                  <a:bodyPr/>
                  <a:lstStyle/>
                  <a:p>
                    <a:fld id="{DA706CF4-1865-4D38-8513-20798E60FF5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C31-431F-AD0F-9E877DD03C7B}"/>
                </c:ext>
              </c:extLst>
            </c:dLbl>
            <c:dLbl>
              <c:idx val="1"/>
              <c:tx>
                <c:rich>
                  <a:bodyPr/>
                  <a:lstStyle/>
                  <a:p>
                    <a:fld id="{E688242D-5010-4815-89EA-485EB54E6E8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C31-431F-AD0F-9E877DD03C7B}"/>
                </c:ext>
              </c:extLst>
            </c:dLbl>
            <c:dLbl>
              <c:idx val="2"/>
              <c:tx>
                <c:rich>
                  <a:bodyPr/>
                  <a:lstStyle/>
                  <a:p>
                    <a:fld id="{F83ABCFD-E85A-42A7-AD0B-011421B5C9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C31-431F-AD0F-9E877DD03C7B}"/>
                </c:ext>
              </c:extLst>
            </c:dLbl>
            <c:dLbl>
              <c:idx val="3"/>
              <c:tx>
                <c:rich>
                  <a:bodyPr/>
                  <a:lstStyle/>
                  <a:p>
                    <a:fld id="{F1FB7E73-80A2-4874-BF80-468B75B3B8D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C31-431F-AD0F-9E877DD03C7B}"/>
                </c:ext>
              </c:extLst>
            </c:dLbl>
            <c:dLbl>
              <c:idx val="4"/>
              <c:tx>
                <c:rich>
                  <a:bodyPr/>
                  <a:lstStyle/>
                  <a:p>
                    <a:fld id="{0B79BC53-B65E-4E28-BF31-CC13C07E9E9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C31-431F-AD0F-9E877DD03C7B}"/>
                </c:ext>
              </c:extLst>
            </c:dLbl>
            <c:dLbl>
              <c:idx val="5"/>
              <c:tx>
                <c:rich>
                  <a:bodyPr/>
                  <a:lstStyle/>
                  <a:p>
                    <a:fld id="{1D113416-975A-4D3D-A12D-C3933A03127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C31-431F-AD0F-9E877DD03C7B}"/>
                </c:ext>
              </c:extLst>
            </c:dLbl>
            <c:dLbl>
              <c:idx val="6"/>
              <c:tx>
                <c:rich>
                  <a:bodyPr/>
                  <a:lstStyle/>
                  <a:p>
                    <a:fld id="{BA5F5FC6-6799-4B8F-ADCC-752A23F1537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C31-431F-AD0F-9E877DD03C7B}"/>
                </c:ext>
              </c:extLst>
            </c:dLbl>
            <c:dLbl>
              <c:idx val="7"/>
              <c:tx>
                <c:rich>
                  <a:bodyPr/>
                  <a:lstStyle/>
                  <a:p>
                    <a:fld id="{20758C8B-847F-4BEE-BBD9-6BC7F94AAB7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C31-431F-AD0F-9E877DD03C7B}"/>
                </c:ext>
              </c:extLst>
            </c:dLbl>
            <c:dLbl>
              <c:idx val="8"/>
              <c:tx>
                <c:rich>
                  <a:bodyPr/>
                  <a:lstStyle/>
                  <a:p>
                    <a:fld id="{D0B10095-A024-4084-BEE2-F0F5EEDB59B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C31-431F-AD0F-9E877DD03C7B}"/>
                </c:ext>
              </c:extLst>
            </c:dLbl>
            <c:dLbl>
              <c:idx val="9"/>
              <c:tx>
                <c:rich>
                  <a:bodyPr/>
                  <a:lstStyle/>
                  <a:p>
                    <a:fld id="{48E40DBA-17DB-4784-A164-FA21CC00FB2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C31-431F-AD0F-9E877DD03C7B}"/>
                </c:ext>
              </c:extLst>
            </c:dLbl>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Analysis!$AF$3:$AF$12</c:f>
              <c:strCache>
                <c:ptCount val="10"/>
                <c:pt idx="0">
                  <c:v>AMAZON.COM, INC. </c:v>
                </c:pt>
                <c:pt idx="1">
                  <c:v>AT&amp;T INC. </c:v>
                </c:pt>
                <c:pt idx="2">
                  <c:v>BANK OF AMERICA CORPORATION </c:v>
                </c:pt>
                <c:pt idx="3">
                  <c:v>CHEVRON CORPORATION </c:v>
                </c:pt>
                <c:pt idx="4">
                  <c:v>CISCO SYSTEMS, INC. </c:v>
                </c:pt>
                <c:pt idx="5">
                  <c:v>CITIGROUP INC. </c:v>
                </c:pt>
                <c:pt idx="6">
                  <c:v>COMCAST CORPORATION </c:v>
                </c:pt>
                <c:pt idx="7">
                  <c:v>COSTCO WHOLESALE CORPORATION </c:v>
                </c:pt>
                <c:pt idx="8">
                  <c:v>DELL TECHNOLOGIES INC. </c:v>
                </c:pt>
                <c:pt idx="9">
                  <c:v>EXXON MOBIL CORPORATION </c:v>
                </c:pt>
              </c:strCache>
            </c:strRef>
          </c:cat>
          <c:val>
            <c:numRef>
              <c:f>Analysis!$AH$3:$AH$12</c:f>
              <c:numCache>
                <c:formatCode>"$"#,##0.00</c:formatCode>
                <c:ptCount val="10"/>
                <c:pt idx="0">
                  <c:v>598</c:v>
                </c:pt>
                <c:pt idx="1">
                  <c:v>655</c:v>
                </c:pt>
                <c:pt idx="2">
                  <c:v>1564</c:v>
                </c:pt>
                <c:pt idx="3">
                  <c:v>933</c:v>
                </c:pt>
                <c:pt idx="4">
                  <c:v>810</c:v>
                </c:pt>
                <c:pt idx="5">
                  <c:v>2045</c:v>
                </c:pt>
                <c:pt idx="6">
                  <c:v>1288</c:v>
                </c:pt>
                <c:pt idx="7">
                  <c:v>998</c:v>
                </c:pt>
                <c:pt idx="8">
                  <c:v>1664</c:v>
                </c:pt>
                <c:pt idx="9">
                  <c:v>1044</c:v>
                </c:pt>
              </c:numCache>
            </c:numRef>
          </c:val>
          <c:extLst>
            <c:ext xmlns:c15="http://schemas.microsoft.com/office/drawing/2012/chart" uri="{02D57815-91ED-43cb-92C2-25804820EDAC}">
              <c15:datalabelsRange>
                <c15:f>Analysis!$AI$3:$AI$12</c15:f>
                <c15:dlblRangeCache>
                  <c:ptCount val="10"/>
                  <c:pt idx="0">
                    <c:v>13%</c:v>
                  </c:pt>
                  <c:pt idx="1">
                    <c:v>13%</c:v>
                  </c:pt>
                  <c:pt idx="2">
                    <c:v>43%</c:v>
                  </c:pt>
                  <c:pt idx="3">
                    <c:v>13%</c:v>
                  </c:pt>
                  <c:pt idx="4">
                    <c:v>17%</c:v>
                  </c:pt>
                  <c:pt idx="5">
                    <c:v>54%</c:v>
                  </c:pt>
                  <c:pt idx="6">
                    <c:v>20%</c:v>
                  </c:pt>
                  <c:pt idx="7">
                    <c:v>17%</c:v>
                  </c:pt>
                  <c:pt idx="8">
                    <c:v>22%</c:v>
                  </c:pt>
                  <c:pt idx="9">
                    <c:v>22%</c:v>
                  </c:pt>
                </c15:dlblRangeCache>
              </c15:datalabelsRange>
            </c:ext>
            <c:ext xmlns:c16="http://schemas.microsoft.com/office/drawing/2014/chart" uri="{C3380CC4-5D6E-409C-BE32-E72D297353CC}">
              <c16:uniqueId val="{0000000B-3C31-431F-AD0F-9E877DD03C7B}"/>
            </c:ext>
          </c:extLst>
        </c:ser>
        <c:dLbls>
          <c:showLegendKey val="0"/>
          <c:showVal val="0"/>
          <c:showCatName val="0"/>
          <c:showSerName val="0"/>
          <c:showPercent val="0"/>
          <c:showBubbleSize val="0"/>
        </c:dLbls>
        <c:gapWidth val="80"/>
        <c:overlap val="100"/>
        <c:axId val="493007311"/>
        <c:axId val="493007791"/>
      </c:barChart>
      <c:catAx>
        <c:axId val="49300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lgn="ctr">
              <a:defRPr lang="en-US" sz="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93007791"/>
        <c:crosses val="autoZero"/>
        <c:auto val="1"/>
        <c:lblAlgn val="ctr"/>
        <c:lblOffset val="100"/>
        <c:noMultiLvlLbl val="0"/>
      </c:catAx>
      <c:valAx>
        <c:axId val="493007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1200000" spcFirstLastPara="1" vertOverflow="ellipsis" vert="horz" wrap="square" anchor="ctr" anchorCtr="1"/>
          <a:lstStyle/>
          <a:p>
            <a:pPr algn="ctr">
              <a:defRPr lang="en-US" sz="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930073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lgn="ct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Start2.xlsx]Analysis!PaymentRevenue</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1111111111111112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388888888888888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1111111111111112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1.388888888888888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noFill/>
          </a:ln>
          <a:effectLst/>
        </c:spPr>
        <c:dLbl>
          <c:idx val="0"/>
          <c:layout>
            <c:manualLayout>
              <c:x val="1.1111111111111112E-2"/>
              <c:y val="6.4814814814814811E-2"/>
            </c:manualLayout>
          </c:layout>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noFill/>
          </a:ln>
          <a:effectLst/>
        </c:spPr>
      </c:pivotFmt>
      <c:pivotFmt>
        <c:idx val="13"/>
        <c:spPr>
          <a:solidFill>
            <a:schemeClr val="accent1"/>
          </a:solidFill>
          <a:ln w="19050">
            <a:noFill/>
          </a:ln>
          <a:effectLst/>
        </c:spPr>
        <c:dLbl>
          <c:idx val="0"/>
          <c:layout>
            <c:manualLayout>
              <c:x val="1.3888888888888888E-2"/>
              <c:y val="-4.1666666666666664E-2"/>
            </c:manualLayout>
          </c:layout>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noFill/>
          </a:ln>
          <a:effectLst/>
        </c:spPr>
      </c:pivotFmt>
    </c:pivotFmts>
    <c:plotArea>
      <c:layout>
        <c:manualLayout>
          <c:layoutTarget val="inner"/>
          <c:xMode val="edge"/>
          <c:yMode val="edge"/>
          <c:x val="0.28474387576552929"/>
          <c:y val="8.3658501020705739E-2"/>
          <c:w val="0.45551224846894139"/>
          <c:h val="0.75918708078156893"/>
        </c:manualLayout>
      </c:layout>
      <c:pieChart>
        <c:varyColors val="1"/>
        <c:ser>
          <c:idx val="0"/>
          <c:order val="0"/>
          <c:tx>
            <c:strRef>
              <c:f>Analysis!$AL$1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566-4A44-AEAC-466B99C9DC71}"/>
              </c:ext>
            </c:extLst>
          </c:dPt>
          <c:dPt>
            <c:idx val="1"/>
            <c:bubble3D val="0"/>
            <c:spPr>
              <a:solidFill>
                <a:schemeClr val="accent2"/>
              </a:solidFill>
              <a:ln w="19050">
                <a:noFill/>
              </a:ln>
              <a:effectLst/>
            </c:spPr>
            <c:extLst>
              <c:ext xmlns:c16="http://schemas.microsoft.com/office/drawing/2014/chart" uri="{C3380CC4-5D6E-409C-BE32-E72D297353CC}">
                <c16:uniqueId val="{00000003-4566-4A44-AEAC-466B99C9DC71}"/>
              </c:ext>
            </c:extLst>
          </c:dPt>
          <c:dPt>
            <c:idx val="2"/>
            <c:bubble3D val="0"/>
            <c:spPr>
              <a:solidFill>
                <a:schemeClr val="accent3"/>
              </a:solidFill>
              <a:ln w="19050">
                <a:noFill/>
              </a:ln>
              <a:effectLst/>
            </c:spPr>
            <c:extLst>
              <c:ext xmlns:c16="http://schemas.microsoft.com/office/drawing/2014/chart" uri="{C3380CC4-5D6E-409C-BE32-E72D297353CC}">
                <c16:uniqueId val="{00000005-4566-4A44-AEAC-466B99C9DC71}"/>
              </c:ext>
            </c:extLst>
          </c:dPt>
          <c:dPt>
            <c:idx val="3"/>
            <c:bubble3D val="0"/>
            <c:spPr>
              <a:solidFill>
                <a:schemeClr val="accent4"/>
              </a:solidFill>
              <a:ln w="19050">
                <a:noFill/>
              </a:ln>
              <a:effectLst/>
            </c:spPr>
            <c:extLst>
              <c:ext xmlns:c16="http://schemas.microsoft.com/office/drawing/2014/chart" uri="{C3380CC4-5D6E-409C-BE32-E72D297353CC}">
                <c16:uniqueId val="{00000007-4566-4A44-AEAC-466B99C9DC71}"/>
              </c:ext>
            </c:extLst>
          </c:dPt>
          <c:dLbls>
            <c:dLbl>
              <c:idx val="0"/>
              <c:layout>
                <c:manualLayout>
                  <c:x val="1.1111111111111112E-2"/>
                  <c:y val="6.4814814814814811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566-4A44-AEAC-466B99C9DC71}"/>
                </c:ext>
              </c:extLst>
            </c:dLbl>
            <c:dLbl>
              <c:idx val="2"/>
              <c:layout>
                <c:manualLayout>
                  <c:x val="1.3888888888888888E-2"/>
                  <c:y val="-4.1666666666666664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566-4A44-AEAC-466B99C9DC71}"/>
                </c:ext>
              </c:extLst>
            </c:dLbl>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Analysis!$AK$2:$AK$5</c:f>
              <c:strCache>
                <c:ptCount val="4"/>
                <c:pt idx="0">
                  <c:v>Card</c:v>
                </c:pt>
                <c:pt idx="1">
                  <c:v>Check</c:v>
                </c:pt>
                <c:pt idx="2">
                  <c:v>PayPal</c:v>
                </c:pt>
                <c:pt idx="3">
                  <c:v>Transfer</c:v>
                </c:pt>
              </c:strCache>
            </c:strRef>
          </c:cat>
          <c:val>
            <c:numRef>
              <c:f>Analysis!$AL$2:$AL$5</c:f>
              <c:numCache>
                <c:formatCode>"$"#,##0.00</c:formatCode>
                <c:ptCount val="4"/>
                <c:pt idx="0">
                  <c:v>22750</c:v>
                </c:pt>
                <c:pt idx="1">
                  <c:v>23062.5</c:v>
                </c:pt>
                <c:pt idx="2">
                  <c:v>23050</c:v>
                </c:pt>
                <c:pt idx="3">
                  <c:v>69970</c:v>
                </c:pt>
              </c:numCache>
            </c:numRef>
          </c:val>
          <c:extLst>
            <c:ext xmlns:c16="http://schemas.microsoft.com/office/drawing/2014/chart" uri="{C3380CC4-5D6E-409C-BE32-E72D297353CC}">
              <c16:uniqueId val="{00000008-4566-4A44-AEAC-466B99C9DC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Start2.xlsx]Analysis!CityPayment</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Analysis!$AR$1:$AR$2</c:f>
              <c:strCache>
                <c:ptCount val="1"/>
                <c:pt idx="0">
                  <c:v>Card</c:v>
                </c:pt>
              </c:strCache>
            </c:strRef>
          </c:tx>
          <c:spPr>
            <a:solidFill>
              <a:schemeClr val="accent1"/>
            </a:solidFill>
            <a:ln>
              <a:noFill/>
            </a:ln>
            <a:effectLst/>
          </c:spPr>
          <c:invertIfNegative val="0"/>
          <c:cat>
            <c:strRef>
              <c:f>Analysis!$AQ$3:$AQ$7</c:f>
              <c:strCache>
                <c:ptCount val="4"/>
                <c:pt idx="0">
                  <c:v>California</c:v>
                </c:pt>
                <c:pt idx="1">
                  <c:v>Florida</c:v>
                </c:pt>
                <c:pt idx="2">
                  <c:v>New York</c:v>
                </c:pt>
                <c:pt idx="3">
                  <c:v>Texas</c:v>
                </c:pt>
              </c:strCache>
            </c:strRef>
          </c:cat>
          <c:val>
            <c:numRef>
              <c:f>Analysis!$AR$3:$AR$7</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685E-432E-A216-0C52F88B26BE}"/>
            </c:ext>
          </c:extLst>
        </c:ser>
        <c:ser>
          <c:idx val="1"/>
          <c:order val="1"/>
          <c:tx>
            <c:strRef>
              <c:f>Analysis!$AS$1:$AS$2</c:f>
              <c:strCache>
                <c:ptCount val="1"/>
                <c:pt idx="0">
                  <c:v>Check</c:v>
                </c:pt>
              </c:strCache>
            </c:strRef>
          </c:tx>
          <c:spPr>
            <a:solidFill>
              <a:schemeClr val="accent2"/>
            </a:solidFill>
            <a:ln>
              <a:noFill/>
            </a:ln>
            <a:effectLst/>
          </c:spPr>
          <c:invertIfNegative val="0"/>
          <c:cat>
            <c:strRef>
              <c:f>Analysis!$AQ$3:$AQ$7</c:f>
              <c:strCache>
                <c:ptCount val="4"/>
                <c:pt idx="0">
                  <c:v>California</c:v>
                </c:pt>
                <c:pt idx="1">
                  <c:v>Florida</c:v>
                </c:pt>
                <c:pt idx="2">
                  <c:v>New York</c:v>
                </c:pt>
                <c:pt idx="3">
                  <c:v>Texas</c:v>
                </c:pt>
              </c:strCache>
            </c:strRef>
          </c:cat>
          <c:val>
            <c:numRef>
              <c:f>Analysis!$AS$3:$AS$7</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1-685E-432E-A216-0C52F88B26BE}"/>
            </c:ext>
          </c:extLst>
        </c:ser>
        <c:ser>
          <c:idx val="2"/>
          <c:order val="2"/>
          <c:tx>
            <c:strRef>
              <c:f>Analysis!$AT$1:$AT$2</c:f>
              <c:strCache>
                <c:ptCount val="1"/>
                <c:pt idx="0">
                  <c:v>PayPal</c:v>
                </c:pt>
              </c:strCache>
            </c:strRef>
          </c:tx>
          <c:spPr>
            <a:solidFill>
              <a:schemeClr val="accent3"/>
            </a:solidFill>
            <a:ln>
              <a:noFill/>
            </a:ln>
            <a:effectLst/>
          </c:spPr>
          <c:invertIfNegative val="0"/>
          <c:cat>
            <c:strRef>
              <c:f>Analysis!$AQ$3:$AQ$7</c:f>
              <c:strCache>
                <c:ptCount val="4"/>
                <c:pt idx="0">
                  <c:v>California</c:v>
                </c:pt>
                <c:pt idx="1">
                  <c:v>Florida</c:v>
                </c:pt>
                <c:pt idx="2">
                  <c:v>New York</c:v>
                </c:pt>
                <c:pt idx="3">
                  <c:v>Texas</c:v>
                </c:pt>
              </c:strCache>
            </c:strRef>
          </c:cat>
          <c:val>
            <c:numRef>
              <c:f>Analysis!$AT$3:$AT$7</c:f>
              <c:numCache>
                <c:formatCode>General</c:formatCode>
                <c:ptCount val="4"/>
                <c:pt idx="0">
                  <c:v>1</c:v>
                </c:pt>
                <c:pt idx="2">
                  <c:v>3</c:v>
                </c:pt>
              </c:numCache>
            </c:numRef>
          </c:val>
          <c:extLst>
            <c:ext xmlns:c16="http://schemas.microsoft.com/office/drawing/2014/chart" uri="{C3380CC4-5D6E-409C-BE32-E72D297353CC}">
              <c16:uniqueId val="{00000008-685E-432E-A216-0C52F88B26BE}"/>
            </c:ext>
          </c:extLst>
        </c:ser>
        <c:ser>
          <c:idx val="3"/>
          <c:order val="3"/>
          <c:tx>
            <c:strRef>
              <c:f>Analysis!$AU$1:$AU$2</c:f>
              <c:strCache>
                <c:ptCount val="1"/>
                <c:pt idx="0">
                  <c:v>Transfer</c:v>
                </c:pt>
              </c:strCache>
            </c:strRef>
          </c:tx>
          <c:spPr>
            <a:solidFill>
              <a:schemeClr val="accent4"/>
            </a:solidFill>
            <a:ln>
              <a:noFill/>
            </a:ln>
            <a:effectLst/>
          </c:spPr>
          <c:invertIfNegative val="0"/>
          <c:cat>
            <c:strRef>
              <c:f>Analysis!$AQ$3:$AQ$7</c:f>
              <c:strCache>
                <c:ptCount val="4"/>
                <c:pt idx="0">
                  <c:v>California</c:v>
                </c:pt>
                <c:pt idx="1">
                  <c:v>Florida</c:v>
                </c:pt>
                <c:pt idx="2">
                  <c:v>New York</c:v>
                </c:pt>
                <c:pt idx="3">
                  <c:v>Texas</c:v>
                </c:pt>
              </c:strCache>
            </c:strRef>
          </c:cat>
          <c:val>
            <c:numRef>
              <c:f>Analysis!$AU$3:$AU$7</c:f>
              <c:numCache>
                <c:formatCode>General</c:formatCode>
                <c:ptCount val="4"/>
                <c:pt idx="0">
                  <c:v>4</c:v>
                </c:pt>
                <c:pt idx="1">
                  <c:v>3</c:v>
                </c:pt>
                <c:pt idx="2">
                  <c:v>3</c:v>
                </c:pt>
                <c:pt idx="3">
                  <c:v>4</c:v>
                </c:pt>
              </c:numCache>
            </c:numRef>
          </c:val>
          <c:extLst>
            <c:ext xmlns:c16="http://schemas.microsoft.com/office/drawing/2014/chart" uri="{C3380CC4-5D6E-409C-BE32-E72D297353CC}">
              <c16:uniqueId val="{0000000A-685E-432E-A216-0C52F88B26BE}"/>
            </c:ext>
          </c:extLst>
        </c:ser>
        <c:dLbls>
          <c:showLegendKey val="0"/>
          <c:showVal val="0"/>
          <c:showCatName val="0"/>
          <c:showSerName val="0"/>
          <c:showPercent val="0"/>
          <c:showBubbleSize val="0"/>
        </c:dLbls>
        <c:gapWidth val="150"/>
        <c:overlap val="100"/>
        <c:axId val="1769537328"/>
        <c:axId val="1769538288"/>
      </c:barChart>
      <c:catAx>
        <c:axId val="176953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769538288"/>
        <c:crosses val="autoZero"/>
        <c:auto val="1"/>
        <c:lblAlgn val="ctr"/>
        <c:lblOffset val="100"/>
        <c:noMultiLvlLbl val="0"/>
      </c:catAx>
      <c:valAx>
        <c:axId val="17695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76953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F$1" max="100" min="1" page="10"/>
</file>

<file path=xl/ctrlProps/ctrlProp2.xml><?xml version="1.0" encoding="utf-8"?>
<formControlPr xmlns="http://schemas.microsoft.com/office/spreadsheetml/2009/9/main" objectType="Scroll" dx="22" fmlaLink="Analysis!$AF$1" max="100"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3" Type="http://schemas.openxmlformats.org/officeDocument/2006/relationships/image" Target="../media/image3.png"/><Relationship Id="rId21" Type="http://schemas.openxmlformats.org/officeDocument/2006/relationships/chart" Target="../charts/chart8.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10.xml"/><Relationship Id="rId10" Type="http://schemas.openxmlformats.org/officeDocument/2006/relationships/image" Target="../media/image10.svg"/><Relationship Id="rId19"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9526</xdr:colOff>
      <xdr:row>5</xdr:row>
      <xdr:rowOff>152400</xdr:rowOff>
    </xdr:from>
    <xdr:to>
      <xdr:col>7</xdr:col>
      <xdr:colOff>1064560</xdr:colOff>
      <xdr:row>19</xdr:row>
      <xdr:rowOff>123825</xdr:rowOff>
    </xdr:to>
    <xdr:graphicFrame macro="">
      <xdr:nvGraphicFramePr>
        <xdr:cNvPr id="3" name="Chart 2">
          <a:extLst>
            <a:ext uri="{FF2B5EF4-FFF2-40B4-BE49-F238E27FC236}">
              <a16:creationId xmlns:a16="http://schemas.microsoft.com/office/drawing/2014/main" id="{491CA749-89D4-CC90-DF8D-5FE089872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31</xdr:col>
          <xdr:colOff>19050</xdr:colOff>
          <xdr:row>14</xdr:row>
          <xdr:rowOff>0</xdr:rowOff>
        </xdr:from>
        <xdr:to>
          <xdr:col>31</xdr:col>
          <xdr:colOff>381000</xdr:colOff>
          <xdr:row>27</xdr:row>
          <xdr:rowOff>142875</xdr:rowOff>
        </xdr:to>
        <xdr:sp macro="" textlink="">
          <xdr:nvSpPr>
            <xdr:cNvPr id="3073" name="Scroll Bar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31</xdr:col>
      <xdr:colOff>461962</xdr:colOff>
      <xdr:row>13</xdr:row>
      <xdr:rowOff>123825</xdr:rowOff>
    </xdr:from>
    <xdr:to>
      <xdr:col>35</xdr:col>
      <xdr:colOff>85725</xdr:colOff>
      <xdr:row>27</xdr:row>
      <xdr:rowOff>66675</xdr:rowOff>
    </xdr:to>
    <xdr:graphicFrame macro="">
      <xdr:nvGraphicFramePr>
        <xdr:cNvPr id="4" name="Chart 3">
          <a:extLst>
            <a:ext uri="{FF2B5EF4-FFF2-40B4-BE49-F238E27FC236}">
              <a16:creationId xmlns:a16="http://schemas.microsoft.com/office/drawing/2014/main" id="{7BDE69B1-FE70-D169-C0FC-FC5C2F73F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257176</xdr:colOff>
      <xdr:row>8</xdr:row>
      <xdr:rowOff>47625</xdr:rowOff>
    </xdr:from>
    <xdr:to>
      <xdr:col>40</xdr:col>
      <xdr:colOff>9526</xdr:colOff>
      <xdr:row>21</xdr:row>
      <xdr:rowOff>190500</xdr:rowOff>
    </xdr:to>
    <xdr:graphicFrame macro="">
      <xdr:nvGraphicFramePr>
        <xdr:cNvPr id="5" name="Chart 4">
          <a:extLst>
            <a:ext uri="{FF2B5EF4-FFF2-40B4-BE49-F238E27FC236}">
              <a16:creationId xmlns:a16="http://schemas.microsoft.com/office/drawing/2014/main" id="{E5C2BCEE-C6C7-D401-E955-BA0FC0BF3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9525</xdr:colOff>
      <xdr:row>10</xdr:row>
      <xdr:rowOff>171450</xdr:rowOff>
    </xdr:from>
    <xdr:to>
      <xdr:col>19</xdr:col>
      <xdr:colOff>847725</xdr:colOff>
      <xdr:row>24</xdr:row>
      <xdr:rowOff>114300</xdr:rowOff>
    </xdr:to>
    <xdr:graphicFrame macro="">
      <xdr:nvGraphicFramePr>
        <xdr:cNvPr id="6" name="Chart 5">
          <a:extLst>
            <a:ext uri="{FF2B5EF4-FFF2-40B4-BE49-F238E27FC236}">
              <a16:creationId xmlns:a16="http://schemas.microsoft.com/office/drawing/2014/main" id="{D539D12D-FDDF-F0F7-83B2-356C95694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504825</xdr:colOff>
      <xdr:row>11</xdr:row>
      <xdr:rowOff>9525</xdr:rowOff>
    </xdr:from>
    <xdr:to>
      <xdr:col>12</xdr:col>
      <xdr:colOff>295272</xdr:colOff>
      <xdr:row>24</xdr:row>
      <xdr:rowOff>76200</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16663430-5145-618B-05A6-0C8949BF3C3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424432" y="2254704"/>
              <a:ext cx="1831520" cy="2720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419100</xdr:colOff>
      <xdr:row>27</xdr:row>
      <xdr:rowOff>57150</xdr:rowOff>
    </xdr:from>
    <xdr:to>
      <xdr:col>12</xdr:col>
      <xdr:colOff>209547</xdr:colOff>
      <xdr:row>40</xdr:row>
      <xdr:rowOff>123825</xdr:rowOff>
    </xdr:to>
    <mc:AlternateContent xmlns:mc="http://schemas.openxmlformats.org/markup-compatibility/2006" xmlns:a14="http://schemas.microsoft.com/office/drawing/2010/main">
      <mc:Choice Requires="a14">
        <xdr:graphicFrame macro="">
          <xdr:nvGraphicFramePr>
            <xdr:cNvPr id="9" name="Day">
              <a:extLst>
                <a:ext uri="{FF2B5EF4-FFF2-40B4-BE49-F238E27FC236}">
                  <a16:creationId xmlns:a16="http://schemas.microsoft.com/office/drawing/2014/main" id="{35E55D54-9142-967C-0CDB-195D5578ED98}"/>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0338707" y="5568043"/>
              <a:ext cx="1831520" cy="2720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581025</xdr:colOff>
      <xdr:row>14</xdr:row>
      <xdr:rowOff>123825</xdr:rowOff>
    </xdr:from>
    <xdr:to>
      <xdr:col>14</xdr:col>
      <xdr:colOff>225321</xdr:colOff>
      <xdr:row>27</xdr:row>
      <xdr:rowOff>190500</xdr:rowOff>
    </xdr:to>
    <mc:AlternateContent xmlns:mc="http://schemas.openxmlformats.org/markup-compatibility/2006" xmlns:a14="http://schemas.microsoft.com/office/drawing/2010/main">
      <mc:Choice Requires="a14">
        <xdr:graphicFrame macro="">
          <xdr:nvGraphicFramePr>
            <xdr:cNvPr id="10" name="Payment">
              <a:extLst>
                <a:ext uri="{FF2B5EF4-FFF2-40B4-BE49-F238E27FC236}">
                  <a16:creationId xmlns:a16="http://schemas.microsoft.com/office/drawing/2014/main" id="{D377E644-A2F3-2E78-CBE5-5F4D6A39783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2541704" y="2981325"/>
              <a:ext cx="1814234" cy="2720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40</xdr:col>
      <xdr:colOff>196103</xdr:colOff>
      <xdr:row>12</xdr:row>
      <xdr:rowOff>40341</xdr:rowOff>
    </xdr:from>
    <xdr:to>
      <xdr:col>45</xdr:col>
      <xdr:colOff>263338</xdr:colOff>
      <xdr:row>25</xdr:row>
      <xdr:rowOff>161365</xdr:rowOff>
    </xdr:to>
    <xdr:graphicFrame macro="">
      <xdr:nvGraphicFramePr>
        <xdr:cNvPr id="2" name="Chart 1">
          <a:extLst>
            <a:ext uri="{FF2B5EF4-FFF2-40B4-BE49-F238E27FC236}">
              <a16:creationId xmlns:a16="http://schemas.microsoft.com/office/drawing/2014/main" id="{DFF13AD5-BA0B-CBA4-2417-767B33808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7327</xdr:rowOff>
    </xdr:from>
    <xdr:to>
      <xdr:col>17</xdr:col>
      <xdr:colOff>533400</xdr:colOff>
      <xdr:row>34</xdr:row>
      <xdr:rowOff>64477</xdr:rowOff>
    </xdr:to>
    <xdr:sp macro="" textlink="">
      <xdr:nvSpPr>
        <xdr:cNvPr id="15" name="Rectangle: Rounded Corners 14">
          <a:extLst>
            <a:ext uri="{FF2B5EF4-FFF2-40B4-BE49-F238E27FC236}">
              <a16:creationId xmlns:a16="http://schemas.microsoft.com/office/drawing/2014/main" id="{5F3FE5E2-9074-443C-DBF5-262ED0108464}"/>
            </a:ext>
          </a:extLst>
        </xdr:cNvPr>
        <xdr:cNvSpPr/>
      </xdr:nvSpPr>
      <xdr:spPr>
        <a:xfrm>
          <a:off x="0" y="7327"/>
          <a:ext cx="12241823" cy="6783265"/>
        </a:xfrm>
        <a:prstGeom prst="roundRect">
          <a:avLst>
            <a:gd name="adj" fmla="val 2514"/>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451024</xdr:colOff>
      <xdr:row>0</xdr:row>
      <xdr:rowOff>164757</xdr:rowOff>
    </xdr:from>
    <xdr:to>
      <xdr:col>12</xdr:col>
      <xdr:colOff>82377</xdr:colOff>
      <xdr:row>3</xdr:row>
      <xdr:rowOff>141331</xdr:rowOff>
    </xdr:to>
    <xdr:sp macro="" textlink="">
      <xdr:nvSpPr>
        <xdr:cNvPr id="16" name="Rectangle: Rounded Corners 15">
          <a:extLst>
            <a:ext uri="{FF2B5EF4-FFF2-40B4-BE49-F238E27FC236}">
              <a16:creationId xmlns:a16="http://schemas.microsoft.com/office/drawing/2014/main" id="{102BD7A8-DE6C-7948-54B4-8AC0E22E18F5}"/>
            </a:ext>
          </a:extLst>
        </xdr:cNvPr>
        <xdr:cNvSpPr/>
      </xdr:nvSpPr>
      <xdr:spPr>
        <a:xfrm>
          <a:off x="3880024" y="164757"/>
          <a:ext cx="4431953" cy="576649"/>
        </a:xfrm>
        <a:prstGeom prst="roundRect">
          <a:avLst>
            <a:gd name="adj" fmla="val 5238"/>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263613</xdr:colOff>
      <xdr:row>4</xdr:row>
      <xdr:rowOff>114301</xdr:rowOff>
    </xdr:from>
    <xdr:to>
      <xdr:col>5</xdr:col>
      <xdr:colOff>170934</xdr:colOff>
      <xdr:row>8</xdr:row>
      <xdr:rowOff>154459</xdr:rowOff>
    </xdr:to>
    <xdr:sp macro="" textlink="">
      <xdr:nvSpPr>
        <xdr:cNvPr id="17" name="Rectangle: Rounded Corners 16">
          <a:extLst>
            <a:ext uri="{FF2B5EF4-FFF2-40B4-BE49-F238E27FC236}">
              <a16:creationId xmlns:a16="http://schemas.microsoft.com/office/drawing/2014/main" id="{3E477BEA-D3DB-A858-FE39-42FC92E8FC9A}"/>
            </a:ext>
          </a:extLst>
        </xdr:cNvPr>
        <xdr:cNvSpPr/>
      </xdr:nvSpPr>
      <xdr:spPr>
        <a:xfrm>
          <a:off x="1641075" y="905609"/>
          <a:ext cx="1973513" cy="831465"/>
        </a:xfrm>
        <a:prstGeom prst="roundRect">
          <a:avLst>
            <a:gd name="adj" fmla="val 5238"/>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574589</xdr:colOff>
      <xdr:row>4</xdr:row>
      <xdr:rowOff>114301</xdr:rowOff>
    </xdr:from>
    <xdr:to>
      <xdr:col>8</xdr:col>
      <xdr:colOff>481910</xdr:colOff>
      <xdr:row>8</xdr:row>
      <xdr:rowOff>154459</xdr:rowOff>
    </xdr:to>
    <xdr:sp macro="" textlink="">
      <xdr:nvSpPr>
        <xdr:cNvPr id="18" name="Rectangle: Rounded Corners 17">
          <a:extLst>
            <a:ext uri="{FF2B5EF4-FFF2-40B4-BE49-F238E27FC236}">
              <a16:creationId xmlns:a16="http://schemas.microsoft.com/office/drawing/2014/main" id="{DD01FAE9-832F-A6BC-8D39-8B4CD8CE3681}"/>
            </a:ext>
          </a:extLst>
        </xdr:cNvPr>
        <xdr:cNvSpPr/>
      </xdr:nvSpPr>
      <xdr:spPr>
        <a:xfrm>
          <a:off x="4003589" y="914401"/>
          <a:ext cx="1964721" cy="840258"/>
        </a:xfrm>
        <a:prstGeom prst="roundRect">
          <a:avLst>
            <a:gd name="adj" fmla="val 5238"/>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199766</xdr:colOff>
      <xdr:row>4</xdr:row>
      <xdr:rowOff>114301</xdr:rowOff>
    </xdr:from>
    <xdr:to>
      <xdr:col>12</xdr:col>
      <xdr:colOff>82378</xdr:colOff>
      <xdr:row>8</xdr:row>
      <xdr:rowOff>154459</xdr:rowOff>
    </xdr:to>
    <xdr:sp macro="" textlink="">
      <xdr:nvSpPr>
        <xdr:cNvPr id="19" name="Rectangle: Rounded Corners 18">
          <a:extLst>
            <a:ext uri="{FF2B5EF4-FFF2-40B4-BE49-F238E27FC236}">
              <a16:creationId xmlns:a16="http://schemas.microsoft.com/office/drawing/2014/main" id="{62124167-AE68-6EB0-69B3-0AD4ACCC9627}"/>
            </a:ext>
          </a:extLst>
        </xdr:cNvPr>
        <xdr:cNvSpPr/>
      </xdr:nvSpPr>
      <xdr:spPr>
        <a:xfrm>
          <a:off x="6398343" y="905609"/>
          <a:ext cx="1948804" cy="831465"/>
        </a:xfrm>
        <a:prstGeom prst="roundRect">
          <a:avLst>
            <a:gd name="adj" fmla="val 5238"/>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510741</xdr:colOff>
      <xdr:row>4</xdr:row>
      <xdr:rowOff>114301</xdr:rowOff>
    </xdr:from>
    <xdr:to>
      <xdr:col>17</xdr:col>
      <xdr:colOff>170933</xdr:colOff>
      <xdr:row>14</xdr:row>
      <xdr:rowOff>8753</xdr:rowOff>
    </xdr:to>
    <xdr:sp macro="" textlink="">
      <xdr:nvSpPr>
        <xdr:cNvPr id="20" name="Rectangle: Rounded Corners 19">
          <a:extLst>
            <a:ext uri="{FF2B5EF4-FFF2-40B4-BE49-F238E27FC236}">
              <a16:creationId xmlns:a16="http://schemas.microsoft.com/office/drawing/2014/main" id="{845230DC-F649-167C-5BCB-264F0498E7C8}"/>
            </a:ext>
          </a:extLst>
        </xdr:cNvPr>
        <xdr:cNvSpPr/>
      </xdr:nvSpPr>
      <xdr:spPr>
        <a:xfrm>
          <a:off x="8740341" y="914401"/>
          <a:ext cx="3089192" cy="1894702"/>
        </a:xfrm>
        <a:prstGeom prst="roundRect">
          <a:avLst>
            <a:gd name="adj" fmla="val 3064"/>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240196</xdr:colOff>
      <xdr:row>4</xdr:row>
      <xdr:rowOff>114300</xdr:rowOff>
    </xdr:from>
    <xdr:to>
      <xdr:col>2</xdr:col>
      <xdr:colOff>0</xdr:colOff>
      <xdr:row>12</xdr:row>
      <xdr:rowOff>57978</xdr:rowOff>
    </xdr:to>
    <xdr:sp macro="" textlink="">
      <xdr:nvSpPr>
        <xdr:cNvPr id="21" name="Rectangle: Rounded Corners 20">
          <a:extLst>
            <a:ext uri="{FF2B5EF4-FFF2-40B4-BE49-F238E27FC236}">
              <a16:creationId xmlns:a16="http://schemas.microsoft.com/office/drawing/2014/main" id="{EEC96FDD-A3A9-047B-C698-5B0F74478604}"/>
            </a:ext>
          </a:extLst>
        </xdr:cNvPr>
        <xdr:cNvSpPr/>
      </xdr:nvSpPr>
      <xdr:spPr>
        <a:xfrm>
          <a:off x="240196" y="909430"/>
          <a:ext cx="1134717" cy="1533939"/>
        </a:xfrm>
        <a:prstGeom prst="roundRect">
          <a:avLst>
            <a:gd name="adj" fmla="val 5238"/>
          </a:avLst>
        </a:prstGeom>
        <a:solidFill>
          <a:srgbClr val="C00000"/>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248478</xdr:colOff>
      <xdr:row>13</xdr:row>
      <xdr:rowOff>68734</xdr:rowOff>
    </xdr:from>
    <xdr:to>
      <xdr:col>1</xdr:col>
      <xdr:colOff>670891</xdr:colOff>
      <xdr:row>21</xdr:row>
      <xdr:rowOff>8282</xdr:rowOff>
    </xdr:to>
    <xdr:sp macro="" textlink="">
      <xdr:nvSpPr>
        <xdr:cNvPr id="22" name="Rectangle: Rounded Corners 21">
          <a:extLst>
            <a:ext uri="{FF2B5EF4-FFF2-40B4-BE49-F238E27FC236}">
              <a16:creationId xmlns:a16="http://schemas.microsoft.com/office/drawing/2014/main" id="{DC0563DE-FFCB-B4DB-EDF6-4DA45B687EA4}"/>
            </a:ext>
          </a:extLst>
        </xdr:cNvPr>
        <xdr:cNvSpPr/>
      </xdr:nvSpPr>
      <xdr:spPr>
        <a:xfrm>
          <a:off x="248478" y="2652908"/>
          <a:ext cx="1109870" cy="1529809"/>
        </a:xfrm>
        <a:prstGeom prst="roundRect">
          <a:avLst>
            <a:gd name="adj" fmla="val 5238"/>
          </a:avLst>
        </a:prstGeom>
        <a:solidFill>
          <a:srgbClr val="C00000"/>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xdr:col>
      <xdr:colOff>263612</xdr:colOff>
      <xdr:row>10</xdr:row>
      <xdr:rowOff>108636</xdr:rowOff>
    </xdr:from>
    <xdr:to>
      <xdr:col>8</xdr:col>
      <xdr:colOff>496331</xdr:colOff>
      <xdr:row>21</xdr:row>
      <xdr:rowOff>173766</xdr:rowOff>
    </xdr:to>
    <xdr:sp macro="" textlink="">
      <xdr:nvSpPr>
        <xdr:cNvPr id="23" name="Rectangle: Rounded Corners 22">
          <a:extLst>
            <a:ext uri="{FF2B5EF4-FFF2-40B4-BE49-F238E27FC236}">
              <a16:creationId xmlns:a16="http://schemas.microsoft.com/office/drawing/2014/main" id="{86E8E494-1DDC-8E0D-5E12-5BFB212FD330}"/>
            </a:ext>
          </a:extLst>
        </xdr:cNvPr>
        <xdr:cNvSpPr/>
      </xdr:nvSpPr>
      <xdr:spPr>
        <a:xfrm>
          <a:off x="1635212" y="2108886"/>
          <a:ext cx="4347519" cy="2265405"/>
        </a:xfrm>
        <a:prstGeom prst="roundRect">
          <a:avLst>
            <a:gd name="adj" fmla="val 2329"/>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199765</xdr:colOff>
      <xdr:row>10</xdr:row>
      <xdr:rowOff>108636</xdr:rowOff>
    </xdr:from>
    <xdr:to>
      <xdr:col>12</xdr:col>
      <xdr:colOff>107086</xdr:colOff>
      <xdr:row>21</xdr:row>
      <xdr:rowOff>173766</xdr:rowOff>
    </xdr:to>
    <xdr:sp macro="" textlink="">
      <xdr:nvSpPr>
        <xdr:cNvPr id="24" name="Rectangle: Rounded Corners 23">
          <a:extLst>
            <a:ext uri="{FF2B5EF4-FFF2-40B4-BE49-F238E27FC236}">
              <a16:creationId xmlns:a16="http://schemas.microsoft.com/office/drawing/2014/main" id="{2E89A242-5ECC-0DCF-3030-D7ECD3E1C8D1}"/>
            </a:ext>
          </a:extLst>
        </xdr:cNvPr>
        <xdr:cNvSpPr/>
      </xdr:nvSpPr>
      <xdr:spPr>
        <a:xfrm>
          <a:off x="6371965" y="2108886"/>
          <a:ext cx="1964721" cy="2265405"/>
        </a:xfrm>
        <a:prstGeom prst="roundRect">
          <a:avLst>
            <a:gd name="adj" fmla="val 2303"/>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263614</xdr:colOff>
      <xdr:row>23</xdr:row>
      <xdr:rowOff>127943</xdr:rowOff>
    </xdr:from>
    <xdr:to>
      <xdr:col>7</xdr:col>
      <xdr:colOff>39132</xdr:colOff>
      <xdr:row>33</xdr:row>
      <xdr:rowOff>92418</xdr:rowOff>
    </xdr:to>
    <xdr:sp macro="" textlink="">
      <xdr:nvSpPr>
        <xdr:cNvPr id="25" name="Rectangle: Rounded Corners 24">
          <a:extLst>
            <a:ext uri="{FF2B5EF4-FFF2-40B4-BE49-F238E27FC236}">
              <a16:creationId xmlns:a16="http://schemas.microsoft.com/office/drawing/2014/main" id="{980A5BAB-4D06-DEDA-6260-8C1A02DA7EF0}"/>
            </a:ext>
          </a:extLst>
        </xdr:cNvPr>
        <xdr:cNvSpPr/>
      </xdr:nvSpPr>
      <xdr:spPr>
        <a:xfrm>
          <a:off x="1635214" y="4728518"/>
          <a:ext cx="3204518" cy="1964725"/>
        </a:xfrm>
        <a:prstGeom prst="roundRect">
          <a:avLst>
            <a:gd name="adj" fmla="val 3560"/>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455143</xdr:colOff>
      <xdr:row>23</xdr:row>
      <xdr:rowOff>127943</xdr:rowOff>
    </xdr:from>
    <xdr:to>
      <xdr:col>12</xdr:col>
      <xdr:colOff>107086</xdr:colOff>
      <xdr:row>33</xdr:row>
      <xdr:rowOff>92418</xdr:rowOff>
    </xdr:to>
    <xdr:sp macro="" textlink="">
      <xdr:nvSpPr>
        <xdr:cNvPr id="26" name="Rectangle: Rounded Corners 25">
          <a:extLst>
            <a:ext uri="{FF2B5EF4-FFF2-40B4-BE49-F238E27FC236}">
              <a16:creationId xmlns:a16="http://schemas.microsoft.com/office/drawing/2014/main" id="{94B46D28-8911-3BB9-410A-FB1F9E0BA69A}"/>
            </a:ext>
          </a:extLst>
        </xdr:cNvPr>
        <xdr:cNvSpPr/>
      </xdr:nvSpPr>
      <xdr:spPr>
        <a:xfrm>
          <a:off x="5255743" y="4728518"/>
          <a:ext cx="3080943" cy="1964725"/>
        </a:xfrm>
        <a:prstGeom prst="roundRect">
          <a:avLst>
            <a:gd name="adj" fmla="val 2722"/>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518989</xdr:colOff>
      <xdr:row>15</xdr:row>
      <xdr:rowOff>138241</xdr:rowOff>
    </xdr:from>
    <xdr:to>
      <xdr:col>17</xdr:col>
      <xdr:colOff>170932</xdr:colOff>
      <xdr:row>33</xdr:row>
      <xdr:rowOff>92418</xdr:rowOff>
    </xdr:to>
    <xdr:sp macro="" textlink="">
      <xdr:nvSpPr>
        <xdr:cNvPr id="27" name="Rectangle: Rounded Corners 26">
          <a:extLst>
            <a:ext uri="{FF2B5EF4-FFF2-40B4-BE49-F238E27FC236}">
              <a16:creationId xmlns:a16="http://schemas.microsoft.com/office/drawing/2014/main" id="{AFB179E5-438B-8E75-6A19-9ACC93E9F780}"/>
            </a:ext>
          </a:extLst>
        </xdr:cNvPr>
        <xdr:cNvSpPr/>
      </xdr:nvSpPr>
      <xdr:spPr>
        <a:xfrm>
          <a:off x="8748589" y="3138616"/>
          <a:ext cx="3080943" cy="3554627"/>
        </a:xfrm>
        <a:prstGeom prst="roundRect">
          <a:avLst>
            <a:gd name="adj" fmla="val 1227"/>
          </a:avLst>
        </a:prstGeom>
        <a:gradFill flip="none" rotWithShape="1">
          <a:gsLst>
            <a:gs pos="0">
              <a:srgbClr val="2B0707"/>
            </a:gs>
            <a:gs pos="53000">
              <a:srgbClr val="6B1717"/>
            </a:gs>
            <a:gs pos="100000">
              <a:srgbClr val="A40000"/>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12700</xdr:colOff>
      <xdr:row>12</xdr:row>
      <xdr:rowOff>101600</xdr:rowOff>
    </xdr:from>
    <xdr:to>
      <xdr:col>8</xdr:col>
      <xdr:colOff>0</xdr:colOff>
      <xdr:row>12</xdr:row>
      <xdr:rowOff>101600</xdr:rowOff>
    </xdr:to>
    <xdr:cxnSp macro="">
      <xdr:nvCxnSpPr>
        <xdr:cNvPr id="28" name="Straight Connector 27">
          <a:extLst>
            <a:ext uri="{FF2B5EF4-FFF2-40B4-BE49-F238E27FC236}">
              <a16:creationId xmlns:a16="http://schemas.microsoft.com/office/drawing/2014/main" id="{4B45E183-9035-8E52-4F73-8EB7731A8AAE}"/>
            </a:ext>
          </a:extLst>
        </xdr:cNvPr>
        <xdr:cNvCxnSpPr/>
      </xdr:nvCxnSpPr>
      <xdr:spPr>
        <a:xfrm>
          <a:off x="2070100" y="2501900"/>
          <a:ext cx="34163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526877</xdr:colOff>
      <xdr:row>12</xdr:row>
      <xdr:rowOff>101600</xdr:rowOff>
    </xdr:from>
    <xdr:to>
      <xdr:col>11</xdr:col>
      <xdr:colOff>533400</xdr:colOff>
      <xdr:row>12</xdr:row>
      <xdr:rowOff>101600</xdr:rowOff>
    </xdr:to>
    <xdr:cxnSp macro="">
      <xdr:nvCxnSpPr>
        <xdr:cNvPr id="29" name="Straight Connector 28">
          <a:extLst>
            <a:ext uri="{FF2B5EF4-FFF2-40B4-BE49-F238E27FC236}">
              <a16:creationId xmlns:a16="http://schemas.microsoft.com/office/drawing/2014/main" id="{F091C365-40A3-9444-1A18-FCDEE989132E}"/>
            </a:ext>
          </a:extLst>
        </xdr:cNvPr>
        <xdr:cNvCxnSpPr>
          <a:cxnSpLocks/>
        </xdr:cNvCxnSpPr>
      </xdr:nvCxnSpPr>
      <xdr:spPr>
        <a:xfrm>
          <a:off x="6699077" y="2501900"/>
          <a:ext cx="1378123"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50626</xdr:colOff>
      <xdr:row>6</xdr:row>
      <xdr:rowOff>53975</xdr:rowOff>
    </xdr:from>
    <xdr:to>
      <xdr:col>16</xdr:col>
      <xdr:colOff>585226</xdr:colOff>
      <xdr:row>6</xdr:row>
      <xdr:rowOff>53975</xdr:rowOff>
    </xdr:to>
    <xdr:cxnSp macro="">
      <xdr:nvCxnSpPr>
        <xdr:cNvPr id="30" name="Straight Connector 29">
          <a:extLst>
            <a:ext uri="{FF2B5EF4-FFF2-40B4-BE49-F238E27FC236}">
              <a16:creationId xmlns:a16="http://schemas.microsoft.com/office/drawing/2014/main" id="{B330D9B6-EAC2-5A80-8776-DCC19178901D}"/>
            </a:ext>
          </a:extLst>
        </xdr:cNvPr>
        <xdr:cNvCxnSpPr>
          <a:cxnSpLocks/>
        </xdr:cNvCxnSpPr>
      </xdr:nvCxnSpPr>
      <xdr:spPr>
        <a:xfrm>
          <a:off x="8966026" y="1254125"/>
          <a:ext cx="25920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50626</xdr:colOff>
      <xdr:row>17</xdr:row>
      <xdr:rowOff>177800</xdr:rowOff>
    </xdr:from>
    <xdr:to>
      <xdr:col>16</xdr:col>
      <xdr:colOff>585226</xdr:colOff>
      <xdr:row>17</xdr:row>
      <xdr:rowOff>177800</xdr:rowOff>
    </xdr:to>
    <xdr:cxnSp macro="">
      <xdr:nvCxnSpPr>
        <xdr:cNvPr id="31" name="Straight Connector 30">
          <a:extLst>
            <a:ext uri="{FF2B5EF4-FFF2-40B4-BE49-F238E27FC236}">
              <a16:creationId xmlns:a16="http://schemas.microsoft.com/office/drawing/2014/main" id="{E9BB843B-B583-337B-63EF-C08BDDA3BB6B}"/>
            </a:ext>
          </a:extLst>
        </xdr:cNvPr>
        <xdr:cNvCxnSpPr>
          <a:cxnSpLocks/>
        </xdr:cNvCxnSpPr>
      </xdr:nvCxnSpPr>
      <xdr:spPr>
        <a:xfrm>
          <a:off x="8966026" y="3578225"/>
          <a:ext cx="25920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25</xdr:row>
      <xdr:rowOff>101600</xdr:rowOff>
    </xdr:from>
    <xdr:to>
      <xdr:col>11</xdr:col>
      <xdr:colOff>533400</xdr:colOff>
      <xdr:row>25</xdr:row>
      <xdr:rowOff>101600</xdr:rowOff>
    </xdr:to>
    <xdr:cxnSp macro="">
      <xdr:nvCxnSpPr>
        <xdr:cNvPr id="32" name="Straight Connector 31">
          <a:extLst>
            <a:ext uri="{FF2B5EF4-FFF2-40B4-BE49-F238E27FC236}">
              <a16:creationId xmlns:a16="http://schemas.microsoft.com/office/drawing/2014/main" id="{35AA75C1-7B6A-3E71-B78A-48A3D929AC1F}"/>
            </a:ext>
          </a:extLst>
        </xdr:cNvPr>
        <xdr:cNvCxnSpPr>
          <a:cxnSpLocks/>
        </xdr:cNvCxnSpPr>
      </xdr:nvCxnSpPr>
      <xdr:spPr>
        <a:xfrm>
          <a:off x="5486400" y="5102225"/>
          <a:ext cx="25908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25</xdr:row>
      <xdr:rowOff>101600</xdr:rowOff>
    </xdr:from>
    <xdr:to>
      <xdr:col>6</xdr:col>
      <xdr:colOff>438150</xdr:colOff>
      <xdr:row>25</xdr:row>
      <xdr:rowOff>101600</xdr:rowOff>
    </xdr:to>
    <xdr:cxnSp macro="">
      <xdr:nvCxnSpPr>
        <xdr:cNvPr id="33" name="Straight Connector 32">
          <a:extLst>
            <a:ext uri="{FF2B5EF4-FFF2-40B4-BE49-F238E27FC236}">
              <a16:creationId xmlns:a16="http://schemas.microsoft.com/office/drawing/2014/main" id="{737AB7CE-54EB-4A51-6A54-35E8B32AA85B}"/>
            </a:ext>
          </a:extLst>
        </xdr:cNvPr>
        <xdr:cNvCxnSpPr>
          <a:cxnSpLocks/>
        </xdr:cNvCxnSpPr>
      </xdr:nvCxnSpPr>
      <xdr:spPr>
        <a:xfrm>
          <a:off x="1962150" y="5102225"/>
          <a:ext cx="25908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323850</xdr:colOff>
      <xdr:row>10</xdr:row>
      <xdr:rowOff>133349</xdr:rowOff>
    </xdr:from>
    <xdr:to>
      <xdr:col>9</xdr:col>
      <xdr:colOff>676275</xdr:colOff>
      <xdr:row>12</xdr:row>
      <xdr:rowOff>85724</xdr:rowOff>
    </xdr:to>
    <xdr:pic>
      <xdr:nvPicPr>
        <xdr:cNvPr id="35" name="Graphic 34" descr="Pie chart">
          <a:extLst>
            <a:ext uri="{FF2B5EF4-FFF2-40B4-BE49-F238E27FC236}">
              <a16:creationId xmlns:a16="http://schemas.microsoft.com/office/drawing/2014/main" id="{20D9B395-6D56-3D48-391C-959E56013F4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496050" y="2133599"/>
          <a:ext cx="352425" cy="352425"/>
        </a:xfrm>
        <a:prstGeom prst="rect">
          <a:avLst/>
        </a:prstGeom>
      </xdr:spPr>
    </xdr:pic>
    <xdr:clientData/>
  </xdr:twoCellAnchor>
  <xdr:twoCellAnchor editAs="oneCell">
    <xdr:from>
      <xdr:col>4</xdr:col>
      <xdr:colOff>279631</xdr:colOff>
      <xdr:row>5</xdr:row>
      <xdr:rowOff>160461</xdr:rowOff>
    </xdr:from>
    <xdr:to>
      <xdr:col>5</xdr:col>
      <xdr:colOff>97777</xdr:colOff>
      <xdr:row>8</xdr:row>
      <xdr:rowOff>65944</xdr:rowOff>
    </xdr:to>
    <xdr:pic>
      <xdr:nvPicPr>
        <xdr:cNvPr id="37" name="Graphic 36" descr="Money">
          <a:extLst>
            <a:ext uri="{FF2B5EF4-FFF2-40B4-BE49-F238E27FC236}">
              <a16:creationId xmlns:a16="http://schemas.microsoft.com/office/drawing/2014/main" id="{A38637A5-EED1-B77C-1F67-94BBF1CE8AF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34554" y="1149596"/>
          <a:ext cx="506877" cy="498963"/>
        </a:xfrm>
        <a:prstGeom prst="rect">
          <a:avLst/>
        </a:prstGeom>
      </xdr:spPr>
    </xdr:pic>
    <xdr:clientData/>
  </xdr:twoCellAnchor>
  <xdr:twoCellAnchor editAs="oneCell">
    <xdr:from>
      <xdr:col>11</xdr:col>
      <xdr:colOff>177329</xdr:colOff>
      <xdr:row>5</xdr:row>
      <xdr:rowOff>161192</xdr:rowOff>
    </xdr:from>
    <xdr:to>
      <xdr:col>12</xdr:col>
      <xdr:colOff>19050</xdr:colOff>
      <xdr:row>8</xdr:row>
      <xdr:rowOff>89718</xdr:rowOff>
    </xdr:to>
    <xdr:pic>
      <xdr:nvPicPr>
        <xdr:cNvPr id="39" name="Graphic 38" descr="Piggy Bank">
          <a:extLst>
            <a:ext uri="{FF2B5EF4-FFF2-40B4-BE49-F238E27FC236}">
              <a16:creationId xmlns:a16="http://schemas.microsoft.com/office/drawing/2014/main" id="{949F5616-7177-AE77-C02B-D8B3425AFCB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753367" y="1150327"/>
          <a:ext cx="530452" cy="522006"/>
        </a:xfrm>
        <a:prstGeom prst="rect">
          <a:avLst/>
        </a:prstGeom>
      </xdr:spPr>
    </xdr:pic>
    <xdr:clientData/>
  </xdr:twoCellAnchor>
  <xdr:twoCellAnchor editAs="oneCell">
    <xdr:from>
      <xdr:col>7</xdr:col>
      <xdr:colOff>611925</xdr:colOff>
      <xdr:row>6</xdr:row>
      <xdr:rowOff>2325</xdr:rowOff>
    </xdr:from>
    <xdr:to>
      <xdr:col>8</xdr:col>
      <xdr:colOff>419100</xdr:colOff>
      <xdr:row>8</xdr:row>
      <xdr:rowOff>95250</xdr:rowOff>
    </xdr:to>
    <xdr:pic>
      <xdr:nvPicPr>
        <xdr:cNvPr id="41" name="Graphic 40" descr="Upward trend">
          <a:extLst>
            <a:ext uri="{FF2B5EF4-FFF2-40B4-BE49-F238E27FC236}">
              <a16:creationId xmlns:a16="http://schemas.microsoft.com/office/drawing/2014/main" id="{74B979A8-39ED-9D72-3761-73FBE56285D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433040" y="1189287"/>
          <a:ext cx="495906" cy="488578"/>
        </a:xfrm>
        <a:prstGeom prst="rect">
          <a:avLst/>
        </a:prstGeom>
      </xdr:spPr>
    </xdr:pic>
    <xdr:clientData/>
  </xdr:twoCellAnchor>
  <xdr:twoCellAnchor editAs="oneCell">
    <xdr:from>
      <xdr:col>12</xdr:col>
      <xdr:colOff>609526</xdr:colOff>
      <xdr:row>4</xdr:row>
      <xdr:rowOff>133350</xdr:rowOff>
    </xdr:from>
    <xdr:to>
      <xdr:col>13</xdr:col>
      <xdr:colOff>228450</xdr:colOff>
      <xdr:row>6</xdr:row>
      <xdr:rowOff>38024</xdr:rowOff>
    </xdr:to>
    <xdr:pic>
      <xdr:nvPicPr>
        <xdr:cNvPr id="43" name="Graphic 42" descr="Wreath">
          <a:extLst>
            <a:ext uri="{FF2B5EF4-FFF2-40B4-BE49-F238E27FC236}">
              <a16:creationId xmlns:a16="http://schemas.microsoft.com/office/drawing/2014/main" id="{4EEBF34A-E864-F52A-39EE-9C0C522CCD5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839126" y="933450"/>
          <a:ext cx="304724" cy="304724"/>
        </a:xfrm>
        <a:prstGeom prst="rect">
          <a:avLst/>
        </a:prstGeom>
      </xdr:spPr>
    </xdr:pic>
    <xdr:clientData/>
  </xdr:twoCellAnchor>
  <xdr:twoCellAnchor editAs="oneCell">
    <xdr:from>
      <xdr:col>2</xdr:col>
      <xdr:colOff>407100</xdr:colOff>
      <xdr:row>10</xdr:row>
      <xdr:rowOff>76199</xdr:rowOff>
    </xdr:from>
    <xdr:to>
      <xdr:col>3</xdr:col>
      <xdr:colOff>214125</xdr:colOff>
      <xdr:row>12</xdr:row>
      <xdr:rowOff>168974</xdr:rowOff>
    </xdr:to>
    <xdr:pic>
      <xdr:nvPicPr>
        <xdr:cNvPr id="45" name="Graphic 44" descr="Handshake">
          <a:extLst>
            <a:ext uri="{FF2B5EF4-FFF2-40B4-BE49-F238E27FC236}">
              <a16:creationId xmlns:a16="http://schemas.microsoft.com/office/drawing/2014/main" id="{AAC265A8-C85D-C117-3F17-CA87A88AAF5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778700" y="2076449"/>
          <a:ext cx="492825" cy="492825"/>
        </a:xfrm>
        <a:prstGeom prst="rect">
          <a:avLst/>
        </a:prstGeom>
      </xdr:spPr>
    </xdr:pic>
    <xdr:clientData/>
  </xdr:twoCellAnchor>
  <xdr:twoCellAnchor editAs="oneCell">
    <xdr:from>
      <xdr:col>7</xdr:col>
      <xdr:colOff>595200</xdr:colOff>
      <xdr:row>23</xdr:row>
      <xdr:rowOff>123824</xdr:rowOff>
    </xdr:from>
    <xdr:to>
      <xdr:col>8</xdr:col>
      <xdr:colOff>304575</xdr:colOff>
      <xdr:row>25</xdr:row>
      <xdr:rowOff>118949</xdr:rowOff>
    </xdr:to>
    <xdr:pic>
      <xdr:nvPicPr>
        <xdr:cNvPr id="47" name="Graphic 46" descr="Credit card">
          <a:extLst>
            <a:ext uri="{FF2B5EF4-FFF2-40B4-BE49-F238E27FC236}">
              <a16:creationId xmlns:a16="http://schemas.microsoft.com/office/drawing/2014/main" id="{F9A671D2-02B5-ADCF-25EB-E3A765C4BA4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395800" y="4724399"/>
          <a:ext cx="395175" cy="395175"/>
        </a:xfrm>
        <a:prstGeom prst="rect">
          <a:avLst/>
        </a:prstGeom>
      </xdr:spPr>
    </xdr:pic>
    <xdr:clientData/>
  </xdr:twoCellAnchor>
  <xdr:twoCellAnchor editAs="oneCell">
    <xdr:from>
      <xdr:col>2</xdr:col>
      <xdr:colOff>430875</xdr:colOff>
      <xdr:row>23</xdr:row>
      <xdr:rowOff>114300</xdr:rowOff>
    </xdr:from>
    <xdr:to>
      <xdr:col>3</xdr:col>
      <xdr:colOff>147374</xdr:colOff>
      <xdr:row>25</xdr:row>
      <xdr:rowOff>116549</xdr:rowOff>
    </xdr:to>
    <xdr:pic>
      <xdr:nvPicPr>
        <xdr:cNvPr id="49" name="Graphic 48" descr="City">
          <a:extLst>
            <a:ext uri="{FF2B5EF4-FFF2-40B4-BE49-F238E27FC236}">
              <a16:creationId xmlns:a16="http://schemas.microsoft.com/office/drawing/2014/main" id="{3D79E223-3AE1-D9A5-E208-7ECE3CBF5AD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802475" y="4714875"/>
          <a:ext cx="402299" cy="402299"/>
        </a:xfrm>
        <a:prstGeom prst="rect">
          <a:avLst/>
        </a:prstGeom>
      </xdr:spPr>
    </xdr:pic>
    <xdr:clientData/>
  </xdr:twoCellAnchor>
  <xdr:twoCellAnchor editAs="oneCell">
    <xdr:from>
      <xdr:col>12</xdr:col>
      <xdr:colOff>628500</xdr:colOff>
      <xdr:row>15</xdr:row>
      <xdr:rowOff>171149</xdr:rowOff>
    </xdr:from>
    <xdr:to>
      <xdr:col>13</xdr:col>
      <xdr:colOff>295275</xdr:colOff>
      <xdr:row>17</xdr:row>
      <xdr:rowOff>123674</xdr:rowOff>
    </xdr:to>
    <xdr:pic>
      <xdr:nvPicPr>
        <xdr:cNvPr id="51" name="Graphic 50" descr="Daily calendar">
          <a:extLst>
            <a:ext uri="{FF2B5EF4-FFF2-40B4-BE49-F238E27FC236}">
              <a16:creationId xmlns:a16="http://schemas.microsoft.com/office/drawing/2014/main" id="{51A615B4-533D-2A1B-F3F6-FA4CEE25461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858100" y="3171524"/>
          <a:ext cx="352575" cy="352575"/>
        </a:xfrm>
        <a:prstGeom prst="rect">
          <a:avLst/>
        </a:prstGeom>
      </xdr:spPr>
    </xdr:pic>
    <xdr:clientData/>
  </xdr:twoCellAnchor>
  <xdr:oneCellAnchor>
    <xdr:from>
      <xdr:col>6</xdr:col>
      <xdr:colOff>342899</xdr:colOff>
      <xdr:row>1</xdr:row>
      <xdr:rowOff>9525</xdr:rowOff>
    </xdr:from>
    <xdr:ext cx="3571876" cy="467500"/>
    <xdr:sp macro="" textlink="">
      <xdr:nvSpPr>
        <xdr:cNvPr id="54" name="TextBox 53">
          <a:extLst>
            <a:ext uri="{FF2B5EF4-FFF2-40B4-BE49-F238E27FC236}">
              <a16:creationId xmlns:a16="http://schemas.microsoft.com/office/drawing/2014/main" id="{07F88391-E37B-4115-5221-D48DB5374D4B}"/>
            </a:ext>
          </a:extLst>
        </xdr:cNvPr>
        <xdr:cNvSpPr txBox="1"/>
      </xdr:nvSpPr>
      <xdr:spPr>
        <a:xfrm>
          <a:off x="4457699" y="209550"/>
          <a:ext cx="3571876" cy="46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a:solidFill>
                <a:schemeClr val="bg1"/>
              </a:solidFill>
              <a:latin typeface="Montserrat Black" panose="00000A00000000000000" pitchFamily="2" charset="0"/>
            </a:rPr>
            <a:t>SALES DASHBOARD</a:t>
          </a:r>
        </a:p>
      </xdr:txBody>
    </xdr:sp>
    <xdr:clientData/>
  </xdr:oneCellAnchor>
  <xdr:oneCellAnchor>
    <xdr:from>
      <xdr:col>2</xdr:col>
      <xdr:colOff>332894</xdr:colOff>
      <xdr:row>6</xdr:row>
      <xdr:rowOff>92169</xdr:rowOff>
    </xdr:from>
    <xdr:ext cx="1326276" cy="311175"/>
    <xdr:sp macro="" textlink="Analysis!K4">
      <xdr:nvSpPr>
        <xdr:cNvPr id="55" name="TextBox 54">
          <a:extLst>
            <a:ext uri="{FF2B5EF4-FFF2-40B4-BE49-F238E27FC236}">
              <a16:creationId xmlns:a16="http://schemas.microsoft.com/office/drawing/2014/main" id="{415C8544-AE9C-390A-277E-627C76025F69}"/>
            </a:ext>
          </a:extLst>
        </xdr:cNvPr>
        <xdr:cNvSpPr txBox="1"/>
      </xdr:nvSpPr>
      <xdr:spPr>
        <a:xfrm>
          <a:off x="1710356" y="1279131"/>
          <a:ext cx="1326276"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A9A4CF8-AD2F-4309-8470-9B72A392DB24}" type="TxLink">
            <a:rPr lang="en-US" sz="1400" b="0" i="0" u="none" strike="noStrike">
              <a:solidFill>
                <a:schemeClr val="bg1"/>
              </a:solidFill>
              <a:latin typeface="Montserrat Black" panose="00000A00000000000000" pitchFamily="2" charset="0"/>
              <a:ea typeface="Calibri"/>
              <a:cs typeface="Calibri"/>
            </a:rPr>
            <a:pPr/>
            <a:t>$138,832.50</a:t>
          </a:fld>
          <a:endParaRPr lang="en-US" sz="2800">
            <a:solidFill>
              <a:schemeClr val="bg1"/>
            </a:solidFill>
            <a:latin typeface="Montserrat Black" panose="00000A00000000000000" pitchFamily="2" charset="0"/>
          </a:endParaRPr>
        </a:p>
      </xdr:txBody>
    </xdr:sp>
    <xdr:clientData/>
  </xdr:oneCellAnchor>
  <xdr:oneCellAnchor>
    <xdr:from>
      <xdr:col>5</xdr:col>
      <xdr:colOff>669933</xdr:colOff>
      <xdr:row>6</xdr:row>
      <xdr:rowOff>92169</xdr:rowOff>
    </xdr:from>
    <xdr:ext cx="1326276" cy="311175"/>
    <xdr:sp macro="" textlink="Analysis!K5">
      <xdr:nvSpPr>
        <xdr:cNvPr id="56" name="TextBox 55">
          <a:extLst>
            <a:ext uri="{FF2B5EF4-FFF2-40B4-BE49-F238E27FC236}">
              <a16:creationId xmlns:a16="http://schemas.microsoft.com/office/drawing/2014/main" id="{C191D749-1EC6-20A2-6BC6-71A5A73C19F2}"/>
            </a:ext>
          </a:extLst>
        </xdr:cNvPr>
        <xdr:cNvSpPr txBox="1"/>
      </xdr:nvSpPr>
      <xdr:spPr>
        <a:xfrm>
          <a:off x="4113587" y="1279131"/>
          <a:ext cx="1326276"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3B31AA1A-FE57-42B5-998F-E65383D453B0}" type="TxLink">
            <a:rPr lang="en-US" sz="1400" b="0" i="0" u="none" strike="noStrike">
              <a:solidFill>
                <a:schemeClr val="bg1"/>
              </a:solidFill>
              <a:latin typeface="Montserrat Black" panose="00000A00000000000000" pitchFamily="2" charset="0"/>
              <a:ea typeface="Calibri"/>
              <a:cs typeface="Calibri"/>
            </a:rPr>
            <a:pPr marL="0" indent="0"/>
            <a:t>$28,845.00</a:t>
          </a:fld>
          <a:endParaRPr lang="en-US" sz="1400" b="0" i="0" u="none" strike="noStrike">
            <a:solidFill>
              <a:schemeClr val="bg1"/>
            </a:solidFill>
            <a:latin typeface="Montserrat Black" panose="00000A00000000000000" pitchFamily="2" charset="0"/>
            <a:ea typeface="Calibri"/>
            <a:cs typeface="Calibri"/>
          </a:endParaRPr>
        </a:p>
      </xdr:txBody>
    </xdr:sp>
    <xdr:clientData/>
  </xdr:oneCellAnchor>
  <xdr:oneCellAnchor>
    <xdr:from>
      <xdr:col>9</xdr:col>
      <xdr:colOff>625970</xdr:colOff>
      <xdr:row>6</xdr:row>
      <xdr:rowOff>26226</xdr:rowOff>
    </xdr:from>
    <xdr:ext cx="780799" cy="373757"/>
    <xdr:sp macro="" textlink="Analysis!K6">
      <xdr:nvSpPr>
        <xdr:cNvPr id="57" name="TextBox 56">
          <a:extLst>
            <a:ext uri="{FF2B5EF4-FFF2-40B4-BE49-F238E27FC236}">
              <a16:creationId xmlns:a16="http://schemas.microsoft.com/office/drawing/2014/main" id="{6A8B62D3-241D-CE83-960C-779698827BD5}"/>
            </a:ext>
          </a:extLst>
        </xdr:cNvPr>
        <xdr:cNvSpPr txBox="1"/>
      </xdr:nvSpPr>
      <xdr:spPr>
        <a:xfrm>
          <a:off x="6824547" y="1213188"/>
          <a:ext cx="780799" cy="37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3A127EA-86FA-4A27-8233-35E133D803C8}" type="TxLink">
            <a:rPr lang="en-US" sz="1800" b="0" i="0" u="none" strike="noStrike">
              <a:solidFill>
                <a:schemeClr val="bg1"/>
              </a:solidFill>
              <a:latin typeface="Montserrat Black" panose="00000A00000000000000" pitchFamily="2" charset="0"/>
              <a:ea typeface="Calibri"/>
              <a:cs typeface="Calibri"/>
            </a:rPr>
            <a:pPr marL="0" indent="0"/>
            <a:t>21%</a:t>
          </a:fld>
          <a:endParaRPr lang="en-US" sz="1800" b="0" i="0" u="none" strike="noStrike">
            <a:solidFill>
              <a:schemeClr val="bg1"/>
            </a:solidFill>
            <a:latin typeface="Montserrat Black" panose="00000A00000000000000" pitchFamily="2" charset="0"/>
            <a:ea typeface="Calibri"/>
            <a:cs typeface="Calibri"/>
          </a:endParaRPr>
        </a:p>
      </xdr:txBody>
    </xdr:sp>
    <xdr:clientData/>
  </xdr:oneCellAnchor>
  <xdr:oneCellAnchor>
    <xdr:from>
      <xdr:col>2</xdr:col>
      <xdr:colOff>320918</xdr:colOff>
      <xdr:row>4</xdr:row>
      <xdr:rowOff>163390</xdr:rowOff>
    </xdr:from>
    <xdr:ext cx="1210409" cy="311175"/>
    <xdr:sp macro="" textlink="">
      <xdr:nvSpPr>
        <xdr:cNvPr id="58" name="TextBox 57">
          <a:extLst>
            <a:ext uri="{FF2B5EF4-FFF2-40B4-BE49-F238E27FC236}">
              <a16:creationId xmlns:a16="http://schemas.microsoft.com/office/drawing/2014/main" id="{9AA53C43-A369-3F54-A869-D193E48C1A2D}"/>
            </a:ext>
          </a:extLst>
        </xdr:cNvPr>
        <xdr:cNvSpPr txBox="1"/>
      </xdr:nvSpPr>
      <xdr:spPr>
        <a:xfrm>
          <a:off x="1698380" y="954698"/>
          <a:ext cx="1210409"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accent4"/>
              </a:solidFill>
              <a:latin typeface="Montserrat Black" panose="00000A00000000000000" pitchFamily="2" charset="0"/>
            </a:rPr>
            <a:t>REVENUE</a:t>
          </a:r>
        </a:p>
      </xdr:txBody>
    </xdr:sp>
    <xdr:clientData/>
  </xdr:oneCellAnchor>
  <xdr:oneCellAnchor>
    <xdr:from>
      <xdr:col>5</xdr:col>
      <xdr:colOff>679938</xdr:colOff>
      <xdr:row>4</xdr:row>
      <xdr:rowOff>163390</xdr:rowOff>
    </xdr:from>
    <xdr:ext cx="1210409" cy="311175"/>
    <xdr:sp macro="" textlink="">
      <xdr:nvSpPr>
        <xdr:cNvPr id="59" name="TextBox 58">
          <a:extLst>
            <a:ext uri="{FF2B5EF4-FFF2-40B4-BE49-F238E27FC236}">
              <a16:creationId xmlns:a16="http://schemas.microsoft.com/office/drawing/2014/main" id="{B09A340A-5631-69C7-5AB8-A2A5C6E40AC3}"/>
            </a:ext>
          </a:extLst>
        </xdr:cNvPr>
        <xdr:cNvSpPr txBox="1"/>
      </xdr:nvSpPr>
      <xdr:spPr>
        <a:xfrm>
          <a:off x="4123592" y="954698"/>
          <a:ext cx="1210409"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accent4"/>
              </a:solidFill>
              <a:latin typeface="Montserrat Black" panose="00000A00000000000000" pitchFamily="2" charset="0"/>
            </a:rPr>
            <a:t>PROFIT</a:t>
          </a:r>
        </a:p>
      </xdr:txBody>
    </xdr:sp>
    <xdr:clientData/>
  </xdr:oneCellAnchor>
  <xdr:oneCellAnchor>
    <xdr:from>
      <xdr:col>9</xdr:col>
      <xdr:colOff>284285</xdr:colOff>
      <xdr:row>4</xdr:row>
      <xdr:rowOff>163390</xdr:rowOff>
    </xdr:from>
    <xdr:ext cx="1818542" cy="311175"/>
    <xdr:sp macro="" textlink="">
      <xdr:nvSpPr>
        <xdr:cNvPr id="60" name="TextBox 59">
          <a:extLst>
            <a:ext uri="{FF2B5EF4-FFF2-40B4-BE49-F238E27FC236}">
              <a16:creationId xmlns:a16="http://schemas.microsoft.com/office/drawing/2014/main" id="{1C23D0B1-3426-8821-E1CC-8DA49535F19F}"/>
            </a:ext>
          </a:extLst>
        </xdr:cNvPr>
        <xdr:cNvSpPr txBox="1"/>
      </xdr:nvSpPr>
      <xdr:spPr>
        <a:xfrm>
          <a:off x="6482862" y="954698"/>
          <a:ext cx="1818542"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accent4"/>
              </a:solidFill>
              <a:latin typeface="Montserrat Black" panose="00000A00000000000000" pitchFamily="2" charset="0"/>
            </a:rPr>
            <a:t>PROFIT</a:t>
          </a:r>
          <a:r>
            <a:rPr lang="en-US" sz="1400" baseline="0">
              <a:solidFill>
                <a:schemeClr val="accent4"/>
              </a:solidFill>
              <a:latin typeface="Montserrat Black" panose="00000A00000000000000" pitchFamily="2" charset="0"/>
            </a:rPr>
            <a:t> MARGIN</a:t>
          </a:r>
          <a:endParaRPr lang="en-US" sz="1400">
            <a:solidFill>
              <a:schemeClr val="accent4"/>
            </a:solidFill>
            <a:latin typeface="Montserrat Black" panose="00000A00000000000000" pitchFamily="2" charset="0"/>
          </a:endParaRPr>
        </a:p>
      </xdr:txBody>
    </xdr:sp>
    <xdr:clientData/>
  </xdr:oneCellAnchor>
  <xdr:oneCellAnchor>
    <xdr:from>
      <xdr:col>3</xdr:col>
      <xdr:colOff>240323</xdr:colOff>
      <xdr:row>10</xdr:row>
      <xdr:rowOff>141411</xdr:rowOff>
    </xdr:from>
    <xdr:ext cx="1913793" cy="311175"/>
    <xdr:sp macro="" textlink="">
      <xdr:nvSpPr>
        <xdr:cNvPr id="61" name="TextBox 60">
          <a:extLst>
            <a:ext uri="{FF2B5EF4-FFF2-40B4-BE49-F238E27FC236}">
              <a16:creationId xmlns:a16="http://schemas.microsoft.com/office/drawing/2014/main" id="{850223ED-DFBB-4C57-12A6-C3477BAE565F}"/>
            </a:ext>
          </a:extLst>
        </xdr:cNvPr>
        <xdr:cNvSpPr txBox="1"/>
      </xdr:nvSpPr>
      <xdr:spPr>
        <a:xfrm>
          <a:off x="2306515" y="2119680"/>
          <a:ext cx="1913793"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a:solidFill>
                <a:schemeClr val="bg1"/>
              </a:solidFill>
              <a:latin typeface="Montserrat Black" panose="00000A00000000000000" pitchFamily="2" charset="0"/>
              <a:ea typeface="+mn-ea"/>
              <a:cs typeface="+mn-cs"/>
            </a:rPr>
            <a:t>CLIENT</a:t>
          </a:r>
          <a:r>
            <a:rPr lang="en-US" sz="1400" baseline="0">
              <a:solidFill>
                <a:schemeClr val="bg1"/>
              </a:solidFill>
              <a:latin typeface="Montserrat Black" panose="00000A00000000000000" pitchFamily="2" charset="0"/>
              <a:ea typeface="+mn-ea"/>
              <a:cs typeface="+mn-cs"/>
            </a:rPr>
            <a:t> REVENUE</a:t>
          </a:r>
          <a:endParaRPr lang="en-US" sz="1400">
            <a:solidFill>
              <a:schemeClr val="bg1"/>
            </a:solidFill>
            <a:latin typeface="Montserrat Black" panose="00000A00000000000000" pitchFamily="2" charset="0"/>
            <a:ea typeface="+mn-ea"/>
            <a:cs typeface="+mn-cs"/>
          </a:endParaRPr>
        </a:p>
      </xdr:txBody>
    </xdr:sp>
    <xdr:clientData/>
  </xdr:oneCellAnchor>
  <xdr:oneCellAnchor>
    <xdr:from>
      <xdr:col>9</xdr:col>
      <xdr:colOff>657957</xdr:colOff>
      <xdr:row>10</xdr:row>
      <xdr:rowOff>104776</xdr:rowOff>
    </xdr:from>
    <xdr:ext cx="873369" cy="404983"/>
    <xdr:sp macro="" textlink="">
      <xdr:nvSpPr>
        <xdr:cNvPr id="62" name="TextBox 61">
          <a:extLst>
            <a:ext uri="{FF2B5EF4-FFF2-40B4-BE49-F238E27FC236}">
              <a16:creationId xmlns:a16="http://schemas.microsoft.com/office/drawing/2014/main" id="{9C9E587B-A905-05FB-A93A-91FBE542ED1B}"/>
            </a:ext>
          </a:extLst>
        </xdr:cNvPr>
        <xdr:cNvSpPr txBox="1"/>
      </xdr:nvSpPr>
      <xdr:spPr>
        <a:xfrm>
          <a:off x="6856534" y="2083045"/>
          <a:ext cx="873369"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000">
              <a:solidFill>
                <a:schemeClr val="bg1"/>
              </a:solidFill>
              <a:latin typeface="Montserrat Black" panose="00000A00000000000000" pitchFamily="2" charset="0"/>
              <a:ea typeface="+mn-ea"/>
              <a:cs typeface="+mn-cs"/>
            </a:rPr>
            <a:t>PAYMENT REVENUE</a:t>
          </a:r>
        </a:p>
      </xdr:txBody>
    </xdr:sp>
    <xdr:clientData/>
  </xdr:oneCellAnchor>
  <xdr:oneCellAnchor>
    <xdr:from>
      <xdr:col>3</xdr:col>
      <xdr:colOff>101112</xdr:colOff>
      <xdr:row>23</xdr:row>
      <xdr:rowOff>163392</xdr:rowOff>
    </xdr:from>
    <xdr:ext cx="1759927" cy="311175"/>
    <xdr:sp macro="" textlink="">
      <xdr:nvSpPr>
        <xdr:cNvPr id="63" name="TextBox 62">
          <a:extLst>
            <a:ext uri="{FF2B5EF4-FFF2-40B4-BE49-F238E27FC236}">
              <a16:creationId xmlns:a16="http://schemas.microsoft.com/office/drawing/2014/main" id="{0B1A215E-5A80-77E1-5D36-C92C78381C64}"/>
            </a:ext>
          </a:extLst>
        </xdr:cNvPr>
        <xdr:cNvSpPr txBox="1"/>
      </xdr:nvSpPr>
      <xdr:spPr>
        <a:xfrm>
          <a:off x="2167304" y="4713411"/>
          <a:ext cx="1759927"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a:solidFill>
                <a:schemeClr val="bg1"/>
              </a:solidFill>
              <a:latin typeface="Montserrat Black" panose="00000A00000000000000" pitchFamily="2" charset="0"/>
              <a:ea typeface="+mn-ea"/>
              <a:cs typeface="+mn-cs"/>
            </a:rPr>
            <a:t>CITY</a:t>
          </a:r>
          <a:r>
            <a:rPr lang="en-US" sz="1400" baseline="0">
              <a:solidFill>
                <a:schemeClr val="bg1"/>
              </a:solidFill>
              <a:latin typeface="Montserrat Black" panose="00000A00000000000000" pitchFamily="2" charset="0"/>
              <a:ea typeface="+mn-ea"/>
              <a:cs typeface="+mn-cs"/>
            </a:rPr>
            <a:t> </a:t>
          </a:r>
          <a:r>
            <a:rPr lang="en-US" sz="900" b="0" i="0" u="none" strike="noStrike" kern="1200" baseline="0">
              <a:solidFill>
                <a:schemeClr val="bg1"/>
              </a:solidFill>
              <a:latin typeface="Arial" panose="020B0604020202020204" pitchFamily="34" charset="0"/>
              <a:ea typeface="+mn-ea"/>
              <a:cs typeface="Arial" panose="020B0604020202020204" pitchFamily="34" charset="0"/>
            </a:rPr>
            <a:t>REVENUE</a:t>
          </a:r>
        </a:p>
      </xdr:txBody>
    </xdr:sp>
    <xdr:clientData/>
  </xdr:oneCellAnchor>
  <xdr:oneCellAnchor>
    <xdr:from>
      <xdr:col>8</xdr:col>
      <xdr:colOff>291612</xdr:colOff>
      <xdr:row>23</xdr:row>
      <xdr:rowOff>163392</xdr:rowOff>
    </xdr:from>
    <xdr:ext cx="1987061" cy="311175"/>
    <xdr:sp macro="" textlink="">
      <xdr:nvSpPr>
        <xdr:cNvPr id="66" name="TextBox 65">
          <a:extLst>
            <a:ext uri="{FF2B5EF4-FFF2-40B4-BE49-F238E27FC236}">
              <a16:creationId xmlns:a16="http://schemas.microsoft.com/office/drawing/2014/main" id="{34DDD21C-7631-200D-5F5A-80BC4F7E3EAD}"/>
            </a:ext>
          </a:extLst>
        </xdr:cNvPr>
        <xdr:cNvSpPr txBox="1"/>
      </xdr:nvSpPr>
      <xdr:spPr>
        <a:xfrm>
          <a:off x="5801458" y="4713411"/>
          <a:ext cx="1987061"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a:solidFill>
                <a:schemeClr val="bg1"/>
              </a:solidFill>
              <a:latin typeface="Montserrat Black" panose="00000A00000000000000" pitchFamily="2" charset="0"/>
              <a:ea typeface="+mn-ea"/>
              <a:cs typeface="+mn-cs"/>
            </a:rPr>
            <a:t>PAYMENT AT CITY</a:t>
          </a:r>
        </a:p>
      </xdr:txBody>
    </xdr:sp>
    <xdr:clientData/>
  </xdr:oneCellAnchor>
  <xdr:oneCellAnchor>
    <xdr:from>
      <xdr:col>13</xdr:col>
      <xdr:colOff>254977</xdr:colOff>
      <xdr:row>16</xdr:row>
      <xdr:rowOff>24180</xdr:rowOff>
    </xdr:from>
    <xdr:ext cx="1210409" cy="311175"/>
    <xdr:sp macro="" textlink="">
      <xdr:nvSpPr>
        <xdr:cNvPr id="69" name="TextBox 68">
          <a:extLst>
            <a:ext uri="{FF2B5EF4-FFF2-40B4-BE49-F238E27FC236}">
              <a16:creationId xmlns:a16="http://schemas.microsoft.com/office/drawing/2014/main" id="{379233CD-6F33-F699-95C3-793494C3CBCE}"/>
            </a:ext>
          </a:extLst>
        </xdr:cNvPr>
        <xdr:cNvSpPr txBox="1"/>
      </xdr:nvSpPr>
      <xdr:spPr>
        <a:xfrm>
          <a:off x="9208477" y="3189411"/>
          <a:ext cx="1210409"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400">
              <a:solidFill>
                <a:schemeClr val="bg1"/>
              </a:solidFill>
              <a:latin typeface="Montserrat Black" panose="00000A00000000000000" pitchFamily="2" charset="0"/>
              <a:ea typeface="+mn-ea"/>
              <a:cs typeface="+mn-cs"/>
            </a:rPr>
            <a:t>DAILY</a:t>
          </a:r>
        </a:p>
      </xdr:txBody>
    </xdr:sp>
    <xdr:clientData/>
  </xdr:oneCellAnchor>
  <xdr:twoCellAnchor>
    <xdr:from>
      <xdr:col>0</xdr:col>
      <xdr:colOff>248478</xdr:colOff>
      <xdr:row>21</xdr:row>
      <xdr:rowOff>126712</xdr:rowOff>
    </xdr:from>
    <xdr:to>
      <xdr:col>1</xdr:col>
      <xdr:colOff>670891</xdr:colOff>
      <xdr:row>33</xdr:row>
      <xdr:rowOff>57978</xdr:rowOff>
    </xdr:to>
    <xdr:sp macro="" textlink="">
      <xdr:nvSpPr>
        <xdr:cNvPr id="38" name="Rectangle: Rounded Corners 37">
          <a:extLst>
            <a:ext uri="{FF2B5EF4-FFF2-40B4-BE49-F238E27FC236}">
              <a16:creationId xmlns:a16="http://schemas.microsoft.com/office/drawing/2014/main" id="{CA7F2C57-4182-5269-4512-BFD9A3A6ECE5}"/>
            </a:ext>
          </a:extLst>
        </xdr:cNvPr>
        <xdr:cNvSpPr/>
      </xdr:nvSpPr>
      <xdr:spPr>
        <a:xfrm>
          <a:off x="248478" y="4301147"/>
          <a:ext cx="1109870" cy="2316657"/>
        </a:xfrm>
        <a:prstGeom prst="roundRect">
          <a:avLst>
            <a:gd name="adj" fmla="val 5238"/>
          </a:avLst>
        </a:prstGeom>
        <a:solidFill>
          <a:srgbClr val="C00000"/>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oneCellAnchor>
    <xdr:from>
      <xdr:col>13</xdr:col>
      <xdr:colOff>211015</xdr:colOff>
      <xdr:row>4</xdr:row>
      <xdr:rowOff>126756</xdr:rowOff>
    </xdr:from>
    <xdr:ext cx="1408235" cy="311175"/>
    <xdr:sp macro="" textlink="">
      <xdr:nvSpPr>
        <xdr:cNvPr id="70" name="TextBox 69">
          <a:extLst>
            <a:ext uri="{FF2B5EF4-FFF2-40B4-BE49-F238E27FC236}">
              <a16:creationId xmlns:a16="http://schemas.microsoft.com/office/drawing/2014/main" id="{6FB138E6-4795-6171-3AA8-A9F7A5E45386}"/>
            </a:ext>
          </a:extLst>
        </xdr:cNvPr>
        <xdr:cNvSpPr txBox="1"/>
      </xdr:nvSpPr>
      <xdr:spPr>
        <a:xfrm>
          <a:off x="9164515" y="918064"/>
          <a:ext cx="1408235"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Montserrat Black" panose="00000A00000000000000" pitchFamily="2" charset="0"/>
            </a:rPr>
            <a:t>TOP CLIENT</a:t>
          </a:r>
        </a:p>
      </xdr:txBody>
    </xdr:sp>
    <xdr:clientData/>
  </xdr:oneCellAnchor>
  <xdr:twoCellAnchor>
    <xdr:from>
      <xdr:col>12</xdr:col>
      <xdr:colOff>563217</xdr:colOff>
      <xdr:row>18</xdr:row>
      <xdr:rowOff>99391</xdr:rowOff>
    </xdr:from>
    <xdr:to>
      <xdr:col>17</xdr:col>
      <xdr:colOff>107674</xdr:colOff>
      <xdr:row>31</xdr:row>
      <xdr:rowOff>107674</xdr:rowOff>
    </xdr:to>
    <xdr:graphicFrame macro="">
      <xdr:nvGraphicFramePr>
        <xdr:cNvPr id="2" name="Chart 1">
          <a:extLst>
            <a:ext uri="{FF2B5EF4-FFF2-40B4-BE49-F238E27FC236}">
              <a16:creationId xmlns:a16="http://schemas.microsoft.com/office/drawing/2014/main" id="{F8F5E09E-6DB3-41D0-BBA8-0DAAAE038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331303</xdr:colOff>
      <xdr:row>4</xdr:row>
      <xdr:rowOff>165652</xdr:rowOff>
    </xdr:from>
    <xdr:to>
      <xdr:col>1</xdr:col>
      <xdr:colOff>571500</xdr:colOff>
      <xdr:row>12</xdr:row>
      <xdr:rowOff>0</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C2A7E6DB-4F01-4CEB-BBDF-0603E0AD7FE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331303" y="960782"/>
              <a:ext cx="927654" cy="1424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306457</xdr:colOff>
      <xdr:row>22</xdr:row>
      <xdr:rowOff>24850</xdr:rowOff>
    </xdr:from>
    <xdr:to>
      <xdr:col>1</xdr:col>
      <xdr:colOff>604630</xdr:colOff>
      <xdr:row>32</xdr:row>
      <xdr:rowOff>140806</xdr:rowOff>
    </xdr:to>
    <mc:AlternateContent xmlns:mc="http://schemas.openxmlformats.org/markup-compatibility/2006">
      <mc:Choice xmlns:a14="http://schemas.microsoft.com/office/drawing/2010/main" Requires="a14">
        <xdr:graphicFrame macro="">
          <xdr:nvGraphicFramePr>
            <xdr:cNvPr id="4" name="Day 1">
              <a:extLst>
                <a:ext uri="{FF2B5EF4-FFF2-40B4-BE49-F238E27FC236}">
                  <a16:creationId xmlns:a16="http://schemas.microsoft.com/office/drawing/2014/main" id="{B0E7A808-33E9-4001-9AD8-356CD61ACA52}"/>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306457" y="4398067"/>
              <a:ext cx="985630" cy="2103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281608</xdr:colOff>
      <xdr:row>13</xdr:row>
      <xdr:rowOff>190501</xdr:rowOff>
    </xdr:from>
    <xdr:to>
      <xdr:col>1</xdr:col>
      <xdr:colOff>621195</xdr:colOff>
      <xdr:row>20</xdr:row>
      <xdr:rowOff>99391</xdr:rowOff>
    </xdr:to>
    <mc:AlternateContent xmlns:mc="http://schemas.openxmlformats.org/markup-compatibility/2006">
      <mc:Choice xmlns:a14="http://schemas.microsoft.com/office/drawing/2010/main" Requires="a14">
        <xdr:graphicFrame macro="">
          <xdr:nvGraphicFramePr>
            <xdr:cNvPr id="5" name="Payment 1">
              <a:extLst>
                <a:ext uri="{FF2B5EF4-FFF2-40B4-BE49-F238E27FC236}">
                  <a16:creationId xmlns:a16="http://schemas.microsoft.com/office/drawing/2014/main" id="{7966D984-860E-4EB3-A720-FA7C663DBAB7}"/>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281608" y="2774675"/>
              <a:ext cx="1027044" cy="1300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439615</xdr:colOff>
          <xdr:row>12</xdr:row>
          <xdr:rowOff>185723</xdr:rowOff>
        </xdr:from>
        <xdr:to>
          <xdr:col>2</xdr:col>
          <xdr:colOff>636867</xdr:colOff>
          <xdr:row>21</xdr:row>
          <xdr:rowOff>105061</xdr:rowOff>
        </xdr:to>
        <xdr:sp macro="" textlink="">
          <xdr:nvSpPr>
            <xdr:cNvPr id="4097" name="Scroll Bar 1" hidden="1">
              <a:extLst>
                <a:ext uri="{63B3BB69-23CF-44E3-9099-C40C66FF867C}">
                  <a14:compatExt spid="_x0000_s4097"/>
                </a:ext>
                <a:ext uri="{FF2B5EF4-FFF2-40B4-BE49-F238E27FC236}">
                  <a16:creationId xmlns:a16="http://schemas.microsoft.com/office/drawing/2014/main" id="{3AFFD7E3-2A0A-4D69-9C0B-E87803C495F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xdr:col>
      <xdr:colOff>95041</xdr:colOff>
      <xdr:row>12</xdr:row>
      <xdr:rowOff>140805</xdr:rowOff>
    </xdr:from>
    <xdr:to>
      <xdr:col>8</xdr:col>
      <xdr:colOff>364435</xdr:colOff>
      <xdr:row>21</xdr:row>
      <xdr:rowOff>140804</xdr:rowOff>
    </xdr:to>
    <xdr:graphicFrame macro="">
      <xdr:nvGraphicFramePr>
        <xdr:cNvPr id="6" name="Chart 5">
          <a:extLst>
            <a:ext uri="{FF2B5EF4-FFF2-40B4-BE49-F238E27FC236}">
              <a16:creationId xmlns:a16="http://schemas.microsoft.com/office/drawing/2014/main" id="{3571FF19-F8B1-45C8-8E18-196F104A9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99390</xdr:colOff>
      <xdr:row>11</xdr:row>
      <xdr:rowOff>132523</xdr:rowOff>
    </xdr:from>
    <xdr:to>
      <xdr:col>12</xdr:col>
      <xdr:colOff>207065</xdr:colOff>
      <xdr:row>21</xdr:row>
      <xdr:rowOff>165653</xdr:rowOff>
    </xdr:to>
    <xdr:graphicFrame macro="">
      <xdr:nvGraphicFramePr>
        <xdr:cNvPr id="9" name="Chart 8">
          <a:extLst>
            <a:ext uri="{FF2B5EF4-FFF2-40B4-BE49-F238E27FC236}">
              <a16:creationId xmlns:a16="http://schemas.microsoft.com/office/drawing/2014/main" id="{38D37497-76A4-427A-BF59-D3F0433D0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513521</xdr:colOff>
      <xdr:row>25</xdr:row>
      <xdr:rowOff>115956</xdr:rowOff>
    </xdr:from>
    <xdr:to>
      <xdr:col>12</xdr:col>
      <xdr:colOff>82827</xdr:colOff>
      <xdr:row>33</xdr:row>
      <xdr:rowOff>0</xdr:rowOff>
    </xdr:to>
    <xdr:graphicFrame macro="">
      <xdr:nvGraphicFramePr>
        <xdr:cNvPr id="11" name="Chart 10">
          <a:extLst>
            <a:ext uri="{FF2B5EF4-FFF2-40B4-BE49-F238E27FC236}">
              <a16:creationId xmlns:a16="http://schemas.microsoft.com/office/drawing/2014/main" id="{1AFC8DAD-EB14-485C-ABEE-B2C84BEEF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oneCellAnchor>
    <xdr:from>
      <xdr:col>14</xdr:col>
      <xdr:colOff>269818</xdr:colOff>
      <xdr:row>9</xdr:row>
      <xdr:rowOff>17945</xdr:rowOff>
    </xdr:from>
    <xdr:ext cx="1254182" cy="373757"/>
    <xdr:sp macro="" textlink="Analysis!AC1">
      <xdr:nvSpPr>
        <xdr:cNvPr id="12" name="TextBox 11">
          <a:extLst>
            <a:ext uri="{FF2B5EF4-FFF2-40B4-BE49-F238E27FC236}">
              <a16:creationId xmlns:a16="http://schemas.microsoft.com/office/drawing/2014/main" id="{B38A6A13-92A7-E3E1-1F9F-BB8E1E0CE2D2}"/>
            </a:ext>
          </a:extLst>
        </xdr:cNvPr>
        <xdr:cNvSpPr txBox="1"/>
      </xdr:nvSpPr>
      <xdr:spPr>
        <a:xfrm>
          <a:off x="9894209" y="1806988"/>
          <a:ext cx="1254182" cy="37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1E29A00-722D-46B1-BD34-F77B29766324}" type="TxLink">
            <a:rPr lang="en-US" sz="1800" b="0" i="0" u="none" strike="noStrike">
              <a:solidFill>
                <a:schemeClr val="bg1"/>
              </a:solidFill>
              <a:latin typeface="Montserrat Black" panose="00000A00000000000000" pitchFamily="2" charset="0"/>
              <a:ea typeface="Calibri"/>
              <a:cs typeface="Calibri"/>
            </a:rPr>
            <a:pPr marL="0" indent="0"/>
            <a:t>$7,500.00</a:t>
          </a:fld>
          <a:endParaRPr lang="en-US" sz="1800" b="0" i="0" u="none" strike="noStrike">
            <a:solidFill>
              <a:schemeClr val="bg1"/>
            </a:solidFill>
            <a:latin typeface="Montserrat Black" panose="00000A00000000000000" pitchFamily="2" charset="0"/>
            <a:ea typeface="Calibri"/>
            <a:cs typeface="Calibri"/>
          </a:endParaRPr>
        </a:p>
      </xdr:txBody>
    </xdr:sp>
    <xdr:clientData/>
  </xdr:oneCellAnchor>
  <xdr:oneCellAnchor>
    <xdr:from>
      <xdr:col>12</xdr:col>
      <xdr:colOff>650817</xdr:colOff>
      <xdr:row>6</xdr:row>
      <xdr:rowOff>183597</xdr:rowOff>
    </xdr:from>
    <xdr:ext cx="2794747" cy="311175"/>
    <xdr:sp macro="" textlink="Analysis!AB1">
      <xdr:nvSpPr>
        <xdr:cNvPr id="13" name="TextBox 12">
          <a:extLst>
            <a:ext uri="{FF2B5EF4-FFF2-40B4-BE49-F238E27FC236}">
              <a16:creationId xmlns:a16="http://schemas.microsoft.com/office/drawing/2014/main" id="{AA99EF71-BECD-361B-1470-04A00D9B8EDB}"/>
            </a:ext>
          </a:extLst>
        </xdr:cNvPr>
        <xdr:cNvSpPr txBox="1"/>
      </xdr:nvSpPr>
      <xdr:spPr>
        <a:xfrm>
          <a:off x="8900295" y="1376293"/>
          <a:ext cx="2794747"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A7786DA-AA04-4EF8-B500-7F324AF4AF82}" type="TxLink">
            <a:rPr lang="en-US" sz="1400" b="0" i="0" u="none" strike="noStrike">
              <a:solidFill>
                <a:schemeClr val="accent4"/>
              </a:solidFill>
              <a:latin typeface="Montserrat Black" panose="00000A00000000000000" pitchFamily="2" charset="0"/>
              <a:ea typeface="Calibri"/>
              <a:cs typeface="Calibri"/>
            </a:rPr>
            <a:pPr marL="0" indent="0"/>
            <a:t>DELL TECHNOLOGIES INC. </a:t>
          </a:fld>
          <a:endParaRPr lang="en-US" sz="1400" b="0" i="0" u="none" strike="noStrike">
            <a:solidFill>
              <a:schemeClr val="accent4"/>
            </a:solidFill>
            <a:latin typeface="Montserrat Black" panose="00000A00000000000000" pitchFamily="2" charset="0"/>
            <a:ea typeface="Calibri"/>
            <a:cs typeface="Calibri"/>
          </a:endParaRPr>
        </a:p>
      </xdr:txBody>
    </xdr:sp>
    <xdr:clientData/>
  </xdr:oneCellAnchor>
  <xdr:oneCellAnchor>
    <xdr:from>
      <xdr:col>14</xdr:col>
      <xdr:colOff>311230</xdr:colOff>
      <xdr:row>11</xdr:row>
      <xdr:rowOff>51074</xdr:rowOff>
    </xdr:from>
    <xdr:ext cx="1022270" cy="373757"/>
    <xdr:sp macro="" textlink="Analysis!AD1">
      <xdr:nvSpPr>
        <xdr:cNvPr id="14" name="TextBox 13">
          <a:extLst>
            <a:ext uri="{FF2B5EF4-FFF2-40B4-BE49-F238E27FC236}">
              <a16:creationId xmlns:a16="http://schemas.microsoft.com/office/drawing/2014/main" id="{BA15F230-B4F5-7BAB-6B66-347DC84EE1F6}"/>
            </a:ext>
          </a:extLst>
        </xdr:cNvPr>
        <xdr:cNvSpPr txBox="1"/>
      </xdr:nvSpPr>
      <xdr:spPr>
        <a:xfrm>
          <a:off x="9935621" y="2237683"/>
          <a:ext cx="1022270" cy="37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705C6F1-F951-45D0-BB41-122E7573317B}" type="TxLink">
            <a:rPr lang="en-US" sz="1800" b="0" i="0" u="none" strike="noStrike">
              <a:solidFill>
                <a:schemeClr val="bg1"/>
              </a:solidFill>
              <a:latin typeface="Montserrat Black" panose="00000A00000000000000" pitchFamily="2" charset="0"/>
              <a:ea typeface="Calibri"/>
              <a:cs typeface="Calibri"/>
            </a:rPr>
            <a:pPr marL="0" indent="0"/>
            <a:t>$1,664.00</a:t>
          </a:fld>
          <a:endParaRPr lang="en-US" sz="1800" b="0" i="0" u="none" strike="noStrike">
            <a:solidFill>
              <a:schemeClr val="bg1"/>
            </a:solidFill>
            <a:latin typeface="Montserrat Black" panose="00000A00000000000000" pitchFamily="2" charset="0"/>
            <a:ea typeface="Calibri"/>
            <a:cs typeface="Calibri"/>
          </a:endParaRPr>
        </a:p>
      </xdr:txBody>
    </xdr:sp>
    <xdr:clientData/>
  </xdr:oneCellAnchor>
  <xdr:oneCellAnchor>
    <xdr:from>
      <xdr:col>13</xdr:col>
      <xdr:colOff>60654</xdr:colOff>
      <xdr:row>9</xdr:row>
      <xdr:rowOff>72280</xdr:rowOff>
    </xdr:from>
    <xdr:ext cx="891845" cy="264303"/>
    <xdr:sp macro="" textlink="">
      <xdr:nvSpPr>
        <xdr:cNvPr id="34" name="TextBox 33">
          <a:extLst>
            <a:ext uri="{FF2B5EF4-FFF2-40B4-BE49-F238E27FC236}">
              <a16:creationId xmlns:a16="http://schemas.microsoft.com/office/drawing/2014/main" id="{AF4B174D-F681-3EF9-553E-D337046E849E}"/>
            </a:ext>
          </a:extLst>
        </xdr:cNvPr>
        <xdr:cNvSpPr txBox="1"/>
      </xdr:nvSpPr>
      <xdr:spPr>
        <a:xfrm>
          <a:off x="8997589" y="1861323"/>
          <a:ext cx="891845"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Montserrat" panose="00000500000000000000" pitchFamily="2" charset="0"/>
            </a:rPr>
            <a:t>REVENUE</a:t>
          </a:r>
        </a:p>
      </xdr:txBody>
    </xdr:sp>
    <xdr:clientData/>
  </xdr:oneCellAnchor>
  <xdr:oneCellAnchor>
    <xdr:from>
      <xdr:col>13</xdr:col>
      <xdr:colOff>135197</xdr:colOff>
      <xdr:row>11</xdr:row>
      <xdr:rowOff>121975</xdr:rowOff>
    </xdr:from>
    <xdr:ext cx="891845" cy="264303"/>
    <xdr:sp macro="" textlink="">
      <xdr:nvSpPr>
        <xdr:cNvPr id="36" name="TextBox 35">
          <a:extLst>
            <a:ext uri="{FF2B5EF4-FFF2-40B4-BE49-F238E27FC236}">
              <a16:creationId xmlns:a16="http://schemas.microsoft.com/office/drawing/2014/main" id="{1DAC69B9-D7F5-3A4E-284B-7CD6B1896345}"/>
            </a:ext>
          </a:extLst>
        </xdr:cNvPr>
        <xdr:cNvSpPr txBox="1"/>
      </xdr:nvSpPr>
      <xdr:spPr>
        <a:xfrm>
          <a:off x="9072132" y="2308584"/>
          <a:ext cx="891845"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Montserrat" panose="00000500000000000000" pitchFamily="2" charset="0"/>
            </a:rPr>
            <a:t>PROFIT</a:t>
          </a:r>
        </a:p>
      </xdr:txBody>
    </xdr:sp>
    <xdr:clientData/>
  </xdr:oneCellAnchor>
  <xdr:twoCellAnchor>
    <xdr:from>
      <xdr:col>2</xdr:col>
      <xdr:colOff>372716</xdr:colOff>
      <xdr:row>25</xdr:row>
      <xdr:rowOff>49696</xdr:rowOff>
    </xdr:from>
    <xdr:to>
      <xdr:col>6</xdr:col>
      <xdr:colOff>604632</xdr:colOff>
      <xdr:row>32</xdr:row>
      <xdr:rowOff>173935</xdr:rowOff>
    </xdr:to>
    <xdr:graphicFrame macro="">
      <xdr:nvGraphicFramePr>
        <xdr:cNvPr id="40" name="Chart 39">
          <a:extLst>
            <a:ext uri="{FF2B5EF4-FFF2-40B4-BE49-F238E27FC236}">
              <a16:creationId xmlns:a16="http://schemas.microsoft.com/office/drawing/2014/main" id="{D7EF081F-0276-49F4-9255-2EA185D2B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Đức Nguyễn" refreshedDate="45568.78346875" createdVersion="8" refreshedVersion="8" minRefreshableVersion="3" recordCount="28" xr:uid="{73BC69A0-C165-4101-B0BC-83C05FC89DB4}">
  <cacheSource type="worksheet">
    <worksheetSource name="DataTable"/>
  </cacheSource>
  <cacheFields count="14">
    <cacheField name="Date" numFmtId="14">
      <sharedItems containsSemiMixedTypes="0" containsNonDate="0" containsDate="1" containsString="0" minDate="2023-05-30T00:00:00" maxDate="2023-06-03T00:00:00" count="4">
        <d v="2023-05-30T00:00:00"/>
        <d v="2023-05-31T00:00:00"/>
        <d v="2023-06-01T00:00:00"/>
        <d v="2023-06-02T00:00:00"/>
      </sharedItems>
      <fieldGroup par="13"/>
    </cacheField>
    <cacheField name="Client" numFmtId="0">
      <sharedItems count="28">
        <s v="AMAZON.COM, INC. "/>
        <s v="TESLA, INC. "/>
        <s v="NETFLIX, INC. "/>
        <s v="THE PROCTER &amp; GAMBLE COMPANY "/>
        <s v="THE GOLDMAN SACHS GROUP, INC. "/>
        <s v="JPMORGAN CHASE &amp; CO. "/>
        <s v="MORGAN STANLEY "/>
        <s v="CITIGROUP INC. "/>
        <s v="BANK OF AMERICA CORPORATION "/>
        <s v="WALMART INC. "/>
        <s v="TARGET CORPORATION "/>
        <s v="COSTCO WHOLESALE CORPORATION "/>
        <s v="MCDONALD'S CORPORATION "/>
        <s v="EXXON MOBIL CORPORATION "/>
        <s v="VERIZON COMMUNICATIONS INC. "/>
        <s v="THE HOME DEPOT, INC. "/>
        <s v="CISCO SYSTEMS, INC. "/>
        <s v="CHEVRON CORPORATION "/>
        <s v="AT&amp;T INC. "/>
        <s v="INTEL CORPORATION "/>
        <s v="GENERAL MOTORS COMPANY "/>
        <s v="MICROSOFT CORPORATION "/>
        <s v="COMCAST CORPORATION "/>
        <s v="DELL TECHNOLOGIES INC. "/>
        <s v="JOHNSON &amp; JOHNSON "/>
        <s v="FEDEX CORPORATION "/>
        <s v="GENERAL ELECTRIC COMPANY "/>
        <s v="LOCKHEED MARTIN CORPORATION "/>
      </sharedItems>
    </cacheField>
    <cacheField name="Contact" numFmtId="0">
      <sharedItems/>
    </cacheField>
    <cacheField name="Department" numFmtId="0">
      <sharedItems/>
    </cacheField>
    <cacheField name="City" numFmtId="0">
      <sharedItems count="4">
        <s v="Texas"/>
        <s v="New York"/>
        <s v="Florida"/>
        <s v="California"/>
      </sharedItems>
    </cacheField>
    <cacheField name="Payment" numFmtId="0">
      <sharedItems containsBlank="1" count="5">
        <s v="Transfer"/>
        <s v="PayPal"/>
        <s v="Check"/>
        <s v="Card"/>
        <m u="1"/>
      </sharedItems>
    </cacheField>
    <cacheField name="Revenue" numFmtId="6">
      <sharedItems containsSemiMixedTypes="0" containsString="0" containsNumber="1" minValue="3600" maxValue="7500"/>
    </cacheField>
    <cacheField name="Profit" numFmtId="6">
      <sharedItems containsSemiMixedTypes="0" containsString="0" containsNumber="1" containsInteger="1" minValue="540" maxValue="2045"/>
    </cacheField>
    <cacheField name="Profit Margin" numFmtId="164">
      <sharedItems containsSemiMixedTypes="0" containsString="0" containsNumber="1" minValue="8.9180327868852466E-2" maxValue="0.53815789473684206"/>
    </cacheField>
    <cacheField name="Day" numFmtId="0">
      <sharedItems containsSemiMixedTypes="0" containsString="0" containsNumber="1" containsInteger="1" minValue="1" maxValue="31" count="4">
        <n v="30"/>
        <n v="31"/>
        <n v="1"/>
        <n v="2"/>
      </sharedItems>
    </cacheField>
    <cacheField name="Month" numFmtId="0">
      <sharedItems/>
    </cacheField>
    <cacheField name="Year" numFmtId="0">
      <sharedItems containsSemiMixedTypes="0" containsString="0" containsNumber="1" containsInteger="1" minValue="2023" maxValue="2023"/>
    </cacheField>
    <cacheField name="Days (Date)" numFmtId="0" databaseField="0">
      <fieldGroup base="0">
        <rangePr groupBy="days" startDate="2023-05-30T00:00:00" endDate="2023-06-03T00:00:00"/>
        <groupItems count="368">
          <s v="&lt;5/30/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3/2023"/>
        </groupItems>
      </fieldGroup>
    </cacheField>
    <cacheField name="Months (Date)" numFmtId="0" databaseField="0">
      <fieldGroup base="0">
        <rangePr groupBy="months" startDate="2023-05-30T00:00:00" endDate="2023-06-03T00:00:00"/>
        <groupItems count="14">
          <s v="&lt;5/30/2023"/>
          <s v="Jan"/>
          <s v="Feb"/>
          <s v="Mar"/>
          <s v="Apr"/>
          <s v="May"/>
          <s v="Jun"/>
          <s v="Jul"/>
          <s v="Aug"/>
          <s v="Sep"/>
          <s v="Oct"/>
          <s v="Nov"/>
          <s v="Dec"/>
          <s v="&gt;6/3/2023"/>
        </groupItems>
      </fieldGroup>
    </cacheField>
  </cacheFields>
  <extLst>
    <ext xmlns:x14="http://schemas.microsoft.com/office/spreadsheetml/2009/9/main" uri="{725AE2AE-9491-48be-B2B4-4EB974FC3084}">
      <x14:pivotCacheDefinition pivotCacheId="1415144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s v="Bill Smith"/>
    <s v="Cloud Tech"/>
    <x v="0"/>
    <x v="0"/>
    <n v="4500"/>
    <n v="598"/>
    <n v="0.13288888888888889"/>
    <x v="0"/>
    <s v="May"/>
    <n v="2023"/>
  </r>
  <r>
    <x v="0"/>
    <x v="1"/>
    <s v="Ken Singh"/>
    <s v="Strategy"/>
    <x v="1"/>
    <x v="1"/>
    <n v="3800"/>
    <n v="1045"/>
    <n v="0.27500000000000002"/>
    <x v="0"/>
    <s v="May"/>
    <n v="2023"/>
  </r>
  <r>
    <x v="0"/>
    <x v="2"/>
    <s v="Harley Fritz"/>
    <s v="Strategy"/>
    <x v="1"/>
    <x v="2"/>
    <n v="3712.5"/>
    <n v="1009"/>
    <n v="0.2717845117845118"/>
    <x v="0"/>
    <s v="May"/>
    <n v="2023"/>
  </r>
  <r>
    <x v="0"/>
    <x v="3"/>
    <s v="Nyla Novak"/>
    <s v="Operations"/>
    <x v="2"/>
    <x v="3"/>
    <n v="4750"/>
    <n v="779"/>
    <n v="0.16400000000000001"/>
    <x v="0"/>
    <s v="May"/>
    <n v="2023"/>
  </r>
  <r>
    <x v="0"/>
    <x v="4"/>
    <s v="David Rasmussen"/>
    <s v="Operations"/>
    <x v="2"/>
    <x v="2"/>
    <n v="5000"/>
    <n v="684"/>
    <n v="0.1368"/>
    <x v="0"/>
    <s v="May"/>
    <n v="2023"/>
  </r>
  <r>
    <x v="1"/>
    <x v="5"/>
    <s v="Ivan Hiney"/>
    <s v="Cloud Tech"/>
    <x v="0"/>
    <x v="0"/>
    <n v="6100"/>
    <n v="544"/>
    <n v="8.9180327868852466E-2"/>
    <x v="1"/>
    <s v="May"/>
    <n v="2023"/>
  </r>
  <r>
    <x v="1"/>
    <x v="6"/>
    <s v="Jonha Ma"/>
    <s v="Cloud Tech"/>
    <x v="0"/>
    <x v="0"/>
    <n v="4625"/>
    <n v="670"/>
    <n v="0.14486486486486486"/>
    <x v="1"/>
    <s v="May"/>
    <n v="2023"/>
  </r>
  <r>
    <x v="1"/>
    <x v="7"/>
    <s v="Jordan Boone"/>
    <s v="Cloud Tech"/>
    <x v="0"/>
    <x v="0"/>
    <n v="3800"/>
    <n v="2045"/>
    <n v="0.53815789473684206"/>
    <x v="1"/>
    <s v="May"/>
    <n v="2023"/>
  </r>
  <r>
    <x v="1"/>
    <x v="8"/>
    <s v="Kylee Townsend"/>
    <s v="Cloud Tech"/>
    <x v="0"/>
    <x v="3"/>
    <n v="3600"/>
    <n v="1564"/>
    <n v="0.43444444444444447"/>
    <x v="1"/>
    <s v="May"/>
    <n v="2023"/>
  </r>
  <r>
    <x v="1"/>
    <x v="9"/>
    <s v="Nora Rollins"/>
    <s v="Cloud Tech"/>
    <x v="0"/>
    <x v="2"/>
    <n v="5100"/>
    <n v="1220"/>
    <n v="0.23921568627450981"/>
    <x v="1"/>
    <s v="May"/>
    <n v="2023"/>
  </r>
  <r>
    <x v="1"/>
    <x v="10"/>
    <s v="Brendan Wallace"/>
    <s v="Cloud Tech"/>
    <x v="0"/>
    <x v="2"/>
    <n v="4750"/>
    <n v="1435"/>
    <n v="0.30210526315789471"/>
    <x v="1"/>
    <s v="May"/>
    <n v="2023"/>
  </r>
  <r>
    <x v="1"/>
    <x v="11"/>
    <s v="Conor Wise"/>
    <s v="Operations"/>
    <x v="2"/>
    <x v="0"/>
    <n v="6000"/>
    <n v="998"/>
    <n v="0.16633333333333333"/>
    <x v="1"/>
    <s v="May"/>
    <n v="2023"/>
  </r>
  <r>
    <x v="1"/>
    <x v="12"/>
    <s v="Steven Michael"/>
    <s v="Big Data"/>
    <x v="3"/>
    <x v="2"/>
    <n v="4500"/>
    <n v="780"/>
    <n v="0.17333333333333334"/>
    <x v="1"/>
    <s v="May"/>
    <n v="2023"/>
  </r>
  <r>
    <x v="2"/>
    <x v="13"/>
    <s v="Lucia Mckay"/>
    <s v="Big Data"/>
    <x v="3"/>
    <x v="3"/>
    <n v="4750"/>
    <n v="1044"/>
    <n v="0.21978947368421053"/>
    <x v="2"/>
    <s v="Jun"/>
    <n v="2023"/>
  </r>
  <r>
    <x v="2"/>
    <x v="14"/>
    <s v="Jose Roach"/>
    <s v="Big Data"/>
    <x v="3"/>
    <x v="0"/>
    <n v="3712.5"/>
    <n v="1222"/>
    <n v="0.32915824915824915"/>
    <x v="2"/>
    <s v="Jun"/>
    <n v="2023"/>
  </r>
  <r>
    <x v="2"/>
    <x v="15"/>
    <s v="Franklin Wrigt"/>
    <s v="Big Data"/>
    <x v="3"/>
    <x v="0"/>
    <n v="4950"/>
    <n v="1065"/>
    <n v="0.21515151515151515"/>
    <x v="2"/>
    <s v="Jun"/>
    <n v="2023"/>
  </r>
  <r>
    <x v="2"/>
    <x v="16"/>
    <s v="Alia Thornton"/>
    <s v="Operations"/>
    <x v="2"/>
    <x v="0"/>
    <n v="4750"/>
    <n v="810"/>
    <n v="0.17052631578947369"/>
    <x v="2"/>
    <s v="Jun"/>
    <n v="2023"/>
  </r>
  <r>
    <x v="2"/>
    <x v="17"/>
    <s v="Denzel Flores"/>
    <s v="Operations"/>
    <x v="2"/>
    <x v="0"/>
    <n v="7320"/>
    <n v="933"/>
    <n v="0.12745901639344262"/>
    <x v="2"/>
    <s v="Jun"/>
    <n v="2023"/>
  </r>
  <r>
    <x v="2"/>
    <x v="18"/>
    <s v="Bruno Cordova"/>
    <s v="Big Data"/>
    <x v="3"/>
    <x v="0"/>
    <n v="5087.5"/>
    <n v="655"/>
    <n v="0.12874692874692875"/>
    <x v="2"/>
    <s v="Jun"/>
    <n v="2023"/>
  </r>
  <r>
    <x v="2"/>
    <x v="19"/>
    <s v="Jaylynn Napp"/>
    <s v="Big Data"/>
    <x v="3"/>
    <x v="0"/>
    <n v="4500"/>
    <n v="722"/>
    <n v="0.16044444444444445"/>
    <x v="2"/>
    <s v="Jun"/>
    <n v="2023"/>
  </r>
  <r>
    <x v="2"/>
    <x v="20"/>
    <s v="Bruce Rich"/>
    <s v="Big Data"/>
    <x v="3"/>
    <x v="3"/>
    <n v="4250"/>
    <n v="901"/>
    <n v="0.21199999999999999"/>
    <x v="2"/>
    <s v="Jun"/>
    <n v="2023"/>
  </r>
  <r>
    <x v="3"/>
    <x v="21"/>
    <s v="Arturo Moore"/>
    <s v="Big Data"/>
    <x v="3"/>
    <x v="1"/>
    <n v="5250"/>
    <n v="1349"/>
    <n v="0.25695238095238093"/>
    <x v="3"/>
    <s v="Jun"/>
    <n v="2023"/>
  </r>
  <r>
    <x v="3"/>
    <x v="22"/>
    <s v="Bryce Carpenter"/>
    <s v="Strategy"/>
    <x v="1"/>
    <x v="1"/>
    <n v="6500"/>
    <n v="1288"/>
    <n v="0.19815384615384615"/>
    <x v="3"/>
    <s v="Jun"/>
    <n v="2023"/>
  </r>
  <r>
    <x v="3"/>
    <x v="23"/>
    <s v="Jaidyn Andersen"/>
    <s v="Strategy"/>
    <x v="1"/>
    <x v="1"/>
    <n v="7500"/>
    <n v="1664"/>
    <n v="0.22186666666666666"/>
    <x v="3"/>
    <s v="Jun"/>
    <n v="2023"/>
  </r>
  <r>
    <x v="3"/>
    <x v="24"/>
    <s v="Mark Walm"/>
    <s v="Strategy"/>
    <x v="1"/>
    <x v="0"/>
    <n v="5500"/>
    <n v="1320"/>
    <n v="0.24"/>
    <x v="3"/>
    <s v="Jun"/>
    <n v="2023"/>
  </r>
  <r>
    <x v="3"/>
    <x v="25"/>
    <s v="Harry Lee"/>
    <s v="Strategy"/>
    <x v="1"/>
    <x v="0"/>
    <n v="4625"/>
    <n v="1001"/>
    <n v="0.21643243243243243"/>
    <x v="3"/>
    <s v="Jun"/>
    <n v="2023"/>
  </r>
  <r>
    <x v="3"/>
    <x v="26"/>
    <s v="Josh Johnson"/>
    <s v="Strategy"/>
    <x v="1"/>
    <x v="0"/>
    <n v="4500"/>
    <n v="960"/>
    <n v="0.21333333333333335"/>
    <x v="3"/>
    <s v="Jun"/>
    <n v="2023"/>
  </r>
  <r>
    <x v="3"/>
    <x v="27"/>
    <s v="Mik Naam"/>
    <s v="Strategy"/>
    <x v="1"/>
    <x v="3"/>
    <n v="5400"/>
    <n v="540"/>
    <n v="0.1"/>
    <x v="3"/>
    <s v="Jun"/>
    <n v="2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554D7-C272-4494-8DDA-3CED86785FCB}" name="ClientRevenu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W1:Y29" firstHeaderRow="0" firstDataRow="1" firstDataCol="1"/>
  <pivotFields count="14">
    <pivotField numFmtId="14" showAll="0">
      <items count="5">
        <item x="0"/>
        <item x="1"/>
        <item x="2"/>
        <item x="3"/>
        <item t="default"/>
      </items>
    </pivotField>
    <pivotField axis="axisRow" showAll="0">
      <items count="29">
        <item x="0"/>
        <item x="18"/>
        <item x="8"/>
        <item x="17"/>
        <item x="16"/>
        <item x="7"/>
        <item x="22"/>
        <item x="11"/>
        <item x="23"/>
        <item x="13"/>
        <item x="25"/>
        <item x="26"/>
        <item x="20"/>
        <item x="19"/>
        <item x="24"/>
        <item x="5"/>
        <item x="27"/>
        <item x="12"/>
        <item x="21"/>
        <item x="6"/>
        <item x="2"/>
        <item x="10"/>
        <item x="1"/>
        <item x="4"/>
        <item x="15"/>
        <item x="3"/>
        <item x="14"/>
        <item x="9"/>
        <item t="default"/>
      </items>
    </pivotField>
    <pivotField showAll="0"/>
    <pivotField showAll="0"/>
    <pivotField showAll="0">
      <items count="5">
        <item x="3"/>
        <item x="2"/>
        <item x="1"/>
        <item x="0"/>
        <item t="default"/>
      </items>
    </pivotField>
    <pivotField showAll="0">
      <items count="6">
        <item x="3"/>
        <item x="2"/>
        <item x="1"/>
        <item x="0"/>
        <item m="1" x="4"/>
        <item t="default"/>
      </items>
    </pivotField>
    <pivotField dataField="1" showAll="0"/>
    <pivotField dataField="1" numFmtId="6" showAll="0"/>
    <pivotField showAll="0"/>
    <pivotField showAll="0">
      <items count="5">
        <item x="2"/>
        <item x="3"/>
        <item x="0"/>
        <item x="1"/>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Fields count="1">
    <field x="-2"/>
  </colFields>
  <colItems count="2">
    <i>
      <x/>
    </i>
    <i i="1">
      <x v="1"/>
    </i>
  </colItems>
  <dataFields count="2">
    <dataField name="Sum of Revenue" fld="6" baseField="0" baseItem="0"/>
    <dataField name="Sum of Profit" fld="7" baseField="0" baseItem="0"/>
  </dataFields>
  <formats count="1">
    <format dxfId="1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468C4-15D2-48B9-BE5E-BD993DBBCF41}" name="CityRevenu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M1:O5" firstHeaderRow="0" firstDataRow="1" firstDataCol="1"/>
  <pivotFields count="14">
    <pivotField numFmtId="14" showAll="0">
      <items count="5">
        <item x="0"/>
        <item x="1"/>
        <item x="2"/>
        <item x="3"/>
        <item t="default"/>
      </items>
    </pivotField>
    <pivotField showAll="0"/>
    <pivotField showAll="0"/>
    <pivotField showAll="0"/>
    <pivotField axis="axisRow" showAll="0">
      <items count="5">
        <item x="3"/>
        <item x="2"/>
        <item x="1"/>
        <item x="0"/>
        <item t="default"/>
      </items>
    </pivotField>
    <pivotField showAll="0">
      <items count="6">
        <item x="3"/>
        <item x="2"/>
        <item x="1"/>
        <item x="0"/>
        <item m="1" x="4"/>
        <item t="default"/>
      </items>
    </pivotField>
    <pivotField dataField="1" showAll="0"/>
    <pivotField dataField="1" numFmtId="6" showAll="0"/>
    <pivotField showAll="0"/>
    <pivotField showAll="0">
      <items count="5">
        <item x="2"/>
        <item x="3"/>
        <item x="0"/>
        <item x="1"/>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i>
    <i>
      <x v="1"/>
    </i>
    <i>
      <x v="2"/>
    </i>
    <i>
      <x v="3"/>
    </i>
  </rowItems>
  <colFields count="1">
    <field x="-2"/>
  </colFields>
  <colItems count="2">
    <i>
      <x/>
    </i>
    <i i="1">
      <x v="1"/>
    </i>
  </colItems>
  <dataFields count="2">
    <dataField name="Sum of Revenue" fld="6" baseField="9" baseItem="0"/>
    <dataField name="Sum of Profit" fld="7" baseField="0" baseItem="0"/>
  </dataFields>
  <formats count="1">
    <format dxfId="159">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BD84D8-E836-4B9A-90F8-998C47B10C17}" name="Revenue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K2" firstHeaderRow="0" firstDataRow="1" firstDataCol="0"/>
  <pivotFields count="14">
    <pivotField numFmtId="14" showAll="0">
      <items count="5">
        <item x="0"/>
        <item x="1"/>
        <item x="2"/>
        <item x="3"/>
        <item t="default"/>
      </items>
    </pivotField>
    <pivotField showAll="0"/>
    <pivotField showAll="0"/>
    <pivotField showAll="0"/>
    <pivotField showAll="0">
      <items count="5">
        <item x="3"/>
        <item x="2"/>
        <item x="1"/>
        <item x="0"/>
        <item t="default"/>
      </items>
    </pivotField>
    <pivotField showAll="0">
      <items count="6">
        <item x="3"/>
        <item x="2"/>
        <item x="1"/>
        <item x="0"/>
        <item m="1" x="4"/>
        <item t="default"/>
      </items>
    </pivotField>
    <pivotField dataField="1" showAll="0"/>
    <pivotField dataField="1" numFmtId="6" showAll="0"/>
    <pivotField showAll="0"/>
    <pivotField showAll="0">
      <items count="5">
        <item x="2"/>
        <item x="3"/>
        <item x="0"/>
        <item x="1"/>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Sum of Revenue" fld="6" baseField="9" baseItem="0"/>
    <dataField name="Sum of Profit" fld="7" baseField="0" baseItem="0"/>
  </dataFields>
  <formats count="1">
    <format dxfId="160">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7A9C3C-1526-495C-8FBC-936E6605FBFD}" name="PaymentRevenu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K1:AL5" firstHeaderRow="1" firstDataRow="1" firstDataCol="1"/>
  <pivotFields count="14">
    <pivotField numFmtId="14" showAll="0">
      <items count="5">
        <item x="0"/>
        <item x="1"/>
        <item x="2"/>
        <item x="3"/>
        <item t="default"/>
      </items>
    </pivotField>
    <pivotField showAll="0"/>
    <pivotField showAll="0"/>
    <pivotField showAll="0"/>
    <pivotField showAll="0">
      <items count="5">
        <item x="3"/>
        <item x="2"/>
        <item x="1"/>
        <item x="0"/>
        <item t="default"/>
      </items>
    </pivotField>
    <pivotField axis="axisRow" showAll="0">
      <items count="6">
        <item x="3"/>
        <item x="2"/>
        <item x="1"/>
        <item x="0"/>
        <item m="1" x="4"/>
        <item t="default"/>
      </items>
    </pivotField>
    <pivotField dataField="1" showAll="0"/>
    <pivotField numFmtId="6" showAll="0"/>
    <pivotField showAll="0"/>
    <pivotField showAll="0">
      <items count="5">
        <item x="2"/>
        <item x="3"/>
        <item x="0"/>
        <item x="1"/>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i>
    <i>
      <x v="1"/>
    </i>
    <i>
      <x v="2"/>
    </i>
    <i>
      <x v="3"/>
    </i>
  </rowItems>
  <colItems count="1">
    <i/>
  </colItems>
  <dataFields count="1">
    <dataField name="Sum of Revenue" fld="6" baseField="0" baseItem="0" numFmtId="165"/>
  </dataFields>
  <formats count="1">
    <format dxfId="161">
      <pivotArea outline="0" collapsedLevelsAreSubtotals="1" fieldPosition="0"/>
    </format>
  </formats>
  <chartFormats count="1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0"/>
          </reference>
        </references>
      </pivotArea>
    </chartFormat>
    <chartFormat chart="10" format="2">
      <pivotArea type="data" outline="0" fieldPosition="0">
        <references count="2">
          <reference field="4294967294" count="1" selected="0">
            <x v="0"/>
          </reference>
          <reference field="5" count="1" selected="0">
            <x v="2"/>
          </reference>
        </references>
      </pivotArea>
    </chartFormat>
    <chartFormat chart="10" format="3">
      <pivotArea type="data" outline="0" fieldPosition="0">
        <references count="2">
          <reference field="4294967294" count="1" selected="0">
            <x v="0"/>
          </reference>
          <reference field="5" count="1" selected="0">
            <x v="1"/>
          </reference>
        </references>
      </pivotArea>
    </chartFormat>
    <chartFormat chart="10" format="4">
      <pivotArea type="data" outline="0" fieldPosition="0">
        <references count="2">
          <reference field="4294967294" count="1" selected="0">
            <x v="0"/>
          </reference>
          <reference field="5" count="1" selected="0">
            <x v="3"/>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5" count="1" selected="0">
            <x v="0"/>
          </reference>
        </references>
      </pivotArea>
    </chartFormat>
    <chartFormat chart="14" format="12">
      <pivotArea type="data" outline="0" fieldPosition="0">
        <references count="2">
          <reference field="4294967294" count="1" selected="0">
            <x v="0"/>
          </reference>
          <reference field="5" count="1" selected="0">
            <x v="1"/>
          </reference>
        </references>
      </pivotArea>
    </chartFormat>
    <chartFormat chart="14" format="13">
      <pivotArea type="data" outline="0" fieldPosition="0">
        <references count="2">
          <reference field="4294967294" count="1" selected="0">
            <x v="0"/>
          </reference>
          <reference field="5" count="1" selected="0">
            <x v="2"/>
          </reference>
        </references>
      </pivotArea>
    </chartFormat>
    <chartFormat chart="14"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57AEBF-C303-40DB-B928-1FA5DA56EC27}" name="PaymentCoun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N1:AO5" firstHeaderRow="1" firstDataRow="1" firstDataCol="1"/>
  <pivotFields count="14">
    <pivotField numFmtId="14" showAll="0">
      <items count="5">
        <item x="0"/>
        <item x="1"/>
        <item x="2"/>
        <item x="3"/>
        <item t="default"/>
      </items>
    </pivotField>
    <pivotField showAll="0"/>
    <pivotField showAll="0"/>
    <pivotField showAll="0"/>
    <pivotField showAll="0">
      <items count="5">
        <item x="3"/>
        <item x="2"/>
        <item x="1"/>
        <item x="0"/>
        <item t="default"/>
      </items>
    </pivotField>
    <pivotField axis="axisRow" dataField="1" showAll="0">
      <items count="6">
        <item x="3"/>
        <item x="2"/>
        <item x="1"/>
        <item x="0"/>
        <item m="1" x="4"/>
        <item t="default"/>
      </items>
    </pivotField>
    <pivotField showAll="0"/>
    <pivotField numFmtId="6" showAll="0"/>
    <pivotField showAll="0"/>
    <pivotField showAll="0">
      <items count="5">
        <item x="2"/>
        <item x="3"/>
        <item x="0"/>
        <item x="1"/>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i>
    <i>
      <x v="1"/>
    </i>
    <i>
      <x v="2"/>
    </i>
    <i>
      <x v="3"/>
    </i>
  </rowItems>
  <colItems count="1">
    <i/>
  </colItems>
  <dataFields count="1">
    <dataField name="Count of Payment" fld="5" subtotal="count" baseField="0" baseItem="0"/>
  </dataFields>
  <formats count="1">
    <format dxfId="1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A59354-4804-45F5-9629-1D09C6ACE023}"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C5" firstHeaderRow="0" firstDataRow="1" firstDataCol="1"/>
  <pivotFields count="14">
    <pivotField numFmtId="14" showAll="0">
      <items count="5">
        <item x="0"/>
        <item x="1"/>
        <item x="2"/>
        <item x="3"/>
        <item t="default"/>
      </items>
    </pivotField>
    <pivotField showAll="0"/>
    <pivotField showAll="0"/>
    <pivotField showAll="0"/>
    <pivotField showAll="0">
      <items count="5">
        <item x="3"/>
        <item x="2"/>
        <item x="1"/>
        <item x="0"/>
        <item t="default"/>
      </items>
    </pivotField>
    <pivotField showAll="0">
      <items count="6">
        <item x="3"/>
        <item x="2"/>
        <item x="1"/>
        <item x="0"/>
        <item m="1" x="4"/>
        <item t="default"/>
      </items>
    </pivotField>
    <pivotField dataField="1" showAll="0"/>
    <pivotField dataField="1" numFmtId="6" showAll="0"/>
    <pivotField showAll="0"/>
    <pivotField axis="axisRow" showAll="0">
      <items count="5">
        <item x="2"/>
        <item x="3"/>
        <item x="0"/>
        <item x="1"/>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4">
    <i>
      <x/>
    </i>
    <i>
      <x v="1"/>
    </i>
    <i>
      <x v="2"/>
    </i>
    <i>
      <x v="3"/>
    </i>
  </rowItems>
  <colFields count="1">
    <field x="-2"/>
  </colFields>
  <colItems count="2">
    <i>
      <x/>
    </i>
    <i i="1">
      <x v="1"/>
    </i>
  </colItems>
  <dataFields count="2">
    <dataField name="Sum of Revenue" fld="6" baseField="9" baseItem="0"/>
    <dataField name="Sum of Profit" fld="7" baseField="0" baseItem="0"/>
  </dataFields>
  <formats count="1">
    <format dxfId="163">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103396-884C-4217-8FDA-0CD669ECF773}" name="CityPayment"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location ref="AQ1:AU7" firstHeaderRow="1" firstDataRow="2" firstDataCol="1"/>
  <pivotFields count="14">
    <pivotField numFmtId="14" showAll="0">
      <items count="5">
        <item x="0"/>
        <item x="1"/>
        <item x="2"/>
        <item x="3"/>
        <item t="default"/>
      </items>
    </pivotField>
    <pivotField showAll="0"/>
    <pivotField showAll="0"/>
    <pivotField showAll="0"/>
    <pivotField axis="axisRow" dataField="1" showAll="0">
      <items count="5">
        <item x="3"/>
        <item x="2"/>
        <item x="1"/>
        <item x="0"/>
        <item t="default"/>
      </items>
    </pivotField>
    <pivotField axis="axisCol" showAll="0">
      <items count="6">
        <item x="3"/>
        <item x="2"/>
        <item x="1"/>
        <item x="0"/>
        <item m="1" x="4"/>
        <item t="default"/>
      </items>
    </pivotField>
    <pivotField showAll="0"/>
    <pivotField numFmtId="6" showAll="0"/>
    <pivotField showAll="0"/>
    <pivotField showAll="0">
      <items count="5">
        <item x="2"/>
        <item x="3"/>
        <item x="0"/>
        <item x="1"/>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i>
    <i>
      <x v="1"/>
    </i>
    <i>
      <x v="2"/>
    </i>
    <i>
      <x v="3"/>
    </i>
    <i t="grand">
      <x/>
    </i>
  </rowItems>
  <colFields count="1">
    <field x="5"/>
  </colFields>
  <colItems count="4">
    <i>
      <x/>
    </i>
    <i>
      <x v="1"/>
    </i>
    <i>
      <x v="2"/>
    </i>
    <i>
      <x v="3"/>
    </i>
  </colItems>
  <dataFields count="1">
    <dataField name="Count of City" fld="4" subtotal="count" baseField="0" baseItem="0"/>
  </dataFields>
  <formats count="1">
    <format dxfId="164">
      <pivotArea outline="0" collapsedLevelsAreSubtotals="1" fieldPosition="0"/>
    </format>
  </formats>
  <chartFormats count="8">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 chart="14" format="8" series="1">
      <pivotArea type="data" outline="0" fieldPosition="0">
        <references count="2">
          <reference field="4294967294" count="1" selected="0">
            <x v="0"/>
          </reference>
          <reference field="5" count="1" selected="0">
            <x v="0"/>
          </reference>
        </references>
      </pivotArea>
    </chartFormat>
    <chartFormat chart="14" format="9" series="1">
      <pivotArea type="data" outline="0" fieldPosition="0">
        <references count="2">
          <reference field="4294967294" count="1" selected="0">
            <x v="0"/>
          </reference>
          <reference field="5" count="1" selected="0">
            <x v="1"/>
          </reference>
        </references>
      </pivotArea>
    </chartFormat>
    <chartFormat chart="14" format="10" series="1">
      <pivotArea type="data" outline="0" fieldPosition="0">
        <references count="2">
          <reference field="4294967294" count="1" selected="0">
            <x v="0"/>
          </reference>
          <reference field="5" count="1" selected="0">
            <x v="2"/>
          </reference>
        </references>
      </pivotArea>
    </chartFormat>
    <chartFormat chart="14"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45E191E-BD03-4DFE-A191-52518385B37B}" sourceName="City">
  <pivotTables>
    <pivotTable tabId="4" name="Daily"/>
    <pivotTable tabId="4" name="ClientRevenue"/>
    <pivotTable tabId="4" name="PaymentCount"/>
    <pivotTable tabId="4" name="PaymentRevenue"/>
    <pivotTable tabId="4" name="RevenueProfit"/>
  </pivotTables>
  <data>
    <tabular pivotCacheId="1415144087">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9C0ECFAB-94C2-4696-B47C-3BF9BAABBB71}" sourceName="Day">
  <pivotTables>
    <pivotTable tabId="4" name="CityPayment"/>
    <pivotTable tabId="4" name="CityRevenue"/>
    <pivotTable tabId="4" name="ClientRevenue"/>
    <pivotTable tabId="4" name="PaymentCount"/>
    <pivotTable tabId="4" name="PaymentRevenue"/>
    <pivotTable tabId="4" name="RevenueProfit"/>
  </pivotTables>
  <data>
    <tabular pivotCacheId="1415144087">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ADA83DD-98DE-4BE7-B1CC-A0AA729956DD}" sourceName="Payment">
  <pivotTables>
    <pivotTable tabId="4" name="Daily"/>
    <pivotTable tabId="4" name="CityRevenue"/>
    <pivotTable tabId="4" name="ClientRevenue"/>
    <pivotTable tabId="4" name="RevenueProfit"/>
  </pivotTables>
  <data>
    <tabular pivotCacheId="1415144087">
      <items count="5">
        <i x="3" s="1"/>
        <i x="2" s="1"/>
        <i x="1" s="1"/>
        <i x="0"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4FFFE05-12D8-4CA1-84FF-87F7E16AEE40}" cache="Slicer_City" caption="City" rowHeight="257175"/>
  <slicer name="Day" xr10:uid="{EDDF300D-41DA-4955-9CBE-3B370BB7AA0C}" cache="Slicer_Day" caption="Day" rowHeight="257175"/>
  <slicer name="Payment" xr10:uid="{80F97941-A31A-4289-AF6B-BB470ED90FD7}" cache="Slicer_Payment" caption="Paymen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D6D21F9B-415F-4555-A170-64F10D08319F}" cache="Slicer_City" caption="City" showCaption="0" style="SlicerStyleLight1 2" rowHeight="257175"/>
  <slicer name="Day 1" xr10:uid="{2C6093B3-DBEA-4227-B041-86F536C2409E}" cache="Slicer_Day" caption="Day" showCaption="0" style="SlicerStyleLight1 2" rowHeight="257175"/>
  <slicer name="Payment 1" xr10:uid="{B54E384D-30B7-4251-AF56-53FC6C070703}" cache="Slicer_Payment" caption="Payment" showCaption="0" style="SlicerStyleLight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D6CA51-E386-487F-B6B9-4FA97F4C6B6A}" name="DataTable" displayName="DataTable" ref="B4:M32" totalsRowShown="0" headerRowDxfId="172">
  <autoFilter ref="B4:M32" xr:uid="{DBD6CA51-E386-487F-B6B9-4FA97F4C6B6A}"/>
  <tableColumns count="12">
    <tableColumn id="1" xr3:uid="{FEE147FA-EB38-4220-9CB1-5E8F27C74E48}" name="Date" dataDxfId="171"/>
    <tableColumn id="2" xr3:uid="{33F3F62A-36DB-406A-8EB4-B489AF4D3D92}" name="Client"/>
    <tableColumn id="3" xr3:uid="{F4FDA72F-07C0-4EC2-B3AC-6A0A14E92093}" name="Contact"/>
    <tableColumn id="4" xr3:uid="{D513EF11-6E07-4595-A1F7-E400D489FB66}" name="Department"/>
    <tableColumn id="5" xr3:uid="{2C359A8F-9105-4CFC-99F3-DAA3F33F56CB}" name="City"/>
    <tableColumn id="6" xr3:uid="{990DBA5A-DF93-4E27-B38B-84ADE4F9EA37}" name="Payment"/>
    <tableColumn id="7" xr3:uid="{BB9014C4-C746-4D91-9A3E-B0DF57327A8E}" name="Revenue" dataDxfId="170"/>
    <tableColumn id="8" xr3:uid="{B9729D1A-1710-4D62-900A-A4AD9AC87E5D}" name="Profit" dataDxfId="169"/>
    <tableColumn id="9" xr3:uid="{0ABE54F1-27B5-48C9-8B7B-D7EC0D535A8C}" name="Profit Margin" dataDxfId="168" dataCellStyle="Percent">
      <calculatedColumnFormula>IFERROR(I5/H5,"")</calculatedColumnFormula>
    </tableColumn>
    <tableColumn id="10" xr3:uid="{3CC11A7D-E166-497B-B840-B132C6814754}" name="Day" dataDxfId="167">
      <calculatedColumnFormula>DAY(DataTable[[#This Row],[Date]])</calculatedColumnFormula>
    </tableColumn>
    <tableColumn id="11" xr3:uid="{A8A6FEB4-CBA7-4833-81F8-F47993740F89}" name="Month" dataDxfId="166">
      <calculatedColumnFormula>TEXT(DataTable[[#This Row],[Date]],"mmm")</calculatedColumnFormula>
    </tableColumn>
    <tableColumn id="12" xr3:uid="{9CA1F5B7-759C-45AD-A45A-B76346A1B269}" name="Year" dataDxfId="165">
      <calculatedColumnFormula>YEAR(DataTable[[#This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1F-92F2-FA4A-B7ED-0F04A433817B}">
  <dimension ref="B4:M42"/>
  <sheetViews>
    <sheetView zoomScale="85" zoomScaleNormal="85" workbookViewId="0">
      <selection activeCell="G16" sqref="G16:G30"/>
    </sheetView>
  </sheetViews>
  <sheetFormatPr defaultColWidth="11" defaultRowHeight="15.75" x14ac:dyDescent="0.25"/>
  <cols>
    <col min="1" max="1" width="6.625" customWidth="1"/>
    <col min="2" max="2" width="9.625" bestFit="1" customWidth="1"/>
    <col min="3" max="3" width="43.375" bestFit="1" customWidth="1"/>
    <col min="4" max="4" width="15.75" customWidth="1"/>
    <col min="5" max="5" width="17.125" bestFit="1" customWidth="1"/>
    <col min="6" max="6" width="17.125" customWidth="1"/>
    <col min="7" max="8" width="10.5" customWidth="1"/>
    <col min="9" max="9" width="7.5" customWidth="1"/>
    <col min="10" max="10" width="14.125" customWidth="1"/>
  </cols>
  <sheetData>
    <row r="4" spans="2:13" x14ac:dyDescent="0.25">
      <c r="B4" t="s">
        <v>0</v>
      </c>
      <c r="C4" t="s">
        <v>5</v>
      </c>
      <c r="D4" t="s">
        <v>1</v>
      </c>
      <c r="E4" s="3" t="s">
        <v>6</v>
      </c>
      <c r="F4" s="3" t="s">
        <v>68</v>
      </c>
      <c r="G4" s="3" t="s">
        <v>12</v>
      </c>
      <c r="H4" s="3" t="s">
        <v>2</v>
      </c>
      <c r="I4" s="3" t="s">
        <v>3</v>
      </c>
      <c r="J4" s="3" t="s">
        <v>4</v>
      </c>
      <c r="K4" s="3" t="s">
        <v>79</v>
      </c>
      <c r="L4" s="3" t="s">
        <v>80</v>
      </c>
      <c r="M4" s="3" t="s">
        <v>81</v>
      </c>
    </row>
    <row r="5" spans="2:13" x14ac:dyDescent="0.25">
      <c r="B5" s="4">
        <v>45076</v>
      </c>
      <c r="C5" t="s">
        <v>17</v>
      </c>
      <c r="D5" t="s">
        <v>45</v>
      </c>
      <c r="E5" t="s">
        <v>69</v>
      </c>
      <c r="F5" t="s">
        <v>70</v>
      </c>
      <c r="G5" t="s">
        <v>16</v>
      </c>
      <c r="H5" s="1">
        <v>4500</v>
      </c>
      <c r="I5" s="1">
        <v>598</v>
      </c>
      <c r="J5" s="2">
        <f>IFERROR(I5/H5,"")</f>
        <v>0.13288888888888889</v>
      </c>
      <c r="K5">
        <f>DAY(DataTable[[#This Row],[Date]])</f>
        <v>30</v>
      </c>
      <c r="L5" t="str">
        <f>TEXT(DataTable[[#This Row],[Date]],"mmm")</f>
        <v>May</v>
      </c>
      <c r="M5">
        <f>YEAR(DataTable[[#This Row],[Date]])</f>
        <v>2023</v>
      </c>
    </row>
    <row r="6" spans="2:13" x14ac:dyDescent="0.25">
      <c r="B6" s="4">
        <v>45076</v>
      </c>
      <c r="C6" t="s">
        <v>18</v>
      </c>
      <c r="D6" t="s">
        <v>46</v>
      </c>
      <c r="E6" t="s">
        <v>71</v>
      </c>
      <c r="F6" t="s">
        <v>72</v>
      </c>
      <c r="G6" t="s">
        <v>14</v>
      </c>
      <c r="H6" s="1">
        <v>3800</v>
      </c>
      <c r="I6" s="1">
        <v>1045</v>
      </c>
      <c r="J6" s="2">
        <f t="shared" ref="J6:J32" si="0">IFERROR(I6/H6,"")</f>
        <v>0.27500000000000002</v>
      </c>
      <c r="K6">
        <f>DAY(DataTable[[#This Row],[Date]])</f>
        <v>30</v>
      </c>
      <c r="L6" t="str">
        <f>TEXT(DataTable[[#This Row],[Date]],"mmm")</f>
        <v>May</v>
      </c>
      <c r="M6">
        <f>YEAR(DataTable[[#This Row],[Date]])</f>
        <v>2023</v>
      </c>
    </row>
    <row r="7" spans="2:13" x14ac:dyDescent="0.25">
      <c r="B7" s="4">
        <v>45076</v>
      </c>
      <c r="C7" t="s">
        <v>19</v>
      </c>
      <c r="D7" t="s">
        <v>47</v>
      </c>
      <c r="E7" t="s">
        <v>71</v>
      </c>
      <c r="F7" t="s">
        <v>72</v>
      </c>
      <c r="G7" t="s">
        <v>15</v>
      </c>
      <c r="H7" s="1">
        <v>3712.5</v>
      </c>
      <c r="I7" s="1">
        <v>1009</v>
      </c>
      <c r="J7" s="2">
        <f t="shared" si="0"/>
        <v>0.2717845117845118</v>
      </c>
      <c r="K7">
        <f>DAY(DataTable[[#This Row],[Date]])</f>
        <v>30</v>
      </c>
      <c r="L7" t="str">
        <f>TEXT(DataTable[[#This Row],[Date]],"mmm")</f>
        <v>May</v>
      </c>
      <c r="M7">
        <f>YEAR(DataTable[[#This Row],[Date]])</f>
        <v>2023</v>
      </c>
    </row>
    <row r="8" spans="2:13" x14ac:dyDescent="0.25">
      <c r="B8" s="4">
        <v>45076</v>
      </c>
      <c r="C8" t="s">
        <v>20</v>
      </c>
      <c r="D8" t="s">
        <v>7</v>
      </c>
      <c r="E8" t="s">
        <v>73</v>
      </c>
      <c r="F8" t="s">
        <v>74</v>
      </c>
      <c r="G8" t="s">
        <v>13</v>
      </c>
      <c r="H8" s="1">
        <v>4750</v>
      </c>
      <c r="I8" s="1">
        <v>779</v>
      </c>
      <c r="J8" s="2">
        <f t="shared" si="0"/>
        <v>0.16400000000000001</v>
      </c>
      <c r="K8">
        <f>DAY(DataTable[[#This Row],[Date]])</f>
        <v>30</v>
      </c>
      <c r="L8" t="str">
        <f>TEXT(DataTable[[#This Row],[Date]],"mmm")</f>
        <v>May</v>
      </c>
      <c r="M8">
        <f>YEAR(DataTable[[#This Row],[Date]])</f>
        <v>2023</v>
      </c>
    </row>
    <row r="9" spans="2:13" x14ac:dyDescent="0.25">
      <c r="B9" s="4">
        <v>45076</v>
      </c>
      <c r="C9" t="s">
        <v>21</v>
      </c>
      <c r="D9" t="s">
        <v>48</v>
      </c>
      <c r="E9" t="s">
        <v>73</v>
      </c>
      <c r="F9" t="s">
        <v>74</v>
      </c>
      <c r="G9" t="s">
        <v>15</v>
      </c>
      <c r="H9" s="1">
        <v>5000</v>
      </c>
      <c r="I9" s="1">
        <v>684</v>
      </c>
      <c r="J9" s="2">
        <f t="shared" si="0"/>
        <v>0.1368</v>
      </c>
      <c r="K9">
        <f>DAY(DataTable[[#This Row],[Date]])</f>
        <v>30</v>
      </c>
      <c r="L9" t="str">
        <f>TEXT(DataTable[[#This Row],[Date]],"mmm")</f>
        <v>May</v>
      </c>
      <c r="M9">
        <f>YEAR(DataTable[[#This Row],[Date]])</f>
        <v>2023</v>
      </c>
    </row>
    <row r="10" spans="2:13" x14ac:dyDescent="0.25">
      <c r="B10" s="4">
        <v>45077</v>
      </c>
      <c r="C10" t="s">
        <v>22</v>
      </c>
      <c r="D10" t="s">
        <v>49</v>
      </c>
      <c r="E10" t="s">
        <v>69</v>
      </c>
      <c r="F10" t="s">
        <v>70</v>
      </c>
      <c r="G10" t="s">
        <v>16</v>
      </c>
      <c r="H10" s="1">
        <v>6100</v>
      </c>
      <c r="I10" s="1">
        <v>544</v>
      </c>
      <c r="J10" s="2">
        <f t="shared" si="0"/>
        <v>8.9180327868852466E-2</v>
      </c>
      <c r="K10">
        <f>DAY(DataTable[[#This Row],[Date]])</f>
        <v>31</v>
      </c>
      <c r="L10" t="str">
        <f>TEXT(DataTable[[#This Row],[Date]],"mmm")</f>
        <v>May</v>
      </c>
      <c r="M10">
        <f>YEAR(DataTable[[#This Row],[Date]])</f>
        <v>2023</v>
      </c>
    </row>
    <row r="11" spans="2:13" x14ac:dyDescent="0.25">
      <c r="B11" s="4">
        <v>45077</v>
      </c>
      <c r="C11" t="s">
        <v>23</v>
      </c>
      <c r="D11" t="s">
        <v>50</v>
      </c>
      <c r="E11" t="s">
        <v>69</v>
      </c>
      <c r="F11" t="s">
        <v>70</v>
      </c>
      <c r="G11" t="s">
        <v>16</v>
      </c>
      <c r="H11" s="1">
        <v>4625</v>
      </c>
      <c r="I11" s="1">
        <v>670</v>
      </c>
      <c r="J11" s="2">
        <f t="shared" si="0"/>
        <v>0.14486486486486486</v>
      </c>
      <c r="K11">
        <f>DAY(DataTable[[#This Row],[Date]])</f>
        <v>31</v>
      </c>
      <c r="L11" t="str">
        <f>TEXT(DataTable[[#This Row],[Date]],"mmm")</f>
        <v>May</v>
      </c>
      <c r="M11">
        <f>YEAR(DataTable[[#This Row],[Date]])</f>
        <v>2023</v>
      </c>
    </row>
    <row r="12" spans="2:13" x14ac:dyDescent="0.25">
      <c r="B12" s="4">
        <v>45077</v>
      </c>
      <c r="C12" t="s">
        <v>24</v>
      </c>
      <c r="D12" t="s">
        <v>51</v>
      </c>
      <c r="E12" t="s">
        <v>69</v>
      </c>
      <c r="F12" t="s">
        <v>70</v>
      </c>
      <c r="G12" t="s">
        <v>16</v>
      </c>
      <c r="H12" s="1">
        <v>3800</v>
      </c>
      <c r="I12" s="1">
        <v>2045</v>
      </c>
      <c r="J12" s="2">
        <f t="shared" si="0"/>
        <v>0.53815789473684206</v>
      </c>
      <c r="K12">
        <f>DAY(DataTable[[#This Row],[Date]])</f>
        <v>31</v>
      </c>
      <c r="L12" t="str">
        <f>TEXT(DataTable[[#This Row],[Date]],"mmm")</f>
        <v>May</v>
      </c>
      <c r="M12">
        <f>YEAR(DataTable[[#This Row],[Date]])</f>
        <v>2023</v>
      </c>
    </row>
    <row r="13" spans="2:13" x14ac:dyDescent="0.25">
      <c r="B13" s="4">
        <v>45077</v>
      </c>
      <c r="C13" t="s">
        <v>25</v>
      </c>
      <c r="D13" t="s">
        <v>8</v>
      </c>
      <c r="E13" t="s">
        <v>69</v>
      </c>
      <c r="F13" t="s">
        <v>70</v>
      </c>
      <c r="G13" t="s">
        <v>13</v>
      </c>
      <c r="H13" s="1">
        <v>3600</v>
      </c>
      <c r="I13" s="1">
        <v>1564</v>
      </c>
      <c r="J13" s="2">
        <f t="shared" si="0"/>
        <v>0.43444444444444447</v>
      </c>
      <c r="K13">
        <f>DAY(DataTable[[#This Row],[Date]])</f>
        <v>31</v>
      </c>
      <c r="L13" t="str">
        <f>TEXT(DataTable[[#This Row],[Date]],"mmm")</f>
        <v>May</v>
      </c>
      <c r="M13">
        <f>YEAR(DataTable[[#This Row],[Date]])</f>
        <v>2023</v>
      </c>
    </row>
    <row r="14" spans="2:13" x14ac:dyDescent="0.25">
      <c r="B14" s="4">
        <v>45077</v>
      </c>
      <c r="C14" t="s">
        <v>26</v>
      </c>
      <c r="D14" t="s">
        <v>9</v>
      </c>
      <c r="E14" t="s">
        <v>69</v>
      </c>
      <c r="F14" t="s">
        <v>70</v>
      </c>
      <c r="G14" t="s">
        <v>15</v>
      </c>
      <c r="H14" s="1">
        <v>5100</v>
      </c>
      <c r="I14" s="1">
        <v>1220</v>
      </c>
      <c r="J14" s="2">
        <f t="shared" si="0"/>
        <v>0.23921568627450981</v>
      </c>
      <c r="K14">
        <f>DAY(DataTable[[#This Row],[Date]])</f>
        <v>31</v>
      </c>
      <c r="L14" t="str">
        <f>TEXT(DataTable[[#This Row],[Date]],"mmm")</f>
        <v>May</v>
      </c>
      <c r="M14">
        <f>YEAR(DataTable[[#This Row],[Date]])</f>
        <v>2023</v>
      </c>
    </row>
    <row r="15" spans="2:13" x14ac:dyDescent="0.25">
      <c r="B15" s="4">
        <v>45077</v>
      </c>
      <c r="C15" t="s">
        <v>27</v>
      </c>
      <c r="D15" t="s">
        <v>52</v>
      </c>
      <c r="E15" t="s">
        <v>69</v>
      </c>
      <c r="F15" t="s">
        <v>70</v>
      </c>
      <c r="G15" t="s">
        <v>15</v>
      </c>
      <c r="H15" s="1">
        <v>4750</v>
      </c>
      <c r="I15" s="1">
        <v>1435</v>
      </c>
      <c r="J15" s="2">
        <f t="shared" si="0"/>
        <v>0.30210526315789471</v>
      </c>
      <c r="K15">
        <f>DAY(DataTable[[#This Row],[Date]])</f>
        <v>31</v>
      </c>
      <c r="L15" t="str">
        <f>TEXT(DataTable[[#This Row],[Date]],"mmm")</f>
        <v>May</v>
      </c>
      <c r="M15">
        <f>YEAR(DataTable[[#This Row],[Date]])</f>
        <v>2023</v>
      </c>
    </row>
    <row r="16" spans="2:13" x14ac:dyDescent="0.25">
      <c r="B16" s="4">
        <v>45077</v>
      </c>
      <c r="C16" t="s">
        <v>28</v>
      </c>
      <c r="D16" t="s">
        <v>53</v>
      </c>
      <c r="E16" t="s">
        <v>73</v>
      </c>
      <c r="F16" t="s">
        <v>74</v>
      </c>
      <c r="G16" t="s">
        <v>16</v>
      </c>
      <c r="H16" s="1">
        <v>6000</v>
      </c>
      <c r="I16" s="1">
        <v>998</v>
      </c>
      <c r="J16" s="2">
        <f t="shared" si="0"/>
        <v>0.16633333333333333</v>
      </c>
      <c r="K16">
        <f>DAY(DataTable[[#This Row],[Date]])</f>
        <v>31</v>
      </c>
      <c r="L16" t="str">
        <f>TEXT(DataTable[[#This Row],[Date]],"mmm")</f>
        <v>May</v>
      </c>
      <c r="M16">
        <f>YEAR(DataTable[[#This Row],[Date]])</f>
        <v>2023</v>
      </c>
    </row>
    <row r="17" spans="2:13" x14ac:dyDescent="0.25">
      <c r="B17" s="4">
        <v>45077</v>
      </c>
      <c r="C17" t="s">
        <v>29</v>
      </c>
      <c r="D17" t="s">
        <v>54</v>
      </c>
      <c r="E17" t="s">
        <v>75</v>
      </c>
      <c r="F17" t="s">
        <v>76</v>
      </c>
      <c r="G17" t="s">
        <v>15</v>
      </c>
      <c r="H17" s="1">
        <v>4500</v>
      </c>
      <c r="I17" s="1">
        <v>780</v>
      </c>
      <c r="J17" s="2">
        <f t="shared" si="0"/>
        <v>0.17333333333333334</v>
      </c>
      <c r="K17">
        <f>DAY(DataTable[[#This Row],[Date]])</f>
        <v>31</v>
      </c>
      <c r="L17" t="str">
        <f>TEXT(DataTable[[#This Row],[Date]],"mmm")</f>
        <v>May</v>
      </c>
      <c r="M17">
        <f>YEAR(DataTable[[#This Row],[Date]])</f>
        <v>2023</v>
      </c>
    </row>
    <row r="18" spans="2:13" x14ac:dyDescent="0.25">
      <c r="B18" s="4">
        <v>45078</v>
      </c>
      <c r="C18" t="s">
        <v>30</v>
      </c>
      <c r="D18" t="s">
        <v>10</v>
      </c>
      <c r="E18" t="s">
        <v>75</v>
      </c>
      <c r="F18" t="s">
        <v>76</v>
      </c>
      <c r="G18" t="s">
        <v>13</v>
      </c>
      <c r="H18" s="1">
        <v>4750</v>
      </c>
      <c r="I18" s="1">
        <v>1044</v>
      </c>
      <c r="J18" s="2">
        <f t="shared" si="0"/>
        <v>0.21978947368421053</v>
      </c>
      <c r="K18">
        <f>DAY(DataTable[[#This Row],[Date]])</f>
        <v>1</v>
      </c>
      <c r="L18" t="str">
        <f>TEXT(DataTable[[#This Row],[Date]],"mmm")</f>
        <v>Jun</v>
      </c>
      <c r="M18">
        <f>YEAR(DataTable[[#This Row],[Date]])</f>
        <v>2023</v>
      </c>
    </row>
    <row r="19" spans="2:13" x14ac:dyDescent="0.25">
      <c r="B19" s="4">
        <v>45078</v>
      </c>
      <c r="C19" t="s">
        <v>31</v>
      </c>
      <c r="D19" t="s">
        <v>55</v>
      </c>
      <c r="E19" t="s">
        <v>75</v>
      </c>
      <c r="F19" t="s">
        <v>76</v>
      </c>
      <c r="G19" t="s">
        <v>16</v>
      </c>
      <c r="H19" s="1">
        <v>3712.5</v>
      </c>
      <c r="I19" s="1">
        <v>1222</v>
      </c>
      <c r="J19" s="2">
        <f t="shared" si="0"/>
        <v>0.32915824915824915</v>
      </c>
      <c r="K19">
        <f>DAY(DataTable[[#This Row],[Date]])</f>
        <v>1</v>
      </c>
      <c r="L19" t="str">
        <f>TEXT(DataTable[[#This Row],[Date]],"mmm")</f>
        <v>Jun</v>
      </c>
      <c r="M19">
        <f>YEAR(DataTable[[#This Row],[Date]])</f>
        <v>2023</v>
      </c>
    </row>
    <row r="20" spans="2:13" x14ac:dyDescent="0.25">
      <c r="B20" s="4">
        <v>45078</v>
      </c>
      <c r="C20" t="s">
        <v>32</v>
      </c>
      <c r="D20" t="s">
        <v>56</v>
      </c>
      <c r="E20" t="s">
        <v>75</v>
      </c>
      <c r="F20" t="s">
        <v>76</v>
      </c>
      <c r="G20" t="s">
        <v>16</v>
      </c>
      <c r="H20" s="1">
        <v>4950</v>
      </c>
      <c r="I20" s="1">
        <v>1065</v>
      </c>
      <c r="J20" s="2">
        <f t="shared" si="0"/>
        <v>0.21515151515151515</v>
      </c>
      <c r="K20">
        <f>DAY(DataTable[[#This Row],[Date]])</f>
        <v>1</v>
      </c>
      <c r="L20" t="str">
        <f>TEXT(DataTable[[#This Row],[Date]],"mmm")</f>
        <v>Jun</v>
      </c>
      <c r="M20">
        <f>YEAR(DataTable[[#This Row],[Date]])</f>
        <v>2023</v>
      </c>
    </row>
    <row r="21" spans="2:13" x14ac:dyDescent="0.25">
      <c r="B21" s="4">
        <v>45078</v>
      </c>
      <c r="C21" t="s">
        <v>33</v>
      </c>
      <c r="D21" t="s">
        <v>57</v>
      </c>
      <c r="E21" t="s">
        <v>73</v>
      </c>
      <c r="F21" t="s">
        <v>74</v>
      </c>
      <c r="G21" t="s">
        <v>16</v>
      </c>
      <c r="H21" s="1">
        <v>4750</v>
      </c>
      <c r="I21" s="1">
        <v>810</v>
      </c>
      <c r="J21" s="2">
        <f t="shared" si="0"/>
        <v>0.17052631578947369</v>
      </c>
      <c r="K21">
        <f>DAY(DataTable[[#This Row],[Date]])</f>
        <v>1</v>
      </c>
      <c r="L21" t="str">
        <f>TEXT(DataTable[[#This Row],[Date]],"mmm")</f>
        <v>Jun</v>
      </c>
      <c r="M21">
        <f>YEAR(DataTable[[#This Row],[Date]])</f>
        <v>2023</v>
      </c>
    </row>
    <row r="22" spans="2:13" x14ac:dyDescent="0.25">
      <c r="B22" s="4">
        <v>45078</v>
      </c>
      <c r="C22" t="s">
        <v>34</v>
      </c>
      <c r="D22" t="s">
        <v>58</v>
      </c>
      <c r="E22" t="s">
        <v>73</v>
      </c>
      <c r="F22" t="s">
        <v>74</v>
      </c>
      <c r="G22" t="s">
        <v>16</v>
      </c>
      <c r="H22" s="1">
        <v>7320</v>
      </c>
      <c r="I22" s="1">
        <v>933</v>
      </c>
      <c r="J22" s="2">
        <f t="shared" si="0"/>
        <v>0.12745901639344262</v>
      </c>
      <c r="K22">
        <f>DAY(DataTable[[#This Row],[Date]])</f>
        <v>1</v>
      </c>
      <c r="L22" t="str">
        <f>TEXT(DataTable[[#This Row],[Date]],"mmm")</f>
        <v>Jun</v>
      </c>
      <c r="M22">
        <f>YEAR(DataTable[[#This Row],[Date]])</f>
        <v>2023</v>
      </c>
    </row>
    <row r="23" spans="2:13" x14ac:dyDescent="0.25">
      <c r="B23" s="4">
        <v>45078</v>
      </c>
      <c r="C23" t="s">
        <v>35</v>
      </c>
      <c r="D23" t="s">
        <v>59</v>
      </c>
      <c r="E23" t="s">
        <v>75</v>
      </c>
      <c r="F23" t="s">
        <v>76</v>
      </c>
      <c r="G23" t="s">
        <v>16</v>
      </c>
      <c r="H23" s="1">
        <v>5087.5</v>
      </c>
      <c r="I23" s="1">
        <v>655</v>
      </c>
      <c r="J23" s="2">
        <f t="shared" si="0"/>
        <v>0.12874692874692875</v>
      </c>
      <c r="K23">
        <f>DAY(DataTable[[#This Row],[Date]])</f>
        <v>1</v>
      </c>
      <c r="L23" t="str">
        <f>TEXT(DataTable[[#This Row],[Date]],"mmm")</f>
        <v>Jun</v>
      </c>
      <c r="M23">
        <f>YEAR(DataTable[[#This Row],[Date]])</f>
        <v>2023</v>
      </c>
    </row>
    <row r="24" spans="2:13" x14ac:dyDescent="0.25">
      <c r="B24" s="4">
        <v>45078</v>
      </c>
      <c r="C24" t="s">
        <v>36</v>
      </c>
      <c r="D24" t="s">
        <v>60</v>
      </c>
      <c r="E24" t="s">
        <v>75</v>
      </c>
      <c r="F24" t="s">
        <v>76</v>
      </c>
      <c r="G24" t="s">
        <v>16</v>
      </c>
      <c r="H24" s="1">
        <v>4500</v>
      </c>
      <c r="I24" s="1">
        <v>722</v>
      </c>
      <c r="J24" s="2">
        <f t="shared" si="0"/>
        <v>0.16044444444444445</v>
      </c>
      <c r="K24">
        <f>DAY(DataTable[[#This Row],[Date]])</f>
        <v>1</v>
      </c>
      <c r="L24" t="str">
        <f>TEXT(DataTable[[#This Row],[Date]],"mmm")</f>
        <v>Jun</v>
      </c>
      <c r="M24">
        <f>YEAR(DataTable[[#This Row],[Date]])</f>
        <v>2023</v>
      </c>
    </row>
    <row r="25" spans="2:13" x14ac:dyDescent="0.25">
      <c r="B25" s="4">
        <v>45078</v>
      </c>
      <c r="C25" t="s">
        <v>37</v>
      </c>
      <c r="D25" t="s">
        <v>61</v>
      </c>
      <c r="E25" t="s">
        <v>75</v>
      </c>
      <c r="F25" t="s">
        <v>76</v>
      </c>
      <c r="G25" t="s">
        <v>13</v>
      </c>
      <c r="H25" s="1">
        <v>4250</v>
      </c>
      <c r="I25" s="1">
        <v>901</v>
      </c>
      <c r="J25" s="2">
        <f t="shared" si="0"/>
        <v>0.21199999999999999</v>
      </c>
      <c r="K25">
        <f>DAY(DataTable[[#This Row],[Date]])</f>
        <v>1</v>
      </c>
      <c r="L25" t="str">
        <f>TEXT(DataTable[[#This Row],[Date]],"mmm")</f>
        <v>Jun</v>
      </c>
      <c r="M25">
        <f>YEAR(DataTable[[#This Row],[Date]])</f>
        <v>2023</v>
      </c>
    </row>
    <row r="26" spans="2:13" x14ac:dyDescent="0.25">
      <c r="B26" s="4">
        <v>45079</v>
      </c>
      <c r="C26" t="s">
        <v>38</v>
      </c>
      <c r="D26" t="s">
        <v>62</v>
      </c>
      <c r="E26" t="s">
        <v>75</v>
      </c>
      <c r="F26" t="s">
        <v>76</v>
      </c>
      <c r="G26" t="s">
        <v>14</v>
      </c>
      <c r="H26" s="1">
        <v>5250</v>
      </c>
      <c r="I26" s="1">
        <v>1349</v>
      </c>
      <c r="J26" s="2">
        <f t="shared" si="0"/>
        <v>0.25695238095238093</v>
      </c>
      <c r="K26">
        <f>DAY(DataTable[[#This Row],[Date]])</f>
        <v>2</v>
      </c>
      <c r="L26" t="str">
        <f>TEXT(DataTable[[#This Row],[Date]],"mmm")</f>
        <v>Jun</v>
      </c>
      <c r="M26">
        <f>YEAR(DataTable[[#This Row],[Date]])</f>
        <v>2023</v>
      </c>
    </row>
    <row r="27" spans="2:13" x14ac:dyDescent="0.25">
      <c r="B27" s="4">
        <v>45079</v>
      </c>
      <c r="C27" t="s">
        <v>39</v>
      </c>
      <c r="D27" t="s">
        <v>63</v>
      </c>
      <c r="E27" t="s">
        <v>71</v>
      </c>
      <c r="F27" t="s">
        <v>72</v>
      </c>
      <c r="G27" t="s">
        <v>14</v>
      </c>
      <c r="H27" s="1">
        <v>6500</v>
      </c>
      <c r="I27" s="1">
        <v>1288</v>
      </c>
      <c r="J27" s="2">
        <f t="shared" si="0"/>
        <v>0.19815384615384615</v>
      </c>
      <c r="K27">
        <f>DAY(DataTable[[#This Row],[Date]])</f>
        <v>2</v>
      </c>
      <c r="L27" t="str">
        <f>TEXT(DataTable[[#This Row],[Date]],"mmm")</f>
        <v>Jun</v>
      </c>
      <c r="M27">
        <f>YEAR(DataTable[[#This Row],[Date]])</f>
        <v>2023</v>
      </c>
    </row>
    <row r="28" spans="2:13" x14ac:dyDescent="0.25">
      <c r="B28" s="4">
        <v>45079</v>
      </c>
      <c r="C28" t="s">
        <v>40</v>
      </c>
      <c r="D28" t="s">
        <v>64</v>
      </c>
      <c r="E28" t="s">
        <v>71</v>
      </c>
      <c r="F28" t="s">
        <v>72</v>
      </c>
      <c r="G28" t="s">
        <v>14</v>
      </c>
      <c r="H28" s="1">
        <v>7500</v>
      </c>
      <c r="I28" s="1">
        <v>1664</v>
      </c>
      <c r="J28" s="2">
        <f t="shared" si="0"/>
        <v>0.22186666666666666</v>
      </c>
      <c r="K28">
        <f>DAY(DataTable[[#This Row],[Date]])</f>
        <v>2</v>
      </c>
      <c r="L28" t="str">
        <f>TEXT(DataTable[[#This Row],[Date]],"mmm")</f>
        <v>Jun</v>
      </c>
      <c r="M28">
        <f>YEAR(DataTable[[#This Row],[Date]])</f>
        <v>2023</v>
      </c>
    </row>
    <row r="29" spans="2:13" x14ac:dyDescent="0.25">
      <c r="B29" s="4">
        <v>45079</v>
      </c>
      <c r="C29" t="s">
        <v>41</v>
      </c>
      <c r="D29" t="s">
        <v>65</v>
      </c>
      <c r="E29" t="s">
        <v>71</v>
      </c>
      <c r="F29" t="s">
        <v>72</v>
      </c>
      <c r="G29" t="s">
        <v>16</v>
      </c>
      <c r="H29" s="1">
        <v>5500</v>
      </c>
      <c r="I29" s="1">
        <v>1320</v>
      </c>
      <c r="J29" s="2">
        <f t="shared" si="0"/>
        <v>0.24</v>
      </c>
      <c r="K29">
        <f>DAY(DataTable[[#This Row],[Date]])</f>
        <v>2</v>
      </c>
      <c r="L29" t="str">
        <f>TEXT(DataTable[[#This Row],[Date]],"mmm")</f>
        <v>Jun</v>
      </c>
      <c r="M29">
        <f>YEAR(DataTable[[#This Row],[Date]])</f>
        <v>2023</v>
      </c>
    </row>
    <row r="30" spans="2:13" x14ac:dyDescent="0.25">
      <c r="B30" s="4">
        <v>45079</v>
      </c>
      <c r="C30" t="s">
        <v>42</v>
      </c>
      <c r="D30" t="s">
        <v>66</v>
      </c>
      <c r="E30" t="s">
        <v>71</v>
      </c>
      <c r="F30" t="s">
        <v>72</v>
      </c>
      <c r="G30" t="s">
        <v>16</v>
      </c>
      <c r="H30" s="1">
        <v>4625</v>
      </c>
      <c r="I30" s="1">
        <v>1001</v>
      </c>
      <c r="J30" s="2">
        <f t="shared" si="0"/>
        <v>0.21643243243243243</v>
      </c>
      <c r="K30">
        <f>DAY(DataTable[[#This Row],[Date]])</f>
        <v>2</v>
      </c>
      <c r="L30" t="str">
        <f>TEXT(DataTable[[#This Row],[Date]],"mmm")</f>
        <v>Jun</v>
      </c>
      <c r="M30">
        <f>YEAR(DataTable[[#This Row],[Date]])</f>
        <v>2023</v>
      </c>
    </row>
    <row r="31" spans="2:13" x14ac:dyDescent="0.25">
      <c r="B31" s="4">
        <v>45079</v>
      </c>
      <c r="C31" t="s">
        <v>43</v>
      </c>
      <c r="D31" t="s">
        <v>67</v>
      </c>
      <c r="E31" t="s">
        <v>71</v>
      </c>
      <c r="F31" t="s">
        <v>72</v>
      </c>
      <c r="G31" t="s">
        <v>16</v>
      </c>
      <c r="H31" s="1">
        <v>4500</v>
      </c>
      <c r="I31" s="1">
        <v>960</v>
      </c>
      <c r="J31" s="2">
        <f t="shared" si="0"/>
        <v>0.21333333333333335</v>
      </c>
      <c r="K31">
        <f>DAY(DataTable[[#This Row],[Date]])</f>
        <v>2</v>
      </c>
      <c r="L31" t="str">
        <f>TEXT(DataTable[[#This Row],[Date]],"mmm")</f>
        <v>Jun</v>
      </c>
      <c r="M31">
        <f>YEAR(DataTable[[#This Row],[Date]])</f>
        <v>2023</v>
      </c>
    </row>
    <row r="32" spans="2:13" x14ac:dyDescent="0.25">
      <c r="B32" s="4">
        <v>45079</v>
      </c>
      <c r="C32" t="s">
        <v>44</v>
      </c>
      <c r="D32" t="s">
        <v>11</v>
      </c>
      <c r="E32" t="s">
        <v>71</v>
      </c>
      <c r="F32" t="s">
        <v>72</v>
      </c>
      <c r="G32" t="s">
        <v>13</v>
      </c>
      <c r="H32" s="1">
        <v>5400</v>
      </c>
      <c r="I32" s="1">
        <v>540</v>
      </c>
      <c r="J32" s="2">
        <f t="shared" si="0"/>
        <v>0.1</v>
      </c>
      <c r="K32">
        <f>DAY(DataTable[[#This Row],[Date]])</f>
        <v>2</v>
      </c>
      <c r="L32" t="str">
        <f>TEXT(DataTable[[#This Row],[Date]],"mmm")</f>
        <v>Jun</v>
      </c>
      <c r="M32">
        <f>YEAR(DataTable[[#This Row],[Date]])</f>
        <v>2023</v>
      </c>
    </row>
    <row r="34" spans="8:8" x14ac:dyDescent="0.25">
      <c r="H34" s="1"/>
    </row>
    <row r="35" spans="8:8" x14ac:dyDescent="0.25">
      <c r="H35" s="1"/>
    </row>
    <row r="36" spans="8:8" x14ac:dyDescent="0.25">
      <c r="H36" s="1"/>
    </row>
    <row r="37" spans="8:8" x14ac:dyDescent="0.25">
      <c r="H37" s="1"/>
    </row>
    <row r="38" spans="8:8" x14ac:dyDescent="0.25">
      <c r="H38" s="1"/>
    </row>
    <row r="39" spans="8:8" x14ac:dyDescent="0.25">
      <c r="H39" s="1"/>
    </row>
    <row r="40" spans="8:8" x14ac:dyDescent="0.25">
      <c r="H40" s="1"/>
    </row>
    <row r="41" spans="8:8" x14ac:dyDescent="0.25">
      <c r="H41" s="1"/>
    </row>
    <row r="42" spans="8:8" x14ac:dyDescent="0.25">
      <c r="H42"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46790-582E-4BF3-8025-5D772A255B15}">
  <dimension ref="A1:AU30"/>
  <sheetViews>
    <sheetView topLeftCell="C1" zoomScale="85" zoomScaleNormal="85" workbookViewId="0">
      <selection activeCell="AD1" sqref="AD1"/>
    </sheetView>
  </sheetViews>
  <sheetFormatPr defaultRowHeight="15.75" x14ac:dyDescent="0.25"/>
  <cols>
    <col min="1" max="1" width="13.125" bestFit="1" customWidth="1"/>
    <col min="2" max="2" width="15.25" bestFit="1" customWidth="1"/>
    <col min="3" max="3" width="12.25" bestFit="1" customWidth="1"/>
    <col min="4" max="4" width="19.125" bestFit="1" customWidth="1"/>
    <col min="5" max="5" width="10.25" customWidth="1"/>
    <col min="6" max="6" width="11.125" bestFit="1" customWidth="1"/>
    <col min="7" max="7" width="10.125" bestFit="1" customWidth="1"/>
    <col min="8" max="8" width="15.5" customWidth="1"/>
    <col min="10" max="10" width="15.25" bestFit="1" customWidth="1"/>
    <col min="11" max="11" width="12.25" bestFit="1" customWidth="1"/>
    <col min="12" max="12" width="14.5" customWidth="1"/>
    <col min="13" max="13" width="13.125" bestFit="1" customWidth="1"/>
    <col min="14" max="14" width="15.25" bestFit="1" customWidth="1"/>
    <col min="15" max="15" width="12.25" bestFit="1" customWidth="1"/>
    <col min="16" max="19" width="12.25" customWidth="1"/>
    <col min="20" max="20" width="19.125" bestFit="1" customWidth="1"/>
    <col min="21" max="21" width="19.125" customWidth="1"/>
    <col min="23" max="23" width="32.625" bestFit="1" customWidth="1"/>
    <col min="24" max="24" width="15.25" bestFit="1" customWidth="1"/>
    <col min="25" max="25" width="12.25" bestFit="1" customWidth="1"/>
    <col min="26" max="31" width="12.25" customWidth="1"/>
    <col min="32" max="32" width="32" customWidth="1"/>
    <col min="33" max="35" width="10.5" customWidth="1"/>
    <col min="36" max="36" width="12.25" customWidth="1"/>
    <col min="37" max="37" width="13.125" bestFit="1" customWidth="1"/>
    <col min="38" max="38" width="15.25" bestFit="1" customWidth="1"/>
    <col min="39" max="39" width="5.875" bestFit="1" customWidth="1"/>
    <col min="40" max="40" width="13.125" bestFit="1" customWidth="1"/>
    <col min="41" max="41" width="16.75" bestFit="1" customWidth="1"/>
    <col min="42" max="42" width="6.875" bestFit="1" customWidth="1"/>
    <col min="43" max="43" width="13.125" bestFit="1" customWidth="1"/>
    <col min="44" max="44" width="16" bestFit="1" customWidth="1"/>
    <col min="45" max="45" width="6.125" bestFit="1" customWidth="1"/>
    <col min="46" max="46" width="6.625" bestFit="1" customWidth="1"/>
    <col min="47" max="47" width="8.25" bestFit="1" customWidth="1"/>
    <col min="48" max="48" width="12.25" bestFit="1" customWidth="1"/>
    <col min="49" max="49" width="12.375" bestFit="1" customWidth="1"/>
    <col min="50" max="50" width="11.125" bestFit="1" customWidth="1"/>
    <col min="51" max="51" width="14.125" bestFit="1" customWidth="1"/>
    <col min="52" max="52" width="7.25" bestFit="1" customWidth="1"/>
    <col min="53" max="53" width="5.875" bestFit="1" customWidth="1"/>
    <col min="54" max="54" width="7.875" bestFit="1" customWidth="1"/>
    <col min="55" max="55" width="10.375" bestFit="1" customWidth="1"/>
    <col min="56" max="56" width="11" bestFit="1" customWidth="1"/>
  </cols>
  <sheetData>
    <row r="1" spans="1:47" x14ac:dyDescent="0.25">
      <c r="A1" s="5" t="s">
        <v>77</v>
      </c>
      <c r="B1" t="s">
        <v>82</v>
      </c>
      <c r="C1" t="s">
        <v>83</v>
      </c>
      <c r="E1" t="s">
        <v>79</v>
      </c>
      <c r="F1" t="s">
        <v>2</v>
      </c>
      <c r="G1" t="s">
        <v>3</v>
      </c>
      <c r="H1" t="s">
        <v>4</v>
      </c>
      <c r="J1" t="s">
        <v>82</v>
      </c>
      <c r="K1" t="s">
        <v>83</v>
      </c>
      <c r="M1" s="5" t="s">
        <v>77</v>
      </c>
      <c r="N1" t="s">
        <v>82</v>
      </c>
      <c r="O1" t="s">
        <v>83</v>
      </c>
      <c r="W1" s="5" t="s">
        <v>77</v>
      </c>
      <c r="X1" t="s">
        <v>82</v>
      </c>
      <c r="Y1" t="s">
        <v>83</v>
      </c>
      <c r="AA1">
        <v>1</v>
      </c>
      <c r="AB1" t="str">
        <f>VLOOKUP(AA1,V1:Y29,2,FALSE)</f>
        <v xml:space="preserve">DELL TECHNOLOGIES INC. </v>
      </c>
      <c r="AC1" s="8">
        <f>VLOOKUP(AA1,V1:Y29,3,FALSE)</f>
        <v>7500</v>
      </c>
      <c r="AD1" s="8">
        <f>VLOOKUP(AA1,V1:Y29,4,FALSE)</f>
        <v>1664</v>
      </c>
      <c r="AF1">
        <v>1</v>
      </c>
      <c r="AG1">
        <f>COUNTA(W2:W29)-9</f>
        <v>19</v>
      </c>
      <c r="AH1">
        <f>MIN(AF1:AG1)</f>
        <v>1</v>
      </c>
      <c r="AK1" s="5" t="s">
        <v>77</v>
      </c>
      <c r="AL1" t="s">
        <v>82</v>
      </c>
      <c r="AN1" s="5" t="s">
        <v>77</v>
      </c>
      <c r="AO1" t="s">
        <v>84</v>
      </c>
      <c r="AQ1" s="5" t="s">
        <v>86</v>
      </c>
      <c r="AR1" s="5" t="s">
        <v>85</v>
      </c>
    </row>
    <row r="2" spans="1:47" x14ac:dyDescent="0.25">
      <c r="A2" s="6">
        <v>1</v>
      </c>
      <c r="B2" s="8">
        <v>39320</v>
      </c>
      <c r="C2" s="8">
        <v>7352</v>
      </c>
      <c r="E2" s="6">
        <v>1</v>
      </c>
      <c r="F2" s="9">
        <f>VLOOKUP(E2,$A$1:$C$6,2,0)</f>
        <v>39320</v>
      </c>
      <c r="G2" s="9">
        <f>VLOOKUP(E2,$A$1:$C$6,3,0)</f>
        <v>7352</v>
      </c>
      <c r="H2" s="7">
        <f>G2/F2</f>
        <v>0.18697863682604274</v>
      </c>
      <c r="J2" s="8">
        <v>138832.5</v>
      </c>
      <c r="K2" s="8">
        <v>28845</v>
      </c>
      <c r="M2" s="6" t="s">
        <v>76</v>
      </c>
      <c r="N2" s="8">
        <v>37000</v>
      </c>
      <c r="O2" s="8">
        <v>7738</v>
      </c>
      <c r="P2" s="8"/>
      <c r="Q2" s="8"/>
      <c r="R2" s="8"/>
      <c r="S2" s="8"/>
      <c r="V2">
        <f>IFERROR(RANK(X2,$X$2:$X$29,0),"")</f>
        <v>19</v>
      </c>
      <c r="W2" s="6" t="s">
        <v>17</v>
      </c>
      <c r="X2" s="8">
        <v>4500</v>
      </c>
      <c r="Y2" s="8">
        <v>598</v>
      </c>
      <c r="Z2" s="8"/>
      <c r="AB2" s="8"/>
      <c r="AC2" s="8"/>
      <c r="AD2" s="8"/>
      <c r="AE2" s="8"/>
      <c r="AJ2" s="8"/>
      <c r="AK2" s="6" t="s">
        <v>13</v>
      </c>
      <c r="AL2" s="8">
        <v>22750</v>
      </c>
      <c r="AN2" s="6" t="s">
        <v>13</v>
      </c>
      <c r="AO2" s="10">
        <v>5</v>
      </c>
      <c r="AQ2" s="5" t="s">
        <v>77</v>
      </c>
      <c r="AR2" t="s">
        <v>13</v>
      </c>
      <c r="AS2" t="s">
        <v>15</v>
      </c>
      <c r="AT2" t="s">
        <v>14</v>
      </c>
      <c r="AU2" t="s">
        <v>16</v>
      </c>
    </row>
    <row r="3" spans="1:47" x14ac:dyDescent="0.25">
      <c r="A3" s="6">
        <v>2</v>
      </c>
      <c r="B3" s="8">
        <v>39275</v>
      </c>
      <c r="C3" s="8">
        <v>8122</v>
      </c>
      <c r="E3" s="6">
        <v>2</v>
      </c>
      <c r="F3" s="9">
        <f t="shared" ref="F3:F5" si="0">VLOOKUP(E3,$A$1:$C$6,2,0)</f>
        <v>39275</v>
      </c>
      <c r="G3" s="9">
        <f t="shared" ref="G3:G5" si="1">VLOOKUP(E3,$A$1:$C$6,3,0)</f>
        <v>8122</v>
      </c>
      <c r="H3" s="7">
        <f t="shared" ref="H3:H5" si="2">G3/F3</f>
        <v>0.2067982176957352</v>
      </c>
      <c r="M3" s="6" t="s">
        <v>74</v>
      </c>
      <c r="N3" s="8">
        <v>27820</v>
      </c>
      <c r="O3" s="8">
        <v>4204</v>
      </c>
      <c r="P3" s="8"/>
      <c r="Q3" s="8" t="s">
        <v>68</v>
      </c>
      <c r="R3" s="8" t="s">
        <v>2</v>
      </c>
      <c r="S3" s="8" t="s">
        <v>3</v>
      </c>
      <c r="T3" s="8" t="s">
        <v>4</v>
      </c>
      <c r="U3" s="8"/>
      <c r="V3">
        <f t="shared" ref="V3:V29" si="3">IFERROR(RANK(X3,$X$2:$X$29,0),"")</f>
        <v>10</v>
      </c>
      <c r="W3" s="6" t="s">
        <v>35</v>
      </c>
      <c r="X3" s="8">
        <v>5087.5</v>
      </c>
      <c r="Y3" s="8">
        <v>655</v>
      </c>
      <c r="Z3" s="8"/>
      <c r="AB3" s="8"/>
      <c r="AC3" s="8"/>
      <c r="AD3" s="8"/>
      <c r="AF3" s="8" t="str">
        <f ca="1">IFERROR(OFFSET(W1,$AH$1,0),"")</f>
        <v xml:space="preserve">AMAZON.COM, INC. </v>
      </c>
      <c r="AG3" s="8">
        <f ca="1">IFERROR(OFFSET(W1,$AH$1,1),"")</f>
        <v>4500</v>
      </c>
      <c r="AH3" s="8">
        <f ca="1">IFERROR(OFFSET(W1,$AH$1,2),"")</f>
        <v>598</v>
      </c>
      <c r="AI3" s="7">
        <f ca="1">IFERROR(AH3/AG3,"")</f>
        <v>0.13288888888888889</v>
      </c>
      <c r="AJ3" s="8"/>
      <c r="AK3" s="6" t="s">
        <v>15</v>
      </c>
      <c r="AL3" s="8">
        <v>23062.5</v>
      </c>
      <c r="AN3" s="6" t="s">
        <v>15</v>
      </c>
      <c r="AO3" s="10">
        <v>5</v>
      </c>
      <c r="AQ3" s="6" t="s">
        <v>76</v>
      </c>
      <c r="AR3" s="10">
        <v>2</v>
      </c>
      <c r="AS3" s="10">
        <v>1</v>
      </c>
      <c r="AT3" s="10">
        <v>1</v>
      </c>
      <c r="AU3" s="10">
        <v>4</v>
      </c>
    </row>
    <row r="4" spans="1:47" x14ac:dyDescent="0.25">
      <c r="A4" s="6">
        <v>30</v>
      </c>
      <c r="B4" s="8">
        <v>21762.5</v>
      </c>
      <c r="C4" s="8">
        <v>4115</v>
      </c>
      <c r="E4" s="6">
        <v>30</v>
      </c>
      <c r="F4" s="9">
        <f t="shared" si="0"/>
        <v>21762.5</v>
      </c>
      <c r="G4" s="9">
        <f t="shared" si="1"/>
        <v>4115</v>
      </c>
      <c r="H4" s="7">
        <f t="shared" si="2"/>
        <v>0.18908673176335439</v>
      </c>
      <c r="J4" t="s">
        <v>2</v>
      </c>
      <c r="K4" s="8">
        <f>GETPIVOTDATA("Sum of Revenue",$J$1)</f>
        <v>138832.5</v>
      </c>
      <c r="M4" s="6" t="s">
        <v>72</v>
      </c>
      <c r="N4" s="8">
        <v>41537.5</v>
      </c>
      <c r="O4" s="8">
        <v>8827</v>
      </c>
      <c r="P4" s="8"/>
      <c r="Q4" s="6" t="s">
        <v>76</v>
      </c>
      <c r="R4" s="8">
        <f>VLOOKUP(Q4,$M$1:$O$5,2,0)</f>
        <v>37000</v>
      </c>
      <c r="S4" s="8">
        <f>VLOOKUP(Q4,$M$1:$O$5,3,0)</f>
        <v>7738</v>
      </c>
      <c r="T4" s="7">
        <f>S4/R4</f>
        <v>0.20913513513513513</v>
      </c>
      <c r="U4" s="7"/>
      <c r="V4">
        <f t="shared" si="3"/>
        <v>28</v>
      </c>
      <c r="W4" s="6" t="s">
        <v>25</v>
      </c>
      <c r="X4" s="8">
        <v>3600</v>
      </c>
      <c r="Y4" s="8">
        <v>1564</v>
      </c>
      <c r="Z4" s="8"/>
      <c r="AB4" s="8"/>
      <c r="AC4" s="8"/>
      <c r="AD4" s="8"/>
      <c r="AF4" s="8" t="str">
        <f t="shared" ref="AF4:AF12" ca="1" si="4">IFERROR(OFFSET(W2,$AH$1,0),"")</f>
        <v xml:space="preserve">AT&amp;T INC. </v>
      </c>
      <c r="AG4" s="8">
        <f t="shared" ref="AG4:AG12" ca="1" si="5">IFERROR(OFFSET(W2,$AH$1,1),"")</f>
        <v>5087.5</v>
      </c>
      <c r="AH4" s="8">
        <f t="shared" ref="AH4:AH12" ca="1" si="6">IFERROR(OFFSET(W2,$AH$1,2),"")</f>
        <v>655</v>
      </c>
      <c r="AI4" s="7">
        <f t="shared" ref="AI4:AI12" ca="1" si="7">IFERROR(AH4/AG4,"")</f>
        <v>0.12874692874692875</v>
      </c>
      <c r="AJ4" s="8"/>
      <c r="AK4" s="6" t="s">
        <v>14</v>
      </c>
      <c r="AL4" s="8">
        <v>23050</v>
      </c>
      <c r="AN4" s="6" t="s">
        <v>14</v>
      </c>
      <c r="AO4" s="10">
        <v>4</v>
      </c>
      <c r="AQ4" s="6" t="s">
        <v>74</v>
      </c>
      <c r="AR4" s="10">
        <v>1</v>
      </c>
      <c r="AS4" s="10">
        <v>1</v>
      </c>
      <c r="AT4" s="10"/>
      <c r="AU4" s="10">
        <v>3</v>
      </c>
    </row>
    <row r="5" spans="1:47" x14ac:dyDescent="0.25">
      <c r="A5" s="6">
        <v>31</v>
      </c>
      <c r="B5" s="8">
        <v>38475</v>
      </c>
      <c r="C5" s="8">
        <v>9256</v>
      </c>
      <c r="E5" s="6">
        <v>31</v>
      </c>
      <c r="F5" s="9">
        <f t="shared" si="0"/>
        <v>38475</v>
      </c>
      <c r="G5" s="9">
        <f t="shared" si="1"/>
        <v>9256</v>
      </c>
      <c r="H5" s="7">
        <f t="shared" si="2"/>
        <v>0.24057179987004548</v>
      </c>
      <c r="J5" t="s">
        <v>3</v>
      </c>
      <c r="K5" s="8">
        <f>GETPIVOTDATA("Sum of Profit",$J$1)</f>
        <v>28845</v>
      </c>
      <c r="M5" s="6" t="s">
        <v>70</v>
      </c>
      <c r="N5" s="8">
        <v>32475</v>
      </c>
      <c r="O5" s="8">
        <v>8076</v>
      </c>
      <c r="P5" s="8"/>
      <c r="Q5" s="6" t="s">
        <v>74</v>
      </c>
      <c r="R5" s="8">
        <f t="shared" ref="R5:R7" si="8">VLOOKUP(Q5,$M$1:$O$5,2,0)</f>
        <v>27820</v>
      </c>
      <c r="S5" s="8">
        <f t="shared" ref="S5:S7" si="9">VLOOKUP(Q5,$M$1:$O$5,3,0)</f>
        <v>4204</v>
      </c>
      <c r="T5" s="7">
        <f t="shared" ref="T5:T7" si="10">S5/R5</f>
        <v>0.15111430625449318</v>
      </c>
      <c r="U5" s="7"/>
      <c r="V5">
        <f t="shared" si="3"/>
        <v>2</v>
      </c>
      <c r="W5" s="6" t="s">
        <v>34</v>
      </c>
      <c r="X5" s="8">
        <v>7320</v>
      </c>
      <c r="Y5" s="8">
        <v>933</v>
      </c>
      <c r="Z5" s="8"/>
      <c r="AB5" s="8"/>
      <c r="AC5" s="8"/>
      <c r="AD5" s="8"/>
      <c r="AF5" s="8" t="str">
        <f t="shared" ca="1" si="4"/>
        <v xml:space="preserve">BANK OF AMERICA CORPORATION </v>
      </c>
      <c r="AG5" s="8">
        <f t="shared" ca="1" si="5"/>
        <v>3600</v>
      </c>
      <c r="AH5" s="8">
        <f t="shared" ca="1" si="6"/>
        <v>1564</v>
      </c>
      <c r="AI5" s="7">
        <f t="shared" ca="1" si="7"/>
        <v>0.43444444444444447</v>
      </c>
      <c r="AJ5" s="8"/>
      <c r="AK5" s="6" t="s">
        <v>16</v>
      </c>
      <c r="AL5" s="8">
        <v>69970</v>
      </c>
      <c r="AN5" s="6" t="s">
        <v>16</v>
      </c>
      <c r="AO5" s="10">
        <v>14</v>
      </c>
      <c r="AQ5" s="6" t="s">
        <v>72</v>
      </c>
      <c r="AR5" s="10">
        <v>1</v>
      </c>
      <c r="AS5" s="10">
        <v>1</v>
      </c>
      <c r="AT5" s="10">
        <v>3</v>
      </c>
      <c r="AU5" s="10">
        <v>3</v>
      </c>
    </row>
    <row r="6" spans="1:47" x14ac:dyDescent="0.25">
      <c r="J6" t="s">
        <v>4</v>
      </c>
      <c r="K6" s="7">
        <f>K5/K4</f>
        <v>0.2077683539517044</v>
      </c>
      <c r="Q6" s="6" t="s">
        <v>72</v>
      </c>
      <c r="R6" s="8">
        <f t="shared" si="8"/>
        <v>41537.5</v>
      </c>
      <c r="S6" s="8">
        <f t="shared" si="9"/>
        <v>8827</v>
      </c>
      <c r="T6" s="7">
        <f t="shared" si="10"/>
        <v>0.2125067709900692</v>
      </c>
      <c r="U6" s="7"/>
      <c r="V6">
        <f t="shared" si="3"/>
        <v>13</v>
      </c>
      <c r="W6" s="6" t="s">
        <v>33</v>
      </c>
      <c r="X6" s="8">
        <v>4750</v>
      </c>
      <c r="Y6" s="8">
        <v>810</v>
      </c>
      <c r="Z6" s="8"/>
      <c r="AB6" s="8"/>
      <c r="AC6" s="8"/>
      <c r="AD6" s="8"/>
      <c r="AF6" s="8" t="str">
        <f t="shared" ca="1" si="4"/>
        <v xml:space="preserve">CHEVRON CORPORATION </v>
      </c>
      <c r="AG6" s="8">
        <f t="shared" ca="1" si="5"/>
        <v>7320</v>
      </c>
      <c r="AH6" s="8">
        <f t="shared" ca="1" si="6"/>
        <v>933</v>
      </c>
      <c r="AI6" s="7">
        <f t="shared" ca="1" si="7"/>
        <v>0.12745901639344262</v>
      </c>
      <c r="AJ6" s="8"/>
      <c r="AQ6" s="6" t="s">
        <v>70</v>
      </c>
      <c r="AR6" s="10">
        <v>1</v>
      </c>
      <c r="AS6" s="10">
        <v>2</v>
      </c>
      <c r="AT6" s="10"/>
      <c r="AU6" s="10">
        <v>4</v>
      </c>
    </row>
    <row r="7" spans="1:47" x14ac:dyDescent="0.25">
      <c r="Q7" s="6" t="s">
        <v>70</v>
      </c>
      <c r="R7" s="8">
        <f t="shared" si="8"/>
        <v>32475</v>
      </c>
      <c r="S7" s="8">
        <f t="shared" si="9"/>
        <v>8076</v>
      </c>
      <c r="T7" s="7">
        <f t="shared" si="10"/>
        <v>0.24868360277136259</v>
      </c>
      <c r="U7" s="7"/>
      <c r="V7">
        <f t="shared" si="3"/>
        <v>24</v>
      </c>
      <c r="W7" s="6" t="s">
        <v>24</v>
      </c>
      <c r="X7" s="8">
        <v>3800</v>
      </c>
      <c r="Y7" s="8">
        <v>2045</v>
      </c>
      <c r="Z7" s="8"/>
      <c r="AB7" s="8"/>
      <c r="AC7" s="8"/>
      <c r="AD7" s="8"/>
      <c r="AF7" s="8" t="str">
        <f t="shared" ca="1" si="4"/>
        <v xml:space="preserve">CISCO SYSTEMS, INC. </v>
      </c>
      <c r="AG7" s="8">
        <f t="shared" ca="1" si="5"/>
        <v>4750</v>
      </c>
      <c r="AH7" s="8">
        <f t="shared" ca="1" si="6"/>
        <v>810</v>
      </c>
      <c r="AI7" s="7">
        <f t="shared" ca="1" si="7"/>
        <v>0.17052631578947369</v>
      </c>
      <c r="AJ7" s="8"/>
      <c r="AQ7" s="6" t="s">
        <v>78</v>
      </c>
      <c r="AR7" s="10">
        <v>5</v>
      </c>
      <c r="AS7" s="10">
        <v>5</v>
      </c>
      <c r="AT7" s="10">
        <v>4</v>
      </c>
      <c r="AU7" s="10">
        <v>14</v>
      </c>
    </row>
    <row r="8" spans="1:47" x14ac:dyDescent="0.25">
      <c r="V8">
        <f t="shared" si="3"/>
        <v>3</v>
      </c>
      <c r="W8" s="6" t="s">
        <v>39</v>
      </c>
      <c r="X8" s="8">
        <v>6500</v>
      </c>
      <c r="Y8" s="8">
        <v>1288</v>
      </c>
      <c r="Z8" s="8"/>
      <c r="AB8" s="8"/>
      <c r="AC8" s="8"/>
      <c r="AD8" s="8"/>
      <c r="AF8" s="8" t="str">
        <f t="shared" ca="1" si="4"/>
        <v xml:space="preserve">CITIGROUP INC. </v>
      </c>
      <c r="AG8" s="8">
        <f t="shared" ca="1" si="5"/>
        <v>3800</v>
      </c>
      <c r="AH8" s="8">
        <f t="shared" ca="1" si="6"/>
        <v>2045</v>
      </c>
      <c r="AI8" s="7">
        <f t="shared" ca="1" si="7"/>
        <v>0.53815789473684206</v>
      </c>
      <c r="AJ8" s="8"/>
    </row>
    <row r="9" spans="1:47" x14ac:dyDescent="0.25">
      <c r="V9">
        <f t="shared" si="3"/>
        <v>5</v>
      </c>
      <c r="W9" s="6" t="s">
        <v>28</v>
      </c>
      <c r="X9" s="8">
        <v>6000</v>
      </c>
      <c r="Y9" s="8">
        <v>998</v>
      </c>
      <c r="Z9" s="8"/>
      <c r="AB9" s="8"/>
      <c r="AC9" s="8"/>
      <c r="AD9" s="8"/>
      <c r="AF9" s="8" t="str">
        <f t="shared" ca="1" si="4"/>
        <v xml:space="preserve">COMCAST CORPORATION </v>
      </c>
      <c r="AG9" s="8">
        <f t="shared" ca="1" si="5"/>
        <v>6500</v>
      </c>
      <c r="AH9" s="8">
        <f t="shared" ca="1" si="6"/>
        <v>1288</v>
      </c>
      <c r="AI9" s="7">
        <f t="shared" ca="1" si="7"/>
        <v>0.19815384615384615</v>
      </c>
      <c r="AJ9" s="8"/>
    </row>
    <row r="10" spans="1:47" x14ac:dyDescent="0.25">
      <c r="V10">
        <f t="shared" si="3"/>
        <v>1</v>
      </c>
      <c r="W10" s="6" t="s">
        <v>40</v>
      </c>
      <c r="X10" s="8">
        <v>7500</v>
      </c>
      <c r="Y10" s="8">
        <v>1664</v>
      </c>
      <c r="Z10" s="8"/>
      <c r="AB10" s="8"/>
      <c r="AC10" s="8"/>
      <c r="AD10" s="8"/>
      <c r="AF10" s="8" t="str">
        <f t="shared" ca="1" si="4"/>
        <v xml:space="preserve">COSTCO WHOLESALE CORPORATION </v>
      </c>
      <c r="AG10" s="8">
        <f t="shared" ca="1" si="5"/>
        <v>6000</v>
      </c>
      <c r="AH10" s="8">
        <f t="shared" ca="1" si="6"/>
        <v>998</v>
      </c>
      <c r="AI10" s="7">
        <f t="shared" ca="1" si="7"/>
        <v>0.16633333333333333</v>
      </c>
      <c r="AJ10" s="8"/>
    </row>
    <row r="11" spans="1:47" x14ac:dyDescent="0.25">
      <c r="V11">
        <f t="shared" si="3"/>
        <v>13</v>
      </c>
      <c r="W11" s="6" t="s">
        <v>30</v>
      </c>
      <c r="X11" s="8">
        <v>4750</v>
      </c>
      <c r="Y11" s="8">
        <v>1044</v>
      </c>
      <c r="Z11" s="8"/>
      <c r="AB11" s="8"/>
      <c r="AC11" s="8"/>
      <c r="AD11" s="8"/>
      <c r="AF11" s="8" t="str">
        <f t="shared" ca="1" si="4"/>
        <v xml:space="preserve">DELL TECHNOLOGIES INC. </v>
      </c>
      <c r="AG11" s="8">
        <f t="shared" ca="1" si="5"/>
        <v>7500</v>
      </c>
      <c r="AH11" s="8">
        <f t="shared" ca="1" si="6"/>
        <v>1664</v>
      </c>
      <c r="AI11" s="7">
        <f t="shared" ca="1" si="7"/>
        <v>0.22186666666666666</v>
      </c>
      <c r="AJ11" s="8"/>
    </row>
    <row r="12" spans="1:47" x14ac:dyDescent="0.25">
      <c r="V12">
        <f t="shared" si="3"/>
        <v>17</v>
      </c>
      <c r="W12" s="6" t="s">
        <v>42</v>
      </c>
      <c r="X12" s="8">
        <v>4625</v>
      </c>
      <c r="Y12" s="8">
        <v>1001</v>
      </c>
      <c r="Z12" s="8"/>
      <c r="AB12" s="8"/>
      <c r="AC12" s="8"/>
      <c r="AD12" s="8"/>
      <c r="AF12" s="8" t="str">
        <f t="shared" ca="1" si="4"/>
        <v xml:space="preserve">EXXON MOBIL CORPORATION </v>
      </c>
      <c r="AG12" s="8">
        <f t="shared" ca="1" si="5"/>
        <v>4750</v>
      </c>
      <c r="AH12" s="8">
        <f t="shared" ca="1" si="6"/>
        <v>1044</v>
      </c>
      <c r="AI12" s="7">
        <f t="shared" ca="1" si="7"/>
        <v>0.21978947368421053</v>
      </c>
      <c r="AJ12" s="8"/>
    </row>
    <row r="13" spans="1:47" x14ac:dyDescent="0.25">
      <c r="V13">
        <f t="shared" si="3"/>
        <v>19</v>
      </c>
      <c r="W13" s="6" t="s">
        <v>43</v>
      </c>
      <c r="X13" s="8">
        <v>4500</v>
      </c>
      <c r="Y13" s="8">
        <v>960</v>
      </c>
      <c r="Z13" s="8"/>
      <c r="AB13" s="8"/>
      <c r="AC13" s="8"/>
      <c r="AD13" s="8"/>
      <c r="AE13" s="8"/>
      <c r="AF13" s="8"/>
      <c r="AG13" s="8"/>
      <c r="AH13" s="8"/>
      <c r="AJ13" s="8"/>
    </row>
    <row r="14" spans="1:47" x14ac:dyDescent="0.25">
      <c r="V14">
        <f t="shared" si="3"/>
        <v>23</v>
      </c>
      <c r="W14" s="6" t="s">
        <v>37</v>
      </c>
      <c r="X14" s="8">
        <v>4250</v>
      </c>
      <c r="Y14" s="8">
        <v>901</v>
      </c>
      <c r="Z14" s="8"/>
      <c r="AB14" s="8"/>
      <c r="AC14" s="8"/>
      <c r="AD14" s="8"/>
      <c r="AE14" s="8"/>
      <c r="AF14" s="8"/>
      <c r="AG14" s="8"/>
      <c r="AH14" s="8"/>
      <c r="AJ14" s="8"/>
    </row>
    <row r="15" spans="1:47" x14ac:dyDescent="0.25">
      <c r="V15">
        <f t="shared" si="3"/>
        <v>19</v>
      </c>
      <c r="W15" s="6" t="s">
        <v>36</v>
      </c>
      <c r="X15" s="8">
        <v>4500</v>
      </c>
      <c r="Y15" s="8">
        <v>722</v>
      </c>
      <c r="Z15" s="8"/>
      <c r="AB15" s="8"/>
      <c r="AC15" s="8"/>
      <c r="AD15" s="8"/>
      <c r="AE15" s="8"/>
      <c r="AF15" s="8"/>
      <c r="AG15" s="8"/>
      <c r="AH15" s="8"/>
      <c r="AJ15" s="8"/>
    </row>
    <row r="16" spans="1:47" x14ac:dyDescent="0.25">
      <c r="V16">
        <f t="shared" si="3"/>
        <v>6</v>
      </c>
      <c r="W16" s="6" t="s">
        <v>41</v>
      </c>
      <c r="X16" s="8">
        <v>5500</v>
      </c>
      <c r="Y16" s="8">
        <v>1320</v>
      </c>
      <c r="Z16" s="8"/>
      <c r="AB16" s="8"/>
      <c r="AC16" s="8"/>
      <c r="AD16" s="8"/>
      <c r="AE16" s="8"/>
      <c r="AF16" s="8"/>
      <c r="AG16" s="8"/>
      <c r="AH16" s="8"/>
      <c r="AJ16" s="8"/>
    </row>
    <row r="17" spans="22:36" x14ac:dyDescent="0.25">
      <c r="V17">
        <f t="shared" si="3"/>
        <v>4</v>
      </c>
      <c r="W17" s="6" t="s">
        <v>22</v>
      </c>
      <c r="X17" s="8">
        <v>6100</v>
      </c>
      <c r="Y17" s="8">
        <v>544</v>
      </c>
      <c r="Z17" s="8"/>
      <c r="AB17" s="8"/>
      <c r="AC17" s="8"/>
      <c r="AD17" s="8"/>
      <c r="AE17" s="8"/>
      <c r="AF17" s="8"/>
      <c r="AG17" s="8"/>
      <c r="AH17" s="8"/>
      <c r="AJ17" s="8"/>
    </row>
    <row r="18" spans="22:36" x14ac:dyDescent="0.25">
      <c r="V18">
        <f t="shared" si="3"/>
        <v>7</v>
      </c>
      <c r="W18" s="6" t="s">
        <v>44</v>
      </c>
      <c r="X18" s="8">
        <v>5400</v>
      </c>
      <c r="Y18" s="8">
        <v>540</v>
      </c>
      <c r="Z18" s="8"/>
      <c r="AB18" s="8"/>
      <c r="AC18" s="8"/>
      <c r="AD18" s="8"/>
      <c r="AE18" s="8"/>
      <c r="AF18" s="8"/>
      <c r="AG18" s="8"/>
      <c r="AH18" s="8"/>
      <c r="AJ18" s="8"/>
    </row>
    <row r="19" spans="22:36" x14ac:dyDescent="0.25">
      <c r="V19">
        <f t="shared" si="3"/>
        <v>19</v>
      </c>
      <c r="W19" s="6" t="s">
        <v>29</v>
      </c>
      <c r="X19" s="8">
        <v>4500</v>
      </c>
      <c r="Y19" s="8">
        <v>780</v>
      </c>
      <c r="Z19" s="8"/>
      <c r="AB19" s="8"/>
      <c r="AC19" s="8"/>
      <c r="AD19" s="8"/>
      <c r="AE19" s="8"/>
      <c r="AF19" s="8"/>
      <c r="AG19" s="8"/>
      <c r="AH19" s="8"/>
      <c r="AJ19" s="8"/>
    </row>
    <row r="20" spans="22:36" x14ac:dyDescent="0.25">
      <c r="V20">
        <f t="shared" si="3"/>
        <v>8</v>
      </c>
      <c r="W20" s="6" t="s">
        <v>38</v>
      </c>
      <c r="X20" s="8">
        <v>5250</v>
      </c>
      <c r="Y20" s="8">
        <v>1349</v>
      </c>
      <c r="Z20" s="8"/>
      <c r="AB20" s="8"/>
      <c r="AC20" s="8"/>
      <c r="AD20" s="8"/>
      <c r="AE20" s="8"/>
      <c r="AF20" s="8"/>
      <c r="AG20" s="8"/>
      <c r="AH20" s="8"/>
      <c r="AJ20" s="8"/>
    </row>
    <row r="21" spans="22:36" x14ac:dyDescent="0.25">
      <c r="V21">
        <f t="shared" si="3"/>
        <v>17</v>
      </c>
      <c r="W21" s="6" t="s">
        <v>23</v>
      </c>
      <c r="X21" s="8">
        <v>4625</v>
      </c>
      <c r="Y21" s="8">
        <v>670</v>
      </c>
      <c r="Z21" s="8"/>
      <c r="AB21" s="8"/>
      <c r="AC21" s="8"/>
      <c r="AD21" s="8"/>
      <c r="AE21" s="8"/>
      <c r="AF21" s="8"/>
      <c r="AG21" s="8"/>
      <c r="AH21" s="8"/>
      <c r="AJ21" s="8"/>
    </row>
    <row r="22" spans="22:36" x14ac:dyDescent="0.25">
      <c r="V22">
        <f t="shared" si="3"/>
        <v>26</v>
      </c>
      <c r="W22" s="6" t="s">
        <v>19</v>
      </c>
      <c r="X22" s="8">
        <v>3712.5</v>
      </c>
      <c r="Y22" s="8">
        <v>1009</v>
      </c>
      <c r="Z22" s="8"/>
      <c r="AB22" s="8"/>
      <c r="AC22" s="8"/>
      <c r="AD22" s="8"/>
      <c r="AE22" s="8"/>
      <c r="AF22" s="8"/>
      <c r="AG22" s="8"/>
      <c r="AH22" s="8"/>
      <c r="AJ22" s="8"/>
    </row>
    <row r="23" spans="22:36" x14ac:dyDescent="0.25">
      <c r="V23">
        <f t="shared" si="3"/>
        <v>13</v>
      </c>
      <c r="W23" s="6" t="s">
        <v>27</v>
      </c>
      <c r="X23" s="8">
        <v>4750</v>
      </c>
      <c r="Y23" s="8">
        <v>1435</v>
      </c>
      <c r="Z23" s="8"/>
      <c r="AB23" s="8"/>
      <c r="AC23" s="8"/>
      <c r="AD23" s="8"/>
      <c r="AE23" s="8"/>
      <c r="AF23" s="8"/>
      <c r="AG23" s="8"/>
      <c r="AH23" s="8"/>
      <c r="AJ23" s="8"/>
    </row>
    <row r="24" spans="22:36" x14ac:dyDescent="0.25">
      <c r="V24">
        <f t="shared" si="3"/>
        <v>24</v>
      </c>
      <c r="W24" s="6" t="s">
        <v>18</v>
      </c>
      <c r="X24" s="8">
        <v>3800</v>
      </c>
      <c r="Y24" s="8">
        <v>1045</v>
      </c>
      <c r="Z24" s="8"/>
      <c r="AB24" s="8"/>
      <c r="AC24" s="8"/>
      <c r="AD24" s="8"/>
      <c r="AE24" s="8"/>
      <c r="AF24" s="8"/>
      <c r="AG24" s="8"/>
      <c r="AH24" s="8"/>
      <c r="AJ24" s="8"/>
    </row>
    <row r="25" spans="22:36" x14ac:dyDescent="0.25">
      <c r="V25">
        <f t="shared" si="3"/>
        <v>11</v>
      </c>
      <c r="W25" s="6" t="s">
        <v>21</v>
      </c>
      <c r="X25" s="8">
        <v>5000</v>
      </c>
      <c r="Y25" s="8">
        <v>684</v>
      </c>
      <c r="Z25" s="8"/>
      <c r="AB25" s="8"/>
      <c r="AC25" s="8"/>
      <c r="AD25" s="8"/>
      <c r="AE25" s="8"/>
      <c r="AF25" s="8"/>
      <c r="AG25" s="8"/>
      <c r="AH25" s="8"/>
      <c r="AJ25" s="8"/>
    </row>
    <row r="26" spans="22:36" x14ac:dyDescent="0.25">
      <c r="V26">
        <f t="shared" si="3"/>
        <v>12</v>
      </c>
      <c r="W26" s="6" t="s">
        <v>32</v>
      </c>
      <c r="X26" s="8">
        <v>4950</v>
      </c>
      <c r="Y26" s="8">
        <v>1065</v>
      </c>
      <c r="Z26" s="8"/>
      <c r="AB26" s="8"/>
      <c r="AC26" s="8"/>
      <c r="AD26" s="8"/>
      <c r="AE26" s="8"/>
      <c r="AF26" s="8"/>
      <c r="AG26" s="8"/>
      <c r="AH26" s="8"/>
      <c r="AJ26" s="8"/>
    </row>
    <row r="27" spans="22:36" x14ac:dyDescent="0.25">
      <c r="V27">
        <f t="shared" si="3"/>
        <v>13</v>
      </c>
      <c r="W27" s="6" t="s">
        <v>20</v>
      </c>
      <c r="X27" s="8">
        <v>4750</v>
      </c>
      <c r="Y27" s="8">
        <v>779</v>
      </c>
      <c r="Z27" s="8"/>
      <c r="AB27" s="8"/>
      <c r="AC27" s="8"/>
      <c r="AD27" s="8"/>
      <c r="AE27" s="8"/>
      <c r="AF27" s="8"/>
      <c r="AG27" s="8"/>
      <c r="AH27" s="8"/>
      <c r="AJ27" s="8"/>
    </row>
    <row r="28" spans="22:36" x14ac:dyDescent="0.25">
      <c r="V28">
        <f t="shared" si="3"/>
        <v>26</v>
      </c>
      <c r="W28" s="6" t="s">
        <v>31</v>
      </c>
      <c r="X28" s="8">
        <v>3712.5</v>
      </c>
      <c r="Y28" s="8">
        <v>1222</v>
      </c>
      <c r="Z28" s="8"/>
      <c r="AB28" s="8"/>
      <c r="AC28" s="8"/>
      <c r="AD28" s="8"/>
      <c r="AE28" s="8"/>
      <c r="AF28" s="8"/>
      <c r="AG28" s="8"/>
      <c r="AH28" s="8"/>
      <c r="AJ28" s="8"/>
    </row>
    <row r="29" spans="22:36" x14ac:dyDescent="0.25">
      <c r="V29">
        <f t="shared" si="3"/>
        <v>9</v>
      </c>
      <c r="W29" s="6" t="s">
        <v>26</v>
      </c>
      <c r="X29" s="8">
        <v>5100</v>
      </c>
      <c r="Y29" s="8">
        <v>1220</v>
      </c>
      <c r="Z29" s="8"/>
      <c r="AB29" s="8"/>
      <c r="AC29" s="8"/>
      <c r="AD29" s="8"/>
      <c r="AE29" s="8"/>
      <c r="AF29" s="8"/>
      <c r="AG29" s="8"/>
      <c r="AH29" s="8"/>
      <c r="AJ29" s="8"/>
    </row>
    <row r="30" spans="22:36" x14ac:dyDescent="0.25">
      <c r="AJ30" s="8"/>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3" r:id="rId10" name="Scroll Bar 1">
              <controlPr defaultSize="0" autoPict="0">
                <anchor moveWithCells="1">
                  <from>
                    <xdr:col>31</xdr:col>
                    <xdr:colOff>19050</xdr:colOff>
                    <xdr:row>14</xdr:row>
                    <xdr:rowOff>0</xdr:rowOff>
                  </from>
                  <to>
                    <xdr:col>31</xdr:col>
                    <xdr:colOff>381000</xdr:colOff>
                    <xdr:row>27</xdr:row>
                    <xdr:rowOff>142875</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0F7B5-DD24-4983-994B-BF72B35EC52D}">
  <dimension ref="AA1"/>
  <sheetViews>
    <sheetView tabSelected="1" zoomScale="115" zoomScaleNormal="115" workbookViewId="0">
      <selection activeCell="S8" sqref="S8"/>
    </sheetView>
  </sheetViews>
  <sheetFormatPr defaultRowHeight="15.75" x14ac:dyDescent="0.25"/>
  <sheetData>
    <row r="1" spans="27:27" x14ac:dyDescent="0.25">
      <c r="AA1">
        <v>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Scroll Bar 1">
              <controlPr defaultSize="0" autoPict="0">
                <anchor moveWithCells="1">
                  <from>
                    <xdr:col>2</xdr:col>
                    <xdr:colOff>438150</xdr:colOff>
                    <xdr:row>12</xdr:row>
                    <xdr:rowOff>180975</xdr:rowOff>
                  </from>
                  <to>
                    <xdr:col>2</xdr:col>
                    <xdr:colOff>638175</xdr:colOff>
                    <xdr:row>21</xdr:row>
                    <xdr:rowOff>104775</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Đức Nguyễn</cp:lastModifiedBy>
  <dcterms:created xsi:type="dcterms:W3CDTF">2023-05-29T07:26:35Z</dcterms:created>
  <dcterms:modified xsi:type="dcterms:W3CDTF">2024-10-18T13:09:51Z</dcterms:modified>
</cp:coreProperties>
</file>