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0" windowWidth="20055" windowHeight="7935" firstSheet="2" activeTab="9"/>
  </bookViews>
  <sheets>
    <sheet name="bc2016" sheetId="1" r:id="rId1"/>
    <sheet name="bckqkd2016" sheetId="7" r:id="rId2"/>
    <sheet name="bclctt2016" sheetId="9" r:id="rId3"/>
    <sheet name="bc2017" sheetId="3" r:id="rId4"/>
    <sheet name="bckqkd2017" sheetId="8" r:id="rId5"/>
    <sheet name="bclctt2017" sheetId="10" r:id="rId6"/>
    <sheet name="bctc2018" sheetId="11" r:id="rId7"/>
    <sheet name="bckqkd2018" sheetId="12" r:id="rId8"/>
    <sheet name="bclctt2018" sheetId="13" r:id="rId9"/>
    <sheet name="Sheet1" sheetId="14" r:id="rId10"/>
  </sheets>
  <calcPr calcId="124519"/>
</workbook>
</file>

<file path=xl/calcChain.xml><?xml version="1.0" encoding="utf-8"?>
<calcChain xmlns="http://schemas.openxmlformats.org/spreadsheetml/2006/main">
  <c r="G72" i="14"/>
  <c r="F72"/>
  <c r="F71"/>
  <c r="G71"/>
  <c r="E70"/>
  <c r="E69"/>
  <c r="E68"/>
  <c r="C70"/>
  <c r="C69"/>
  <c r="C68"/>
  <c r="F70"/>
  <c r="G70" s="1"/>
  <c r="D71"/>
  <c r="B71"/>
  <c r="D70"/>
  <c r="B70"/>
  <c r="D69"/>
  <c r="F69"/>
  <c r="G69" s="1"/>
  <c r="B69"/>
  <c r="D68"/>
  <c r="F68" s="1"/>
  <c r="G68" s="1"/>
  <c r="B68"/>
  <c r="G67"/>
  <c r="F67"/>
  <c r="F66"/>
  <c r="G66"/>
  <c r="F65"/>
  <c r="G65" s="1"/>
  <c r="G64"/>
  <c r="F64"/>
  <c r="E66"/>
  <c r="E65"/>
  <c r="E64"/>
  <c r="D67"/>
  <c r="C65"/>
  <c r="C64"/>
  <c r="B67"/>
  <c r="C60"/>
  <c r="M53"/>
  <c r="N53"/>
  <c r="L53"/>
  <c r="K53"/>
  <c r="M52"/>
  <c r="N52"/>
  <c r="L52"/>
  <c r="K52"/>
  <c r="N51"/>
  <c r="M51"/>
  <c r="L51"/>
  <c r="K51"/>
  <c r="N50"/>
  <c r="M50"/>
  <c r="L50"/>
  <c r="K50"/>
  <c r="N49"/>
  <c r="M49"/>
  <c r="L49"/>
  <c r="K49"/>
  <c r="N48"/>
  <c r="M48"/>
  <c r="M47"/>
  <c r="N47" s="1"/>
  <c r="L47"/>
  <c r="K47"/>
  <c r="M46"/>
  <c r="N46" s="1"/>
  <c r="L46"/>
  <c r="K46"/>
  <c r="M45"/>
  <c r="N45" s="1"/>
  <c r="M44"/>
  <c r="N44" s="1"/>
  <c r="M43"/>
  <c r="N43" s="1"/>
  <c r="N42"/>
  <c r="M42"/>
  <c r="N41"/>
  <c r="M41"/>
  <c r="N40"/>
  <c r="M40"/>
  <c r="N39"/>
  <c r="M39"/>
  <c r="L45"/>
  <c r="K45"/>
  <c r="L44"/>
  <c r="K44"/>
  <c r="L43"/>
  <c r="K43"/>
  <c r="L42"/>
  <c r="K42"/>
  <c r="L41"/>
  <c r="K41"/>
  <c r="K91"/>
  <c r="K92"/>
  <c r="N85"/>
  <c r="N83"/>
  <c r="M92"/>
  <c r="N92" s="1"/>
  <c r="M85"/>
  <c r="M84"/>
  <c r="N84" s="1"/>
  <c r="M83"/>
  <c r="L92"/>
  <c r="L88"/>
  <c r="M88" s="1"/>
  <c r="N88" s="1"/>
  <c r="K88"/>
  <c r="L87"/>
  <c r="K87"/>
  <c r="M87" s="1"/>
  <c r="N87" s="1"/>
  <c r="L86"/>
  <c r="L90" s="1"/>
  <c r="K86"/>
  <c r="K90" s="1"/>
  <c r="L82"/>
  <c r="L89" s="1"/>
  <c r="K82"/>
  <c r="K89" s="1"/>
  <c r="P76"/>
  <c r="O76"/>
  <c r="O75"/>
  <c r="P75" s="1"/>
  <c r="O69"/>
  <c r="P69" s="1"/>
  <c r="O68"/>
  <c r="P68" s="1"/>
  <c r="O67"/>
  <c r="P67" s="1"/>
  <c r="O66"/>
  <c r="P66" s="1"/>
  <c r="P65"/>
  <c r="O65"/>
  <c r="P60"/>
  <c r="O60"/>
  <c r="N62"/>
  <c r="L76"/>
  <c r="L75"/>
  <c r="L74"/>
  <c r="L70"/>
  <c r="L69"/>
  <c r="L68"/>
  <c r="L66"/>
  <c r="L65"/>
  <c r="L64"/>
  <c r="L63"/>
  <c r="L60"/>
  <c r="M73"/>
  <c r="M63"/>
  <c r="M64" s="1"/>
  <c r="M70" s="1"/>
  <c r="O70" s="1"/>
  <c r="P70" s="1"/>
  <c r="M62"/>
  <c r="N72" s="1"/>
  <c r="N33"/>
  <c r="N27"/>
  <c r="O27" s="1"/>
  <c r="O26"/>
  <c r="N26"/>
  <c r="N25"/>
  <c r="O25" s="1"/>
  <c r="N24"/>
  <c r="O24" s="1"/>
  <c r="N23"/>
  <c r="O23" s="1"/>
  <c r="M32"/>
  <c r="M34" s="1"/>
  <c r="L32"/>
  <c r="L34" s="1"/>
  <c r="M30"/>
  <c r="L30"/>
  <c r="M29"/>
  <c r="L29"/>
  <c r="M28"/>
  <c r="N28" s="1"/>
  <c r="O28" s="1"/>
  <c r="L28"/>
  <c r="D105"/>
  <c r="D106" s="1"/>
  <c r="C105"/>
  <c r="C106" s="1"/>
  <c r="E104"/>
  <c r="F104" s="1"/>
  <c r="F103"/>
  <c r="E103"/>
  <c r="D102"/>
  <c r="C102"/>
  <c r="E101"/>
  <c r="F101" s="1"/>
  <c r="F62"/>
  <c r="G62" s="1"/>
  <c r="F61"/>
  <c r="G61" s="1"/>
  <c r="F60"/>
  <c r="G60" s="1"/>
  <c r="D63"/>
  <c r="E62" s="1"/>
  <c r="B63"/>
  <c r="C62" s="1"/>
  <c r="D20" i="13"/>
  <c r="E100" i="14"/>
  <c r="F100" s="1"/>
  <c r="E99"/>
  <c r="F99" s="1"/>
  <c r="D97"/>
  <c r="C97"/>
  <c r="E97" s="1"/>
  <c r="F97" s="1"/>
  <c r="E96"/>
  <c r="F96" s="1"/>
  <c r="E94"/>
  <c r="F94" s="1"/>
  <c r="E93"/>
  <c r="F93" s="1"/>
  <c r="D95"/>
  <c r="C95"/>
  <c r="D88"/>
  <c r="E88" s="1"/>
  <c r="D87"/>
  <c r="E87" s="1"/>
  <c r="D86"/>
  <c r="E86" s="1"/>
  <c r="D85"/>
  <c r="E85" s="1"/>
  <c r="D84"/>
  <c r="E84" s="1"/>
  <c r="D83"/>
  <c r="E83" s="1"/>
  <c r="D82"/>
  <c r="E82" s="1"/>
  <c r="D81"/>
  <c r="E81" s="1"/>
  <c r="D80"/>
  <c r="E80" s="1"/>
  <c r="D79"/>
  <c r="E79" s="1"/>
  <c r="D78"/>
  <c r="E78" s="1"/>
  <c r="C89"/>
  <c r="B89"/>
  <c r="F55"/>
  <c r="G55" s="1"/>
  <c r="F54"/>
  <c r="G54" s="1"/>
  <c r="F53"/>
  <c r="G53" s="1"/>
  <c r="F52"/>
  <c r="G52" s="1"/>
  <c r="F51"/>
  <c r="G51" s="1"/>
  <c r="F50"/>
  <c r="G50" s="1"/>
  <c r="F49"/>
  <c r="G49" s="1"/>
  <c r="F48"/>
  <c r="G48" s="1"/>
  <c r="F47"/>
  <c r="G47" s="1"/>
  <c r="F46"/>
  <c r="G46" s="1"/>
  <c r="F45"/>
  <c r="G45" s="1"/>
  <c r="F44"/>
  <c r="G44" s="1"/>
  <c r="F43"/>
  <c r="G43" s="1"/>
  <c r="F42"/>
  <c r="G42" s="1"/>
  <c r="F41"/>
  <c r="G41" s="1"/>
  <c r="F40"/>
  <c r="G40" s="1"/>
  <c r="F39"/>
  <c r="G39" s="1"/>
  <c r="F38"/>
  <c r="G38" s="1"/>
  <c r="F37"/>
  <c r="G37" s="1"/>
  <c r="E54"/>
  <c r="E53"/>
  <c r="E52"/>
  <c r="E51"/>
  <c r="E50"/>
  <c r="E49"/>
  <c r="E48"/>
  <c r="E47"/>
  <c r="E46"/>
  <c r="E45"/>
  <c r="E44"/>
  <c r="E43"/>
  <c r="E42"/>
  <c r="E41"/>
  <c r="E40"/>
  <c r="E39"/>
  <c r="E38"/>
  <c r="E37"/>
  <c r="C54"/>
  <c r="C53"/>
  <c r="C52"/>
  <c r="C51"/>
  <c r="C50"/>
  <c r="C49"/>
  <c r="C48"/>
  <c r="C47"/>
  <c r="C46"/>
  <c r="C45"/>
  <c r="C44"/>
  <c r="C43"/>
  <c r="C42"/>
  <c r="C41"/>
  <c r="C40"/>
  <c r="C39"/>
  <c r="C38"/>
  <c r="C37"/>
  <c r="D54" i="11"/>
  <c r="D52" i="3"/>
  <c r="M89" i="14" l="1"/>
  <c r="N89" s="1"/>
  <c r="M90"/>
  <c r="N90" s="1"/>
  <c r="M82"/>
  <c r="N82" s="1"/>
  <c r="M86"/>
  <c r="N86" s="1"/>
  <c r="L91"/>
  <c r="M91" s="1"/>
  <c r="N91" s="1"/>
  <c r="N30"/>
  <c r="O30" s="1"/>
  <c r="O63"/>
  <c r="P63" s="1"/>
  <c r="O64"/>
  <c r="P64" s="1"/>
  <c r="E105"/>
  <c r="F105" s="1"/>
  <c r="M74"/>
  <c r="N76"/>
  <c r="N69"/>
  <c r="N64"/>
  <c r="N63"/>
  <c r="N68"/>
  <c r="N75"/>
  <c r="O62"/>
  <c r="P62" s="1"/>
  <c r="N66"/>
  <c r="N73"/>
  <c r="N60"/>
  <c r="N65"/>
  <c r="N70"/>
  <c r="N29"/>
  <c r="O29" s="1"/>
  <c r="N34"/>
  <c r="O34" s="1"/>
  <c r="E95"/>
  <c r="F95" s="1"/>
  <c r="E102"/>
  <c r="F102" s="1"/>
  <c r="N32"/>
  <c r="O32" s="1"/>
  <c r="F63"/>
  <c r="G63" s="1"/>
  <c r="E106"/>
  <c r="F106" s="1"/>
  <c r="E60"/>
  <c r="E61"/>
  <c r="D89"/>
  <c r="E89" s="1"/>
  <c r="C61"/>
  <c r="D53" i="3"/>
  <c r="D59"/>
  <c r="D17"/>
  <c r="D62"/>
  <c r="E52"/>
  <c r="D17" i="11"/>
  <c r="F31" i="14"/>
  <c r="G31" s="1"/>
  <c r="F28"/>
  <c r="G28" s="1"/>
  <c r="F27"/>
  <c r="G27" s="1"/>
  <c r="F26"/>
  <c r="G26" s="1"/>
  <c r="F25"/>
  <c r="G25" s="1"/>
  <c r="F24"/>
  <c r="G24" s="1"/>
  <c r="E29"/>
  <c r="E28"/>
  <c r="E26"/>
  <c r="E25"/>
  <c r="C28"/>
  <c r="C26"/>
  <c r="C25"/>
  <c r="D32"/>
  <c r="B32"/>
  <c r="B29"/>
  <c r="F29" s="1"/>
  <c r="G29" s="1"/>
  <c r="F18"/>
  <c r="G18" s="1"/>
  <c r="F17"/>
  <c r="G17" s="1"/>
  <c r="F16"/>
  <c r="G16" s="1"/>
  <c r="F15"/>
  <c r="G15" s="1"/>
  <c r="F14"/>
  <c r="F13"/>
  <c r="F12"/>
  <c r="G12" s="1"/>
  <c r="F11"/>
  <c r="G11" s="1"/>
  <c r="F10"/>
  <c r="F9"/>
  <c r="F8"/>
  <c r="G8" s="1"/>
  <c r="F7"/>
  <c r="G7" s="1"/>
  <c r="F6"/>
  <c r="G6" s="1"/>
  <c r="F5"/>
  <c r="G5" s="1"/>
  <c r="F4"/>
  <c r="G4" s="1"/>
  <c r="F3"/>
  <c r="G3" s="1"/>
  <c r="E17"/>
  <c r="E16"/>
  <c r="E15"/>
  <c r="E14"/>
  <c r="E13"/>
  <c r="E12"/>
  <c r="E11"/>
  <c r="E10"/>
  <c r="E9"/>
  <c r="E4"/>
  <c r="E8"/>
  <c r="E7"/>
  <c r="E6"/>
  <c r="E5"/>
  <c r="E3"/>
  <c r="C3"/>
  <c r="C17"/>
  <c r="C16"/>
  <c r="C15"/>
  <c r="C14"/>
  <c r="C13"/>
  <c r="C8"/>
  <c r="C7"/>
  <c r="C6"/>
  <c r="C5"/>
  <c r="D19" i="12"/>
  <c r="D20"/>
  <c r="D51" i="13"/>
  <c r="D48"/>
  <c r="D22"/>
  <c r="D39"/>
  <c r="D47"/>
  <c r="D30"/>
  <c r="E30"/>
  <c r="E48" s="1"/>
  <c r="E51" s="1"/>
  <c r="E20"/>
  <c r="E47"/>
  <c r="E39"/>
  <c r="E22"/>
  <c r="D24" i="12"/>
  <c r="D15"/>
  <c r="D13"/>
  <c r="L13" s="1"/>
  <c r="E24"/>
  <c r="E15"/>
  <c r="E21" s="1"/>
  <c r="E25" s="1"/>
  <c r="E28" s="1"/>
  <c r="E14"/>
  <c r="E13"/>
  <c r="M18"/>
  <c r="L18"/>
  <c r="M17"/>
  <c r="L17"/>
  <c r="M15"/>
  <c r="L15"/>
  <c r="M13"/>
  <c r="M12"/>
  <c r="L12"/>
  <c r="P24" i="11"/>
  <c r="D80"/>
  <c r="D110"/>
  <c r="D131"/>
  <c r="D111"/>
  <c r="D124"/>
  <c r="D81"/>
  <c r="D128"/>
  <c r="D96"/>
  <c r="D74"/>
  <c r="D68"/>
  <c r="D65"/>
  <c r="D62"/>
  <c r="D59"/>
  <c r="D56"/>
  <c r="D53"/>
  <c r="D52" s="1"/>
  <c r="D43" s="1"/>
  <c r="D44"/>
  <c r="D25"/>
  <c r="D37"/>
  <c r="D34"/>
  <c r="D18"/>
  <c r="E18"/>
  <c r="E128"/>
  <c r="E124"/>
  <c r="E112"/>
  <c r="E111"/>
  <c r="E110" s="1"/>
  <c r="E96"/>
  <c r="E90"/>
  <c r="E85"/>
  <c r="E74"/>
  <c r="E68"/>
  <c r="E65"/>
  <c r="E62"/>
  <c r="E59"/>
  <c r="E52" s="1"/>
  <c r="E56"/>
  <c r="E53"/>
  <c r="E44"/>
  <c r="E37"/>
  <c r="E34"/>
  <c r="E25"/>
  <c r="E21"/>
  <c r="M24"/>
  <c r="K24"/>
  <c r="E23" i="9"/>
  <c r="E30"/>
  <c r="E48" s="1"/>
  <c r="E51" s="1"/>
  <c r="D22" i="10"/>
  <c r="D20"/>
  <c r="E47"/>
  <c r="E39"/>
  <c r="E20"/>
  <c r="E30" s="1"/>
  <c r="E48" s="1"/>
  <c r="E51" s="1"/>
  <c r="E20" i="9"/>
  <c r="D14" i="8"/>
  <c r="E27" i="1"/>
  <c r="E74"/>
  <c r="E18"/>
  <c r="D128"/>
  <c r="D125"/>
  <c r="D124" s="1"/>
  <c r="D111" s="1"/>
  <c r="D112"/>
  <c r="D96"/>
  <c r="D85"/>
  <c r="D81" s="1"/>
  <c r="D80" s="1"/>
  <c r="D74"/>
  <c r="D68"/>
  <c r="D65"/>
  <c r="D62"/>
  <c r="D59"/>
  <c r="D56"/>
  <c r="D53"/>
  <c r="D52" s="1"/>
  <c r="D43" s="1"/>
  <c r="D44"/>
  <c r="D37"/>
  <c r="D34"/>
  <c r="D25"/>
  <c r="D21"/>
  <c r="D18"/>
  <c r="E125" i="3"/>
  <c r="E85"/>
  <c r="D90"/>
  <c r="D85"/>
  <c r="N74" i="14" l="1"/>
  <c r="O74"/>
  <c r="P74" s="1"/>
  <c r="D79" i="11"/>
  <c r="D43" i="3"/>
  <c r="D79" s="1"/>
  <c r="K20" i="11"/>
  <c r="F32" i="14"/>
  <c r="G32" s="1"/>
  <c r="C31"/>
  <c r="C30"/>
  <c r="C29"/>
  <c r="D21" i="12"/>
  <c r="D25" s="1"/>
  <c r="D28" s="1"/>
  <c r="N18"/>
  <c r="N15"/>
  <c r="O15" s="1"/>
  <c r="N13"/>
  <c r="O13" s="1"/>
  <c r="N12"/>
  <c r="O12" s="1"/>
  <c r="E17" i="11"/>
  <c r="M19" s="1"/>
  <c r="E81"/>
  <c r="E80" s="1"/>
  <c r="M25"/>
  <c r="E131"/>
  <c r="M21" s="1"/>
  <c r="E43"/>
  <c r="M20" s="1"/>
  <c r="O24"/>
  <c r="K19"/>
  <c r="K22"/>
  <c r="K23"/>
  <c r="M22"/>
  <c r="M23"/>
  <c r="D110" i="1"/>
  <c r="D131" s="1"/>
  <c r="D17"/>
  <c r="D79" s="1"/>
  <c r="K18" i="11" l="1"/>
  <c r="L20" s="1"/>
  <c r="O20"/>
  <c r="P20" s="1"/>
  <c r="L19" i="12"/>
  <c r="L21"/>
  <c r="M19"/>
  <c r="M21"/>
  <c r="N24" i="11"/>
  <c r="Q24" s="1"/>
  <c r="N25"/>
  <c r="N23"/>
  <c r="N22"/>
  <c r="E79"/>
  <c r="M18" s="1"/>
  <c r="O23"/>
  <c r="P23" s="1"/>
  <c r="O19"/>
  <c r="P19" s="1"/>
  <c r="O22"/>
  <c r="P22" s="1"/>
  <c r="E18" i="3"/>
  <c r="D37"/>
  <c r="D18"/>
  <c r="L19" i="11" l="1"/>
  <c r="O18"/>
  <c r="P18" s="1"/>
  <c r="N19" i="12"/>
  <c r="O19" s="1"/>
  <c r="N21"/>
  <c r="O21" s="1"/>
  <c r="N19" i="11"/>
  <c r="Q19" s="1"/>
  <c r="N20"/>
  <c r="Q20" s="1"/>
  <c r="D47" i="10"/>
  <c r="D39"/>
  <c r="D30"/>
  <c r="E47" i="9"/>
  <c r="E39"/>
  <c r="D47"/>
  <c r="D39"/>
  <c r="D30"/>
  <c r="D48" s="1"/>
  <c r="D51" s="1"/>
  <c r="D20"/>
  <c r="D48" i="10" l="1"/>
  <c r="D51" s="1"/>
  <c r="D24" i="8"/>
  <c r="D13"/>
  <c r="E24"/>
  <c r="E15"/>
  <c r="E21" s="1"/>
  <c r="E13"/>
  <c r="D13" i="7"/>
  <c r="D15" s="1"/>
  <c r="D21" s="1"/>
  <c r="E24"/>
  <c r="D24"/>
  <c r="E13"/>
  <c r="E15" s="1"/>
  <c r="E21" s="1"/>
  <c r="E25" i="8" l="1"/>
  <c r="D15"/>
  <c r="D21" s="1"/>
  <c r="D25" s="1"/>
  <c r="E25" i="7"/>
  <c r="E28" s="1"/>
  <c r="D25"/>
  <c r="D28" s="1"/>
  <c r="E28" i="8" l="1"/>
  <c r="D28"/>
  <c r="D128" i="3"/>
  <c r="D124"/>
  <c r="D112"/>
  <c r="D96"/>
  <c r="L24" s="1"/>
  <c r="D81"/>
  <c r="L23" s="1"/>
  <c r="D74"/>
  <c r="D68"/>
  <c r="D65"/>
  <c r="D56"/>
  <c r="D44"/>
  <c r="D34"/>
  <c r="D25"/>
  <c r="D21"/>
  <c r="E128"/>
  <c r="E124"/>
  <c r="E112"/>
  <c r="E96"/>
  <c r="N24" s="1"/>
  <c r="E81"/>
  <c r="E74"/>
  <c r="E68"/>
  <c r="E65"/>
  <c r="E62"/>
  <c r="E59"/>
  <c r="E56"/>
  <c r="E53"/>
  <c r="E44"/>
  <c r="E37"/>
  <c r="E34"/>
  <c r="E25"/>
  <c r="E21"/>
  <c r="E128" i="1"/>
  <c r="E124"/>
  <c r="E112"/>
  <c r="E96"/>
  <c r="E81"/>
  <c r="E68"/>
  <c r="E65"/>
  <c r="E62"/>
  <c r="E59"/>
  <c r="E56"/>
  <c r="E53"/>
  <c r="E44"/>
  <c r="E37"/>
  <c r="E34"/>
  <c r="E25"/>
  <c r="E21"/>
  <c r="E52" l="1"/>
  <c r="E43" s="1"/>
  <c r="E80" i="3"/>
  <c r="N22" s="1"/>
  <c r="N23"/>
  <c r="D111"/>
  <c r="D110" s="1"/>
  <c r="L25" s="1"/>
  <c r="L20"/>
  <c r="P24"/>
  <c r="Q24" s="1"/>
  <c r="E17" i="1"/>
  <c r="D80" i="3"/>
  <c r="L22" s="1"/>
  <c r="E17"/>
  <c r="E111" i="1"/>
  <c r="E110" s="1"/>
  <c r="E111" i="3"/>
  <c r="E110" s="1"/>
  <c r="E43"/>
  <c r="N20" s="1"/>
  <c r="E80" i="1"/>
  <c r="E131" s="1"/>
  <c r="D131" i="3" l="1"/>
  <c r="L21" s="1"/>
  <c r="M23" s="1"/>
  <c r="E131"/>
  <c r="N21" s="1"/>
  <c r="O24" s="1"/>
  <c r="R24" s="1"/>
  <c r="N25"/>
  <c r="P25" s="1"/>
  <c r="Q25" s="1"/>
  <c r="M25"/>
  <c r="N19"/>
  <c r="P22"/>
  <c r="Q22" s="1"/>
  <c r="L19"/>
  <c r="L18"/>
  <c r="P20"/>
  <c r="Q20" s="1"/>
  <c r="P23"/>
  <c r="Q23" s="1"/>
  <c r="E79"/>
  <c r="N18" s="1"/>
  <c r="O20" s="1"/>
  <c r="E79" i="1"/>
  <c r="M22" i="3" l="1"/>
  <c r="O23"/>
  <c r="R23" s="1"/>
  <c r="P18"/>
  <c r="Q18" s="1"/>
  <c r="O19"/>
  <c r="M20"/>
  <c r="R20" s="1"/>
  <c r="P21"/>
  <c r="Q21" s="1"/>
  <c r="P19"/>
  <c r="Q19" s="1"/>
  <c r="M19"/>
  <c r="R19" s="1"/>
  <c r="O22"/>
  <c r="R22" s="1"/>
  <c r="O25"/>
  <c r="R25" s="1"/>
  <c r="K25" i="11"/>
  <c r="O25" l="1"/>
  <c r="P25" s="1"/>
  <c r="K21"/>
  <c r="L23" l="1"/>
  <c r="Q23" s="1"/>
  <c r="L22"/>
  <c r="Q22" s="1"/>
  <c r="O21"/>
  <c r="P21" s="1"/>
  <c r="L25"/>
  <c r="Q25" s="1"/>
</calcChain>
</file>

<file path=xl/sharedStrings.xml><?xml version="1.0" encoding="utf-8"?>
<sst xmlns="http://schemas.openxmlformats.org/spreadsheetml/2006/main" count="1355" uniqueCount="536">
  <si>
    <t>TÀI SẢN</t>
  </si>
  <si>
    <t>Mã số</t>
  </si>
  <si>
    <t>Thuyết minh</t>
  </si>
  <si>
    <t>Số cuối năm</t>
  </si>
  <si>
    <t>Số đầu năm</t>
  </si>
  <si>
    <t>1. Tiền</t>
  </si>
  <si>
    <t>2. Các khoản tương đương tiền</t>
  </si>
  <si>
    <t>1. Chứng khoán kinh doanh</t>
  </si>
  <si>
    <t>2. Dự phòng giảm giá chứng khoán kinh doanh (*) (2)</t>
  </si>
  <si>
    <t>3. Đầu tư nắm giữ đến ngày đáo hạn</t>
  </si>
  <si>
    <t>1. Phải thu ngắn hạn của khách hàng</t>
  </si>
  <si>
    <t>2. Trả trước cho người bán ngắn hạn</t>
  </si>
  <si>
    <t>3. Phải thu nội bộ ngắn hạn</t>
  </si>
  <si>
    <t>4. Phải thu theo tiến độ kế hoạch hợp đồng xây dựng</t>
  </si>
  <si>
    <t>5. Phải thu về cho vay ngắn hạn</t>
  </si>
  <si>
    <t>6. Phải thu ngắn hạn khác</t>
  </si>
  <si>
    <t>7. Dự phòng phải thu ngắn hạn khó đòi (*)</t>
  </si>
  <si>
    <t>8. Tài sản thiếu chờ xử lý</t>
  </si>
  <si>
    <t>1. Hàng tồn kho</t>
  </si>
  <si>
    <t>2. Dự phòng giảm giá hàng tồn kho (*)</t>
  </si>
  <si>
    <t>1. Chi phí trả trước ngắn hạn</t>
  </si>
  <si>
    <t>2. Thuế GTGT được khấu trừ</t>
  </si>
  <si>
    <t>3. Thuế và các khoản khác phải thu Nhà nước</t>
  </si>
  <si>
    <t>4. Giao dịch mua bán lại trái phiếu Chính phủ</t>
  </si>
  <si>
    <t>5. Tài sản ngắn hạn khác</t>
  </si>
  <si>
    <t>B - TÀI SẢN DÀI HẠN (200= 210 + 220 + 230 + 240 + 250 + 260)</t>
  </si>
  <si>
    <t>V. Tài sản ngắn hạn khác (150= 151 + 152 +…+ 155)</t>
  </si>
  <si>
    <t>IV. Hàng tồn kho (140= 141 + 149)</t>
  </si>
  <si>
    <t>III. Các khoản phải thu ngắn hạn (130= 131 + 132 +…+ 137 + 139)</t>
  </si>
  <si>
    <t>II. Đầu tư tài chính ngắn hạn (120= 121 + 122 + 123)</t>
  </si>
  <si>
    <t>I. Tiền và các khoản tương đương tiền (110= 111 + 112)</t>
  </si>
  <si>
    <t>A - TÀI SẢN NGẮN HẠN (100= 110 + 120 + 130 + 140 + 150)</t>
  </si>
  <si>
    <t>I. Các khoản phải thu dài hạn (210= 211 + 212 +…+ 216+219)</t>
  </si>
  <si>
    <t>1. Phải thu dài hạn của khách hàng</t>
  </si>
  <si>
    <t>2. Trả trước cho người bán dài hạn</t>
  </si>
  <si>
    <t>3. Vốn kinh doanh ở đơn vị trực thuộc</t>
  </si>
  <si>
    <t>4. Phải thu nội bộ dài hạn</t>
  </si>
  <si>
    <t>5. Phải thu về cho vay dài hạn</t>
  </si>
  <si>
    <t>6. Phải thu dài hạn khác</t>
  </si>
  <si>
    <t>7. Dự phòng phải thu dài hạn khó đòi (*)</t>
  </si>
  <si>
    <t>II. Tài sản cố định (220= 221 + 224 + 227)</t>
  </si>
  <si>
    <t>1. Tài sản cố định hữu hình (221= 222 + 223)</t>
  </si>
  <si>
    <t xml:space="preserve"> Nguyên giá</t>
  </si>
  <si>
    <t xml:space="preserve"> Gía trị hao mòn lũy kế (*)</t>
  </si>
  <si>
    <t>2. Tài sản cố định thuê tài chính (224= 225 + 226)</t>
  </si>
  <si>
    <t>3. Tài sản cố định vô hình (227= 228 + 229)</t>
  </si>
  <si>
    <t>III. Bất động sản đầu tư (230= 231 + 232)</t>
  </si>
  <si>
    <t>IV. Tài sản dang dở dài hạn (240= 241 + 242)</t>
  </si>
  <si>
    <t>1. Chi phí sản xuất, kinh doanh dở dang dài hạn</t>
  </si>
  <si>
    <t>2. Chí phí xây dựng cơ bản dở dang</t>
  </si>
  <si>
    <t>V. Đầu tư tài chính dài hạn (250= 251 +…+ 255)</t>
  </si>
  <si>
    <t>1. Đầu tư vào công ty con</t>
  </si>
  <si>
    <t>2. Đầu tư vào công ty liên kết, liên doanh</t>
  </si>
  <si>
    <t>3. Đầu tư khác vào đơn vị khác</t>
  </si>
  <si>
    <t>4. Dự phòng đầu tư tài chính dài hạn (*)</t>
  </si>
  <si>
    <t>5. Đầu tư nắm giữ đến ngày đáo hạn</t>
  </si>
  <si>
    <t>VI.Tài sản dài hạn khác (260= 261 + 262 + 263 + 268)</t>
  </si>
  <si>
    <t>1. Chi phí trả trước dài hạn</t>
  </si>
  <si>
    <t>2. Tài sản thuế thu nhập hoãn lại</t>
  </si>
  <si>
    <t>3. Thiết bị, vật tư, phụ tùng thay thế dài hạn</t>
  </si>
  <si>
    <t>4. Tài sản dài hạn khác</t>
  </si>
  <si>
    <t xml:space="preserve"> TỔNG CỘNG TÀI SẢN (270= 100 + 200)</t>
  </si>
  <si>
    <t>C - NỢ PHẢI TRẢ (300= 310 + 330)</t>
  </si>
  <si>
    <t>I. Nợ ngắn hạn (310= 311 + 312 +…+ 323 + 324)</t>
  </si>
  <si>
    <t>1. Phải trả người bán ngắn hạn</t>
  </si>
  <si>
    <t>3. Thuế và các khoản phải nộp Nhà nước</t>
  </si>
  <si>
    <t>4. Phải trả người lao động</t>
  </si>
  <si>
    <t>5. Chi phí phải trả ngắn hạn</t>
  </si>
  <si>
    <t>6. Phải trả nội bộ ngắn hạn</t>
  </si>
  <si>
    <t>7. Phải trả theo tiến độ kế hoạch hợp đồng xây dựng</t>
  </si>
  <si>
    <t>9. Phải trả ngắn hạn khác</t>
  </si>
  <si>
    <t>10. Vay và nợ thuê tài chính ngắn hạn</t>
  </si>
  <si>
    <t>11. Dự phòng phải trả ngắn hạn</t>
  </si>
  <si>
    <t>12. Qũy khen thưởng, phúc lợi</t>
  </si>
  <si>
    <t>13. Qũy bình ổn giá</t>
  </si>
  <si>
    <t>14. Giao dịch mua bán lại trái phiếu Chính phủ</t>
  </si>
  <si>
    <t>II. Nợ dài hạn (330= 331 + 332 +…+ 342 + 343)</t>
  </si>
  <si>
    <t>1. Phải trả người bán dài hạn</t>
  </si>
  <si>
    <t>2. Người mua trả tiền trước dài hạn</t>
  </si>
  <si>
    <t xml:space="preserve">3. Chi phí phải trả dài hạn </t>
  </si>
  <si>
    <t>2. Người mua trả tiền trước ngắn hạn</t>
  </si>
  <si>
    <t>4. Phải trả nội bộ về vốn kinh doanh</t>
  </si>
  <si>
    <t>5. Phải trả nội bộ dài hạn</t>
  </si>
  <si>
    <t>7. Phải trả dài hạn khác</t>
  </si>
  <si>
    <t>8. Vay và nợ thuê tài chính dài hạn</t>
  </si>
  <si>
    <t>6. Doanh thu chưa thực hiện dài hạn</t>
  </si>
  <si>
    <t>9. Trái phiếu chuyển đổi</t>
  </si>
  <si>
    <t>10. Cổ phiếu ưu đãi</t>
  </si>
  <si>
    <t>11. Thuế thu nhập hoãn lại phải trả</t>
  </si>
  <si>
    <t>12. Dự phòng phải trả dài hạn</t>
  </si>
  <si>
    <t>13. Qũy phát triển khoa học và công nghệ</t>
  </si>
  <si>
    <t>D - VỐN CHỦ SỞ HỮU (400= 410 +430)</t>
  </si>
  <si>
    <t>I. Vốn chủ sở hữu (410= 411 + 412 +…+ 421 +422)</t>
  </si>
  <si>
    <t>1. Vốn góp của chủ sở hữu (411= 411a + 411b)</t>
  </si>
  <si>
    <t xml:space="preserve"> Cổ phiếu phổ thông có quyền biểu quyết</t>
  </si>
  <si>
    <t xml:space="preserve"> Cổ phiếu ưu đãi</t>
  </si>
  <si>
    <t>2. Thặng dư vốn cổ phần</t>
  </si>
  <si>
    <t>3. Quyền chọn chuyển đổi trái phiếu</t>
  </si>
  <si>
    <t>4. Vốn khác của chủ sở hữu</t>
  </si>
  <si>
    <t>5. Cổ phiếu quỹ (*)</t>
  </si>
  <si>
    <t>6. Chênh lệch đánh giá lại tài sản</t>
  </si>
  <si>
    <t>7. Chênh lệch tỷ giá hối đoái</t>
  </si>
  <si>
    <t>8. Qũy đầu tư phát triển</t>
  </si>
  <si>
    <t>9. Qũy hỗ trợ sắp xếp doanh nghiệp</t>
  </si>
  <si>
    <t>10. Qũy khác thuộc vốn chủ sở hữu</t>
  </si>
  <si>
    <t>11. Lợi nhuận sau thuế chưa phân phối (421= 421a + 421b)</t>
  </si>
  <si>
    <t xml:space="preserve"> LNST chưa phân phối lũy kế đến cuối kì trước</t>
  </si>
  <si>
    <t xml:space="preserve"> LNST chưa phân phối kì này</t>
  </si>
  <si>
    <t>12. Nguồn vốn đầu tư XDCB</t>
  </si>
  <si>
    <t>II. Nguồn kinh phí và quỹ khác (430= 431 + 432)</t>
  </si>
  <si>
    <t>1. Nguồn kinh phí</t>
  </si>
  <si>
    <t>2. Nguồn kinh phí đã hình thành TSCĐ</t>
  </si>
  <si>
    <t>TỔNG CỘNG NGUỒN VỐN (440= 300 + 400)</t>
  </si>
  <si>
    <t>411a</t>
  </si>
  <si>
    <t>411b</t>
  </si>
  <si>
    <t>421a</t>
  </si>
  <si>
    <t>421b</t>
  </si>
  <si>
    <t>CỘNG HÒA XÃ HỘI CHỦ NGHĨA ViỆT NAM</t>
  </si>
  <si>
    <t>Độc lập - Tự do - Hạnh phúc</t>
  </si>
  <si>
    <t>BÁO CÁO TÀI CHÍNH (TT200/2014/TT- BTC)</t>
  </si>
  <si>
    <t xml:space="preserve">( Áp dụng cho doanh nghiệp đáp ứng giả định hoạt động liên tục) </t>
  </si>
  <si>
    <t>[09] E-mail:</t>
  </si>
  <si>
    <t>[08] Fax:</t>
  </si>
  <si>
    <t xml:space="preserve">[07] Điện thoại: </t>
  </si>
  <si>
    <t xml:space="preserve">Người lập biểu </t>
  </si>
  <si>
    <t>Kế toán trưởng</t>
  </si>
  <si>
    <t>Gíam đốc</t>
  </si>
  <si>
    <t>(Ký, họ tên, đóng dấu)</t>
  </si>
  <si>
    <t>Số chứng chỉ hành nghề:</t>
  </si>
  <si>
    <t>Đơn vị cung cấp dịch vụ kế toán:</t>
  </si>
  <si>
    <t xml:space="preserve">Ghi chú: </t>
  </si>
  <si>
    <t>(1) Những chỉ tiêu không có số liệu được miễn trình bày nhưng không được đánh lại "Mã số" chỉ tiêu</t>
  </si>
  <si>
    <t>(2) Số liệu trong các chỉ tiêu có dấu (*) được ghi bằng số âm dưới hình thức ghi trong ngoặc đơn (…)</t>
  </si>
  <si>
    <t>(3) Đối với doanh nghiệp có kỳ kế toán năm là năm dương lịch (X) thì "Số cuối năm" có thể ghi là "31.12.X"; "Số đầu năm" có thể ghi là "01.01.X"</t>
  </si>
  <si>
    <t xml:space="preserve">(4) Đối với người lập biểu là các đơn vị dịch vụ kế toán phải ghi rõ Số chứng chỉ hành nghề, tên và địa chỉ Đơn vị cung cấp dịch vụ kế toán. Người lập biểu là cá nhân ghi rõ số </t>
  </si>
  <si>
    <t>chứng chỉ hành nghề.</t>
  </si>
  <si>
    <t>PHỤ LỤC</t>
  </si>
  <si>
    <t>Chỉ tiêu</t>
  </si>
  <si>
    <t>Năm nay</t>
  </si>
  <si>
    <t>Năm trước</t>
  </si>
  <si>
    <t>1. Doanh thu bán hàng và cung cấp dịch vụ</t>
  </si>
  <si>
    <t>01</t>
  </si>
  <si>
    <t>2. Các khoản giảm trừ doanh thu</t>
  </si>
  <si>
    <t>02</t>
  </si>
  <si>
    <t>3. Doanh thu thuần về bán hàng và cung cấp dịch vụ (10= 01 - 02)</t>
  </si>
  <si>
    <t>10</t>
  </si>
  <si>
    <t>4. Gía vốn hàng bán</t>
  </si>
  <si>
    <t>11</t>
  </si>
  <si>
    <t>5. Lợi nhuận gộp về bán hàng và cung cấp dịch vụ (20= 10 - 11)</t>
  </si>
  <si>
    <t>6. Doanh thu hoạt động tài chính</t>
  </si>
  <si>
    <t>7. Chi phí tài chính</t>
  </si>
  <si>
    <t>Trong đó: Chi phí lãi vay</t>
  </si>
  <si>
    <t>8. Chi phí bán hàng</t>
  </si>
  <si>
    <t>9. Chi phí quản lý doanh nghiệp</t>
  </si>
  <si>
    <t>10. Lợi nhuận thuần từ hoạt động kinh doanh {30= 20 + (21 - 22) - (25 + 26)}</t>
  </si>
  <si>
    <t>11. Thu nhập khác</t>
  </si>
  <si>
    <t>12. Chi phí khác</t>
  </si>
  <si>
    <t>13. Lợi nhuận khác (40= 31 - 32)</t>
  </si>
  <si>
    <t>14. Tổng lợi nhuận kế toán trước thuế (50= 30 + 40)</t>
  </si>
  <si>
    <t>15. Chi phí thuế TNDN hiện hành</t>
  </si>
  <si>
    <t>16. Chi phí thuế TNDN hoãn lại</t>
  </si>
  <si>
    <t>17. Lợi nhuận sau thuế thu nhập doanh nghiệp (60= 50 - 51 - 52)</t>
  </si>
  <si>
    <t>18. Lãi cơ bản trên cổ phiếu</t>
  </si>
  <si>
    <t>19. Lãi suy giảm trên cổ phiếu</t>
  </si>
  <si>
    <t>20</t>
  </si>
  <si>
    <t>21</t>
  </si>
  <si>
    <t>22</t>
  </si>
  <si>
    <t>23</t>
  </si>
  <si>
    <t>25</t>
  </si>
  <si>
    <t>26</t>
  </si>
  <si>
    <t>30</t>
  </si>
  <si>
    <t>31</t>
  </si>
  <si>
    <t>32</t>
  </si>
  <si>
    <t>40</t>
  </si>
  <si>
    <t>50</t>
  </si>
  <si>
    <t>51</t>
  </si>
  <si>
    <t>52</t>
  </si>
  <si>
    <t>60</t>
  </si>
  <si>
    <t>70</t>
  </si>
  <si>
    <t>71</t>
  </si>
  <si>
    <t>Đơn vị tính</t>
  </si>
  <si>
    <r>
      <rPr>
        <b/>
        <sz val="11"/>
        <color theme="1"/>
        <rFont val="Calibri"/>
        <family val="2"/>
        <scheme val="minor"/>
      </rPr>
      <t>[03] Mã số thuế:</t>
    </r>
    <r>
      <rPr>
        <sz val="11"/>
        <color theme="1"/>
        <rFont val="Calibri"/>
        <family val="2"/>
        <scheme val="minor"/>
      </rPr>
      <t xml:space="preserve"> 0106149345</t>
    </r>
  </si>
  <si>
    <r>
      <rPr>
        <b/>
        <sz val="11"/>
        <color theme="1"/>
        <rFont val="Calibri"/>
        <family val="2"/>
        <scheme val="minor"/>
      </rPr>
      <t xml:space="preserve">[02] Tên người nộp thuế: </t>
    </r>
    <r>
      <rPr>
        <sz val="11"/>
        <color theme="1"/>
        <rFont val="Calibri"/>
        <family val="2"/>
        <scheme val="minor"/>
      </rPr>
      <t xml:space="preserve">Công ty cổ phần dịch vụ IERP </t>
    </r>
  </si>
  <si>
    <r>
      <rPr>
        <b/>
        <sz val="11"/>
        <color theme="1"/>
        <rFont val="Calibri"/>
        <family val="2"/>
        <scheme val="minor"/>
      </rPr>
      <t>[01]</t>
    </r>
    <r>
      <rPr>
        <sz val="11"/>
        <color theme="1"/>
        <rFont val="Calibri"/>
        <family val="2"/>
        <scheme val="minor"/>
      </rPr>
      <t xml:space="preserve"> Kỳ tính thuế: Năm 2017</t>
    </r>
  </si>
  <si>
    <t>Người lập biểu</t>
  </si>
  <si>
    <t>(Ký, họ tên)</t>
  </si>
  <si>
    <t xml:space="preserve">Giám đốc </t>
  </si>
  <si>
    <t>(*) Chỉ áp dụng tại công ty cổ phần</t>
  </si>
  <si>
    <t>Người lập biểu là cá nhân ghi rõ số chứng chỉ hành nghề.</t>
  </si>
  <si>
    <t>I. Lưu chuyển tiền từ hoạt động kinh doanh</t>
  </si>
  <si>
    <t>1. Lợi nhuận trước thuế</t>
  </si>
  <si>
    <t>2. Điều chỉnh cho các khoản</t>
  </si>
  <si>
    <t xml:space="preserve"> Khấu hao TSCĐ và BĐSĐT</t>
  </si>
  <si>
    <t xml:space="preserve"> Các khoản dự phòng</t>
  </si>
  <si>
    <t xml:space="preserve"> Lãi, lỗ chênh lệch tỷ giá hối đoái do đánh giá lại các khoản mục tiền tệ có gốc ngoại tệ</t>
  </si>
  <si>
    <t xml:space="preserve"> Chi phí lãi vay</t>
  </si>
  <si>
    <t xml:space="preserve"> Các khoản điều chỉnh khác</t>
  </si>
  <si>
    <t>3. Lợi nhuận từ hoạt động kinh doanh trước thay đổi vốn lưu động</t>
  </si>
  <si>
    <t xml:space="preserve"> Tăng, giảm các khoản phải thu</t>
  </si>
  <si>
    <t xml:space="preserve"> Tăng, giảm hàng tồn kho</t>
  </si>
  <si>
    <t xml:space="preserve"> Tăng, giảm các khoản phải trả (Không kể lãi vay phải trả, thuế thu nhập doanh nghiệp phải nộp)</t>
  </si>
  <si>
    <t xml:space="preserve"> Tăng, giảm chi phí trả trước</t>
  </si>
  <si>
    <t xml:space="preserve"> Tăng, 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</si>
  <si>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</si>
  <si>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</si>
  <si>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</si>
  <si>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</si>
  <si>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thuần từ hoạt động kinh doanh</t>
  </si>
  <si>
    <t>II. Lưu chuyển tiền từ hoạt động đầu tư</t>
  </si>
  <si>
    <t>1. Tiền chi để mua sắm, xấy dựng TSCĐ và các tài sản dài hạn khác</t>
  </si>
  <si>
    <t>2. Tiền thu từ thanh lý, nhượng bán TSCĐ và các tài sản dài hạn khác</t>
  </si>
  <si>
    <t>3. Tiền chi cho vay, mua các công cụ nợ của đơn vị khác</t>
  </si>
  <si>
    <t>4. Tiền thu hồi cho vay, bán lại các công cụ nợ của đơn vị khác</t>
  </si>
  <si>
    <t>5. Tiền chi đầu tư góp vốn vào đơn vị khác</t>
  </si>
  <si>
    <t>6. Tiền thu hồi đầu tư góp vốn vào đơn vị khác</t>
  </si>
  <si>
    <t>7. Tiền thu lãi cho vay, cổ tức và lợi nhuận được chia</t>
  </si>
  <si>
    <t>Lưu chuyển tiền thuần từ hoạt động đầu tư</t>
  </si>
  <si>
    <t>III. Lưu chuyển tiền từ hoạt động tài chính</t>
  </si>
  <si>
    <t>1. Tiền thu từ phát hành cổ phiếu, nhận vốn góp của chủ sở hữu</t>
  </si>
  <si>
    <t>2. Tiền chi trả vốn góp cho các chủ sở hữu, mua lại cổ phiếu của doanh nghiệp đã phát hành</t>
  </si>
  <si>
    <t>3. Tiền thu từ đi vay</t>
  </si>
  <si>
    <t>4. Tiền trả nợ gốc vay</t>
  </si>
  <si>
    <t>5. Tiền trả nợ gốc thuê tài chính</t>
  </si>
  <si>
    <t>6. Cổ tức, lợi nhuận đã trả cho chủ sở hữu</t>
  </si>
  <si>
    <t>Lưu chuyển tiền thuần từ hoạt động tài chính</t>
  </si>
  <si>
    <t>Lưu chuyển tiền thuần trong kỳ (50= 20 + 30 + 40)</t>
  </si>
  <si>
    <t>Tiền và tương đương tiền đầu kỳ</t>
  </si>
  <si>
    <t>Tiền và tương đương tiền cuối kỳ (70= 50 + 60 + 61)</t>
  </si>
  <si>
    <t>03</t>
  </si>
  <si>
    <t>04</t>
  </si>
  <si>
    <t xml:space="preserve"> Lãi, lỗ từ hoạt động đầu tư</t>
  </si>
  <si>
    <t>05</t>
  </si>
  <si>
    <t>06</t>
  </si>
  <si>
    <t>07</t>
  </si>
  <si>
    <t>08</t>
  </si>
  <si>
    <t>09</t>
  </si>
  <si>
    <t>12</t>
  </si>
  <si>
    <t>13</t>
  </si>
  <si>
    <t>14</t>
  </si>
  <si>
    <t>15</t>
  </si>
  <si>
    <t>16</t>
  </si>
  <si>
    <t>17</t>
  </si>
  <si>
    <t>24</t>
  </si>
  <si>
    <t>27</t>
  </si>
  <si>
    <t>33</t>
  </si>
  <si>
    <t>34</t>
  </si>
  <si>
    <t>35</t>
  </si>
  <si>
    <t>36</t>
  </si>
  <si>
    <t>61</t>
  </si>
  <si>
    <t>Ảnh hưởng của thay đổi tỷ giá hối đoái quy đổi ngoại tệ</t>
  </si>
  <si>
    <t>BÁO CÁO LƯU CHUYỂN TiỀN TỆ</t>
  </si>
  <si>
    <t>Tỷ giá quy đổi:</t>
  </si>
  <si>
    <t xml:space="preserve">Đơn vị tính: </t>
  </si>
  <si>
    <t>(Theo phương pháp gián tiếp) (*)</t>
  </si>
  <si>
    <t>Ghi chú: Đối với người lập biểu là các đơn vị dịch vụ kế toán phải ghi rõ Số chứng chỉ hành nghề, tên và địa chi Đơn vị cung cấp dịch vụ kế toán.</t>
  </si>
  <si>
    <t>Đơn vị tính: Việt Nam Đồng</t>
  </si>
  <si>
    <t>Tỷ giá quy đổi: 0</t>
  </si>
  <si>
    <t>8. Doanh thu chưa thực hiện ngắn hạn</t>
  </si>
  <si>
    <t>Lập, ngày 26 tháng 03 năm 2017</t>
  </si>
  <si>
    <t>(Ban hành theo Thông tư số</t>
  </si>
  <si>
    <t xml:space="preserve">200/2014/ TT-BTC Ngày </t>
  </si>
  <si>
    <t>22/12/2014 của Bộ Tài Chính)</t>
  </si>
  <si>
    <t>Lập, ngày 26 tháng 03 năm 2018</t>
  </si>
  <si>
    <r>
      <rPr>
        <b/>
        <sz val="11"/>
        <color theme="1"/>
        <rFont val="Calibri"/>
        <family val="2"/>
        <scheme val="minor"/>
      </rPr>
      <t>[01]</t>
    </r>
    <r>
      <rPr>
        <sz val="11"/>
        <color theme="1"/>
        <rFont val="Calibri"/>
        <family val="2"/>
        <scheme val="minor"/>
      </rPr>
      <t xml:space="preserve"> Kỳ tính thuế: Năm 2016</t>
    </r>
  </si>
  <si>
    <t>Lập, ngày 20 tháng 03 năm 2017</t>
  </si>
  <si>
    <t xml:space="preserve">                                      Lập, ngày 20 tháng 03 năm 2017</t>
  </si>
  <si>
    <t xml:space="preserve">                                      Lập, ngày 26 tháng 03 năm 2018</t>
  </si>
  <si>
    <r>
      <rPr>
        <b/>
        <sz val="12"/>
        <color theme="1"/>
        <rFont val="Calibri"/>
        <family val="2"/>
        <scheme val="minor"/>
      </rPr>
      <t>[01]</t>
    </r>
    <r>
      <rPr>
        <sz val="12"/>
        <color theme="1"/>
        <rFont val="Calibri"/>
        <family val="2"/>
        <scheme val="minor"/>
      </rPr>
      <t xml:space="preserve"> Kỳ tính thuế: Năm 2017</t>
    </r>
  </si>
  <si>
    <r>
      <rPr>
        <b/>
        <sz val="12"/>
        <color theme="1"/>
        <rFont val="Calibri"/>
        <family val="2"/>
        <scheme val="minor"/>
      </rPr>
      <t xml:space="preserve">[02] Tên người nộp thuế: </t>
    </r>
    <r>
      <rPr>
        <sz val="12"/>
        <color theme="1"/>
        <rFont val="Calibri"/>
        <family val="2"/>
        <scheme val="minor"/>
      </rPr>
      <t xml:space="preserve">Công ty cổ phần dịch vụ IERP </t>
    </r>
  </si>
  <si>
    <r>
      <rPr>
        <b/>
        <sz val="12"/>
        <color theme="1"/>
        <rFont val="Calibri"/>
        <family val="2"/>
        <scheme val="minor"/>
      </rPr>
      <t>[03] Mã số thuế:</t>
    </r>
    <r>
      <rPr>
        <sz val="12"/>
        <color theme="1"/>
        <rFont val="Calibri"/>
        <family val="2"/>
        <scheme val="minor"/>
      </rPr>
      <t xml:space="preserve"> 0106149345</t>
    </r>
  </si>
  <si>
    <r>
      <rPr>
        <b/>
        <sz val="12"/>
        <color theme="1"/>
        <rFont val="Calibri"/>
        <family val="2"/>
        <scheme val="minor"/>
      </rPr>
      <t>[01]</t>
    </r>
    <r>
      <rPr>
        <sz val="12"/>
        <color theme="1"/>
        <rFont val="Calibri"/>
        <family val="2"/>
        <scheme val="minor"/>
      </rPr>
      <t xml:space="preserve"> Kỳ tính thuế: Năm 2016</t>
    </r>
  </si>
  <si>
    <r>
      <t xml:space="preserve">Mẫu số: </t>
    </r>
    <r>
      <rPr>
        <b/>
        <sz val="12"/>
        <color theme="1"/>
        <rFont val="Calibri"/>
        <family val="2"/>
        <scheme val="minor"/>
      </rPr>
      <t xml:space="preserve">B 01 - DN </t>
    </r>
  </si>
  <si>
    <r>
      <rPr>
        <b/>
        <sz val="12"/>
        <color theme="1"/>
        <rFont val="Calibri"/>
        <family val="2"/>
        <scheme val="minor"/>
      </rPr>
      <t>[01]</t>
    </r>
    <r>
      <rPr>
        <sz val="12"/>
        <color theme="1"/>
        <rFont val="Calibri"/>
        <family val="2"/>
        <scheme val="minor"/>
      </rPr>
      <t xml:space="preserve"> Tại ngày 31 tháng 12 năm 2017</t>
    </r>
  </si>
  <si>
    <r>
      <rPr>
        <b/>
        <sz val="12"/>
        <color theme="1"/>
        <rFont val="Calibri"/>
        <family val="2"/>
        <scheme val="minor"/>
      </rPr>
      <t>[02] Tên người nộp thuế</t>
    </r>
    <r>
      <rPr>
        <sz val="12"/>
        <color theme="1"/>
        <rFont val="Calibri"/>
        <family val="2"/>
        <scheme val="minor"/>
      </rPr>
      <t>: Công ty Cổ phần dịch vụ IERP</t>
    </r>
  </si>
  <si>
    <r>
      <t xml:space="preserve">[03] Mã số thuế: </t>
    </r>
    <r>
      <rPr>
        <sz val="12"/>
        <color theme="1"/>
        <rFont val="Calibri"/>
        <family val="2"/>
        <scheme val="minor"/>
      </rPr>
      <t>0106149345</t>
    </r>
  </si>
  <si>
    <r>
      <rPr>
        <b/>
        <sz val="12"/>
        <color theme="1"/>
        <rFont val="Calibri"/>
        <family val="2"/>
        <scheme val="minor"/>
      </rPr>
      <t xml:space="preserve">[04] Địa chỉ: </t>
    </r>
    <r>
      <rPr>
        <sz val="12"/>
        <color theme="1"/>
        <rFont val="Calibri"/>
        <family val="2"/>
        <scheme val="minor"/>
      </rPr>
      <t xml:space="preserve">Số 98 đường Hoàng Ngân, Phường Trung Hòa </t>
    </r>
  </si>
  <si>
    <r>
      <rPr>
        <b/>
        <sz val="12"/>
        <color theme="1"/>
        <rFont val="Calibri"/>
        <family val="2"/>
        <scheme val="minor"/>
      </rPr>
      <t>[05] Quận/ Huyện:</t>
    </r>
    <r>
      <rPr>
        <sz val="12"/>
        <color theme="1"/>
        <rFont val="Calibri"/>
        <family val="2"/>
        <scheme val="minor"/>
      </rPr>
      <t xml:space="preserve"> Cầu Giấy</t>
    </r>
  </si>
  <si>
    <r>
      <rPr>
        <b/>
        <sz val="12"/>
        <color theme="1"/>
        <rFont val="Calibri"/>
        <family val="2"/>
        <scheme val="minor"/>
      </rPr>
      <t>[06] Tỉnh/ Thành phố:</t>
    </r>
    <r>
      <rPr>
        <sz val="12"/>
        <color theme="1"/>
        <rFont val="Calibri"/>
        <family val="2"/>
        <scheme val="minor"/>
      </rPr>
      <t xml:space="preserve"> Hà Nội</t>
    </r>
  </si>
  <si>
    <t>BCTC đã được kiểm toán: []</t>
  </si>
  <si>
    <r>
      <rPr>
        <b/>
        <sz val="12"/>
        <color theme="1"/>
        <rFont val="Calibri"/>
        <family val="2"/>
        <scheme val="minor"/>
      </rPr>
      <t>[01]</t>
    </r>
    <r>
      <rPr>
        <sz val="12"/>
        <color theme="1"/>
        <rFont val="Calibri"/>
        <family val="2"/>
        <scheme val="minor"/>
      </rPr>
      <t xml:space="preserve"> Tại ngày 31 tháng 12 năm 2016</t>
    </r>
  </si>
  <si>
    <t>Tỷ giá quy đổi</t>
  </si>
  <si>
    <r>
      <t xml:space="preserve">Mẫu số: </t>
    </r>
    <r>
      <rPr>
        <b/>
        <sz val="12"/>
        <color theme="1"/>
        <rFont val="Calibri"/>
        <family val="2"/>
        <scheme val="minor"/>
      </rPr>
      <t xml:space="preserve">B 02 - DN </t>
    </r>
  </si>
  <si>
    <r>
      <t xml:space="preserve">Mẫu số: </t>
    </r>
    <r>
      <rPr>
        <b/>
        <sz val="12"/>
        <color theme="1"/>
        <rFont val="Calibri"/>
        <family val="2"/>
        <scheme val="minor"/>
      </rPr>
      <t xml:space="preserve">B 03 - DN </t>
    </r>
  </si>
  <si>
    <t>TT</t>
  </si>
  <si>
    <t>31/12/2017</t>
  </si>
  <si>
    <t>31/12/2016</t>
  </si>
  <si>
    <t>Chênh Lệch</t>
  </si>
  <si>
    <t>Số tiền(đồng)</t>
  </si>
  <si>
    <t>Tỷ trọng (%)</t>
  </si>
  <si>
    <t>Số tiền (đồng)</t>
  </si>
  <si>
    <t>A</t>
  </si>
  <si>
    <t>Tổng tài sản</t>
  </si>
  <si>
    <t>Tài sản ngắn hạn</t>
  </si>
  <si>
    <t>Tài sản dài hạn</t>
  </si>
  <si>
    <t>B</t>
  </si>
  <si>
    <t>Tổng nguồn vốn</t>
  </si>
  <si>
    <t>I</t>
  </si>
  <si>
    <t>Nợ phải trả</t>
  </si>
  <si>
    <t>Nợ ngắn hạn</t>
  </si>
  <si>
    <t>Nợ dài hạn</t>
  </si>
  <si>
    <t>II</t>
  </si>
  <si>
    <t>Vốn chủ sở hữu</t>
  </si>
  <si>
    <t>STT</t>
  </si>
  <si>
    <t>Kết quả kinh doanh</t>
  </si>
  <si>
    <t>Năm 2017</t>
  </si>
  <si>
    <t>Năm 2016</t>
  </si>
  <si>
    <t>Chênh lệch</t>
  </si>
  <si>
    <t>Số tiền (VNĐ)</t>
  </si>
  <si>
    <t>Tỷ lệ      (%)</t>
  </si>
  <si>
    <t>Tổng Doanh thu</t>
  </si>
  <si>
    <t>Doanh thu thuần về bán hàng và cung cấp dịch vụ</t>
  </si>
  <si>
    <t>Doanh thu hoạt động tài chính</t>
  </si>
  <si>
    <t>Thu nhập khác</t>
  </si>
  <si>
    <t>Tổng chi phí</t>
  </si>
  <si>
    <t>Tổng lợi nhuận trước thuế</t>
  </si>
  <si>
    <t>LNST</t>
  </si>
  <si>
    <t>Tỷ lệ (%)</t>
  </si>
  <si>
    <t xml:space="preserve">    BÁO CÁO KẾT QUẢ HOẠT ĐỘNG KINH DOANH</t>
  </si>
  <si>
    <t xml:space="preserve">  BÁO CÁO KẾT QUẢ HOẠT ĐỘNG KINH DOANH</t>
  </si>
  <si>
    <t>B - TÀI SẢN DÀI HẠN (200 = 210 + 220 + 230 + 240 + 250 + 260)</t>
  </si>
  <si>
    <t>I. Các khoản phải thu dài hạn (210 = 211 + 212 +…+ 216 + 219)</t>
  </si>
  <si>
    <t>IV. Hàng tồn kho (140 = 141 + 149)</t>
  </si>
  <si>
    <t>V. Tài sản ngắn hạn khác (150 = 151 + 152 +…+ 155)</t>
  </si>
  <si>
    <t>A - TÀI SẢN NGẮN HẠN (100 = 110 + 120 + 130 + 140 + 150)</t>
  </si>
  <si>
    <t>TỔNG CỘNG NGUỒN VỐN (440 = 300 + 400)</t>
  </si>
  <si>
    <t>II. Nguồn kinh phí và quỹ khác (430 = 431 + 432)</t>
  </si>
  <si>
    <t>11. Lợi nhuận sau thuế chưa phân phối (421 = 421a + 421b)</t>
  </si>
  <si>
    <t>I. Vốn chủ sở hữu (410 = 411 + 412 +…+ 421 + 422)</t>
  </si>
  <si>
    <t>1. Vốn góp của chủ sở hữu (411 = 411a + 411b)</t>
  </si>
  <si>
    <t>D - VỐN CHỦ SỞ HỮU (400 = 410 + 430)</t>
  </si>
  <si>
    <t>II. Nợ dài hạn (330 = 331 + 332 +…+ 342 + 343)</t>
  </si>
  <si>
    <t>I. Nợ ngắn hạn (310 = 311 + 312 +…+ 323 + 324)</t>
  </si>
  <si>
    <t>C - NỢ PHẢI TRẢ (300 = 310 + 330)</t>
  </si>
  <si>
    <t xml:space="preserve"> TỔNG CỘNG TÀI SẢN (270 = 100 + 200)</t>
  </si>
  <si>
    <t>VI.Tài sản dài hạn khác (260 = 261 + 262 + 263 + 268)</t>
  </si>
  <si>
    <t>V. Đầu tư tài chính dài hạn (250 = 251 +…+ 255)</t>
  </si>
  <si>
    <t>IV. Tài sản dang dở dài hạn (240 = 241 + 242)</t>
  </si>
  <si>
    <t>III. Bất động sản đầu tư (230 = 231 + 232)</t>
  </si>
  <si>
    <t>1. Tài sản cố định hữu hình (221 = 222 + 223)</t>
  </si>
  <si>
    <t>2. Tài sản cố định thuê tài chính (224 = 225 + 226)</t>
  </si>
  <si>
    <t>3. Tài sản cố định vô hình (227 = 228 + 229)</t>
  </si>
  <si>
    <t>II. Tài sản cố định (220 = 221 + 224 + 227)</t>
  </si>
  <si>
    <t>III. Các khoản phải thu ngắn hạn (130 = 131 + 132 +…+ 137 + 139)</t>
  </si>
  <si>
    <t>II. Đầu tư tài chính ngắn hạn (120 = 121 + 122 + 123)</t>
  </si>
  <si>
    <t>I. Tiền và các khoản tương đương tiền (110 = 111 + 112)</t>
  </si>
  <si>
    <t>3. Doanh thu thuần về bán hàng và cung cấp dịch vụ (10 = 01 - 02)</t>
  </si>
  <si>
    <t>5. Lợi nhuận gộp về bán hàng và cung cấp dịch vụ (20 = 10 - 11)</t>
  </si>
  <si>
    <t>10. Lợi nhuận thuần từ hoạt động kinh doanh {30 = 20 + (21 - 22) - (25 + 26)}</t>
  </si>
  <si>
    <t>13. Lợi nhuận khác (40 = 31 - 32)</t>
  </si>
  <si>
    <t>14. Tổng lợi nhuận kế toán trước thuế (50 = 30 + 40)</t>
  </si>
  <si>
    <t>17. Lợi nhuận sau thuế thu nhập doanh nghiệp (60 = 50 - 51 - 52)</t>
  </si>
  <si>
    <t>Lưu chuyển tiền thuần trong kỳ (50 = 20 + 30 + 40)</t>
  </si>
  <si>
    <t>Tiền và tương đương tiền cuối kỳ (70 = 50 + 60 + 61)</t>
  </si>
  <si>
    <r>
      <rPr>
        <b/>
        <sz val="12"/>
        <color theme="1"/>
        <rFont val="Calibri"/>
        <family val="2"/>
        <scheme val="minor"/>
      </rPr>
      <t>[01]</t>
    </r>
    <r>
      <rPr>
        <sz val="12"/>
        <color theme="1"/>
        <rFont val="Calibri"/>
        <family val="2"/>
        <scheme val="minor"/>
      </rPr>
      <t xml:space="preserve"> Tại ngày 31 tháng 12 năm 2018</t>
    </r>
  </si>
  <si>
    <t>C- NỢ PHẢI TRẢ</t>
  </si>
  <si>
    <t>I - Nợ ngắn hạn</t>
  </si>
  <si>
    <t>II - Nợ dài hạn</t>
  </si>
  <si>
    <t>13. Qũy phát triển khoa học công nghệ</t>
  </si>
  <si>
    <t>D- VỐN CHỦ SỞ HỮU</t>
  </si>
  <si>
    <t>I - VỐN CHỦ SỞ HỮU</t>
  </si>
  <si>
    <t>1. Vốn góp của chủ sở hữu</t>
  </si>
  <si>
    <t>1a. Cổ phiếu phổ thông có quyền biểu quyết</t>
  </si>
  <si>
    <t>11. Lợi nhuận sau thuế chưa phân phối</t>
  </si>
  <si>
    <t>11b. Lợi nhuận chưa phân phối kỳ này</t>
  </si>
  <si>
    <t>TỔNG NGUỒN VỐN</t>
  </si>
  <si>
    <t xml:space="preserve">                     -</t>
  </si>
  <si>
    <t xml:space="preserve">               -</t>
  </si>
  <si>
    <t xml:space="preserve">                -</t>
  </si>
  <si>
    <t>11a. Lợi nhuận chưa PP lũy kế đến kì trước</t>
  </si>
  <si>
    <t xml:space="preserve">                Chỉ tiêu</t>
  </si>
  <si>
    <t xml:space="preserve">    Số tiền (đồng)</t>
  </si>
  <si>
    <t xml:space="preserve">      TT (%)</t>
  </si>
  <si>
    <t xml:space="preserve">       75,73%</t>
  </si>
  <si>
    <t xml:space="preserve">                 31/12/2017</t>
  </si>
  <si>
    <t xml:space="preserve">                31/12/2018</t>
  </si>
  <si>
    <t xml:space="preserve">   Số tiền (đồng)</t>
  </si>
  <si>
    <t xml:space="preserve">     TT (%)</t>
  </si>
  <si>
    <t xml:space="preserve">     Số tiền (đồng)</t>
  </si>
  <si>
    <t xml:space="preserve"> Tỷ lệ (%)</t>
  </si>
  <si>
    <t xml:space="preserve">                   Chênh lệch</t>
  </si>
  <si>
    <t xml:space="preserve">            TSNH</t>
  </si>
  <si>
    <t xml:space="preserve">         (77,49%)</t>
  </si>
  <si>
    <t xml:space="preserve">           TSDH</t>
  </si>
  <si>
    <t xml:space="preserve">         (22,51%)</t>
  </si>
  <si>
    <t xml:space="preserve">          NNH</t>
  </si>
  <si>
    <t xml:space="preserve">      (31,55%)</t>
  </si>
  <si>
    <t xml:space="preserve">      NWC &gt; 0</t>
  </si>
  <si>
    <t xml:space="preserve">          NVDH</t>
  </si>
  <si>
    <t xml:space="preserve">        (68,45%)</t>
  </si>
  <si>
    <t xml:space="preserve">        (75,73%)</t>
  </si>
  <si>
    <t xml:space="preserve">        NWC &gt; 0</t>
  </si>
  <si>
    <t xml:space="preserve">      (24,27%)</t>
  </si>
  <si>
    <t xml:space="preserve">         (85,36%)</t>
  </si>
  <si>
    <t xml:space="preserve">         (14,64%)</t>
  </si>
  <si>
    <t>31/12/2018</t>
  </si>
  <si>
    <t>Tỷ trọng</t>
  </si>
  <si>
    <t xml:space="preserve">         Số tiền</t>
  </si>
  <si>
    <t xml:space="preserve">          Số tiền</t>
  </si>
  <si>
    <t xml:space="preserve">        Số tiền</t>
  </si>
  <si>
    <t>I - Tài sản</t>
  </si>
  <si>
    <t>1. Tài sản ngắn hạn</t>
  </si>
  <si>
    <t>2. Tài sản dài hạn</t>
  </si>
  <si>
    <t>II - Nguồn vốn</t>
  </si>
  <si>
    <t>1. Nợ ngắn hạn</t>
  </si>
  <si>
    <t>2. Nguồn vốn dài hạn</t>
  </si>
  <si>
    <t>a. Nợ dài hạn</t>
  </si>
  <si>
    <t>b. Vốn chủ sở hữu</t>
  </si>
  <si>
    <t>III - Nguồn vốn lưu động thường xuyên (NWC)</t>
  </si>
  <si>
    <t xml:space="preserve">                 -</t>
  </si>
  <si>
    <t xml:space="preserve">          -</t>
  </si>
  <si>
    <t xml:space="preserve">                                 Chỉ tiêu </t>
  </si>
  <si>
    <t xml:space="preserve">                     31/12/2018</t>
  </si>
  <si>
    <t xml:space="preserve">               31/12/2017</t>
  </si>
  <si>
    <t xml:space="preserve">              Chênh lệch</t>
  </si>
  <si>
    <t>A - TÀI SẢN NGẮN HẠN</t>
  </si>
  <si>
    <t>I - Tiền và các khoản tương đương tiền</t>
  </si>
  <si>
    <t>III - Các khoản phải thu ngắn hạn</t>
  </si>
  <si>
    <t>1. Phải thu ngắn hạn khách hàng</t>
  </si>
  <si>
    <t>IV - Hàng tồn kho</t>
  </si>
  <si>
    <t>V - Tài sản ngắn hạn khác</t>
  </si>
  <si>
    <t>B - TÀI SẢN DÀI HẠN</t>
  </si>
  <si>
    <t>II - Tài sản cố định</t>
  </si>
  <si>
    <t>1. Tài sản cố định hữu hình</t>
  </si>
  <si>
    <t>1a. Nguyên giá</t>
  </si>
  <si>
    <t>1b. Gía trị hao mòn lũy kế</t>
  </si>
  <si>
    <t>VI - Tài sản dài hạn khác</t>
  </si>
  <si>
    <t>TỔNG TÀI SẢN</t>
  </si>
  <si>
    <t>V - Đầu tư tài chính dài hạn</t>
  </si>
  <si>
    <t xml:space="preserve">                               Chỉ tiêu</t>
  </si>
  <si>
    <t xml:space="preserve">             Số tiền</t>
  </si>
  <si>
    <t xml:space="preserve">  Tỷ trọng</t>
  </si>
  <si>
    <t xml:space="preserve">           Số tiền</t>
  </si>
  <si>
    <t xml:space="preserve">      Tỷ lệ</t>
  </si>
  <si>
    <t>Dòng tiền vào từ HDKD</t>
  </si>
  <si>
    <t>Dòng tiền vào từ HDĐT</t>
  </si>
  <si>
    <t>Dòng tiền vào từ HDTC</t>
  </si>
  <si>
    <t>Tổng dòng tiền vào của doanh nghiệp</t>
  </si>
  <si>
    <t>Dòng tiền chi từ HDKD</t>
  </si>
  <si>
    <t>Dòng tiền chi từ HDĐT</t>
  </si>
  <si>
    <t>Dòng tiền chi từ HDTC</t>
  </si>
  <si>
    <t>Tổng dòng tiền chi của doanh nghiệp</t>
  </si>
  <si>
    <t>Dòng tiền thuần từ HDKD</t>
  </si>
  <si>
    <t>Dòng tiền thuần từ HĐTC</t>
  </si>
  <si>
    <t>Dòng tiền thuần từ HDĐT</t>
  </si>
  <si>
    <t>Dòng tiền thuần của doanh nghiệp</t>
  </si>
  <si>
    <t>Doanh thu bán hàng</t>
  </si>
  <si>
    <t>Năm 2018</t>
  </si>
  <si>
    <t>Số tiền</t>
  </si>
  <si>
    <t>Tỷ lệ</t>
  </si>
  <si>
    <t>Cuối năm</t>
  </si>
  <si>
    <t>Đầu năm</t>
  </si>
  <si>
    <t>Vốn bị chiếm dụng</t>
  </si>
  <si>
    <t>I - Các khoản phải thu ngắn hạn</t>
  </si>
  <si>
    <t>Vốn chiếm dụng</t>
  </si>
  <si>
    <t>I - Các khoản phải trả ngắn hạn</t>
  </si>
  <si>
    <t>Chênh lệch phải thu - phải trả</t>
  </si>
  <si>
    <t>1. Tổng các khoản phải thu</t>
  </si>
  <si>
    <t>2. Tổng tài sản</t>
  </si>
  <si>
    <t>3. Hệ số các khoản phải thu ( = (1)/(2) )</t>
  </si>
  <si>
    <t>4. Tổng các khoản phải trả</t>
  </si>
  <si>
    <t>5. Hệ số các khoản phải trả ( = (4)/(2) )</t>
  </si>
  <si>
    <t>6. Doanh thu thuần</t>
  </si>
  <si>
    <t>7. Các khoản phải thu bình quân</t>
  </si>
  <si>
    <t>8. Hệ số thu hồi nợ ( = (6)*1,1/ (7))</t>
  </si>
  <si>
    <t>9. Kỳ thu hồi nợ bình quân ( = 360/ (8))</t>
  </si>
  <si>
    <t>10. Gía vốn hàng bán</t>
  </si>
  <si>
    <t>11. Các khoản phải trả bình quân</t>
  </si>
  <si>
    <t>12. Hệ số hoàn trả nợ ( = (10)/(11))</t>
  </si>
  <si>
    <t>13. Kỳ trả nợ bình quân ( = 360/ (12))</t>
  </si>
  <si>
    <t>VNĐ</t>
  </si>
  <si>
    <t>Lần</t>
  </si>
  <si>
    <t>Ngày</t>
  </si>
  <si>
    <t>Đvt</t>
  </si>
  <si>
    <t>Hàng tồn kho</t>
  </si>
  <si>
    <t>Tiền và tương đương tiền</t>
  </si>
  <si>
    <t>Hệ số khả năng thanh toán hiện thời ( = 2/5 )</t>
  </si>
  <si>
    <t>Hệ số khả năng thanh toán nhanh (= (2-3)/5 )</t>
  </si>
  <si>
    <t>Hệ số khả năng thanh toán tức thời (= 4/5 )</t>
  </si>
  <si>
    <t>Lợi nhuận trước lãi vay và thuế</t>
  </si>
  <si>
    <t>Lãi vay phải trả</t>
  </si>
  <si>
    <t>Hệ số khả năng thanh toán lãi vay ( 6/7 )</t>
  </si>
  <si>
    <t>lần</t>
  </si>
  <si>
    <t>Số tuyệt đối</t>
  </si>
  <si>
    <t>TL (%)</t>
  </si>
  <si>
    <t>Tuyệt đối</t>
  </si>
  <si>
    <t>Doanh thu thuần (VNĐ)</t>
  </si>
  <si>
    <t>Gía vốn hàng bán (VNĐ)</t>
  </si>
  <si>
    <t>Hàng tồn kho bình quân (VNĐ)</t>
  </si>
  <si>
    <t>Các khoản phải thu ngắn hạn bình quân (VNĐ)</t>
  </si>
  <si>
    <t>Vốn lưu động bình quân (VNĐ)</t>
  </si>
  <si>
    <t>VCĐ và vốn dài hạn bình quân (VNĐ)</t>
  </si>
  <si>
    <t>VKD bình quân (VNĐ)</t>
  </si>
  <si>
    <t>Vòng quay hàng tồn kho (vòng) ( = (2)/(3) )</t>
  </si>
  <si>
    <t>Kỳ luân chuyển hàng tồn kho (ngày) ( = 360/(8))</t>
  </si>
  <si>
    <t>Vòng quay các khoản phải thu (vòng) (=1*1,1/ (4))</t>
  </si>
  <si>
    <t>Kỳ thu tiền trung bình (ngày) (= 360/ (10))</t>
  </si>
  <si>
    <t>Vòng quay vốn lưu động (vòng) (= (1)/(5))</t>
  </si>
  <si>
    <t>Kỳ luân chuyển VLĐ (ngày) ( = 360/ (12))</t>
  </si>
  <si>
    <t>Vòng quay tổng VKD (vòng) (= (1)/(7))</t>
  </si>
  <si>
    <t>H/suất sử dụng VCĐ và vốn dài hạn khác (vòng) ( = (1)/(6))</t>
  </si>
  <si>
    <t xml:space="preserve">STT </t>
  </si>
  <si>
    <t>% DTT</t>
  </si>
  <si>
    <t>Doanh thu bán hàng và cung cấp dịch vụ</t>
  </si>
  <si>
    <t>Các khoản giảm trừ doanh thu</t>
  </si>
  <si>
    <t>Gía vốn hàng bán</t>
  </si>
  <si>
    <t>Lợi nhuận gộp về bán hàng</t>
  </si>
  <si>
    <t>Chi phí tài chính</t>
  </si>
  <si>
    <t xml:space="preserve"> Trong đó: Chi phí lãi vay</t>
  </si>
  <si>
    <t>Chi phí bán hàng</t>
  </si>
  <si>
    <t>Chi phí quản lý doanh nghiệp</t>
  </si>
  <si>
    <t>Lợi nhuận thuần từ hoạt động kinh doanh</t>
  </si>
  <si>
    <t>Chi phí khác</t>
  </si>
  <si>
    <t>Lợi nhuận khác</t>
  </si>
  <si>
    <t>Tổng lợi nhuận kế toán trước thuế</t>
  </si>
  <si>
    <t>Chi phí thuế thu nhập hiện hành</t>
  </si>
  <si>
    <t>Lợi nhuận sau thuế thu nhập doanh nghiệp</t>
  </si>
  <si>
    <t xml:space="preserve">Chỉ tiêu </t>
  </si>
  <si>
    <t>Lợi nhuận trước lãi vay và thuế (EBIT)</t>
  </si>
  <si>
    <t>Lợi nhuận sau thuế</t>
  </si>
  <si>
    <t>Doanh thu thuần</t>
  </si>
  <si>
    <t>VKD bình quân</t>
  </si>
  <si>
    <t>VCSH bình quân</t>
  </si>
  <si>
    <t>Tỷ suất LNST/ Doanh thu (ROS) (%) ( = 3/4)</t>
  </si>
  <si>
    <t>Tỷ suất sinh lời kinh tế của tài sản (BEP) (%) (=1/5)</t>
  </si>
  <si>
    <t xml:space="preserve">Tỷ suất LNTT/ VKD (%) ( = 2/5) </t>
  </si>
  <si>
    <t>Tỷ suất LNST/ VKD ( ROA) (%) (= 3/5)</t>
  </si>
  <si>
    <t>Tỷ suất LNTST/ VCSH ( ROE) (%) (= 3/6)</t>
  </si>
  <si>
    <t>Nợ trung và dài hạn</t>
  </si>
  <si>
    <t xml:space="preserve">Nguồn vốn </t>
  </si>
  <si>
    <t>lưu động</t>
  </si>
  <si>
    <t>thường xuyên</t>
  </si>
  <si>
    <t xml:space="preserve">           Nguồn vốn</t>
  </si>
  <si>
    <t xml:space="preserve">            tạm thời</t>
  </si>
  <si>
    <t xml:space="preserve">            Nguồn vốn</t>
  </si>
  <si>
    <t xml:space="preserve">             thường </t>
  </si>
  <si>
    <t xml:space="preserve">             xuyên</t>
  </si>
</sst>
</file>

<file path=xl/styles.xml><?xml version="1.0" encoding="utf-8"?>
<styleSheet xmlns="http://schemas.openxmlformats.org/spreadsheetml/2006/main">
  <numFmts count="4">
    <numFmt numFmtId="43" formatCode="_(* #,##0.00_);_(* \(#,##0.00\);_(* &quot;-&quot;??_);_(@_)"/>
    <numFmt numFmtId="164" formatCode="_(* #,##0_);_(* \(#,##0\);_(* &quot;-&quot;??_);_(@_)"/>
    <numFmt numFmtId="165" formatCode="_(* #,##0.0_);_(* \(#,##0.0\);_(* &quot;-&quot;?_);_(@_)"/>
    <numFmt numFmtId="166" formatCode="0.000"/>
  </numFmts>
  <fonts count="9">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
      <sz val="12"/>
      <color theme="1"/>
      <name val="Calibri"/>
      <family val="2"/>
      <scheme val="minor"/>
    </font>
    <font>
      <b/>
      <i/>
      <sz val="12"/>
      <color theme="1"/>
      <name val="Calibri"/>
      <family val="2"/>
      <scheme val="minor"/>
    </font>
    <font>
      <b/>
      <sz val="14"/>
      <color theme="1"/>
      <name val="Times New Roman"/>
      <family val="1"/>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dashDotDot">
        <color indexed="64"/>
      </bottom>
      <diagonal/>
    </border>
    <border>
      <left/>
      <right/>
      <top/>
      <bottom style="dashDotDot">
        <color indexed="64"/>
      </bottom>
      <diagonal/>
    </border>
    <border>
      <left/>
      <right/>
      <top style="dashDotDot">
        <color indexed="64"/>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236">
    <xf numFmtId="0" fontId="0" fillId="0" borderId="0" xfId="0"/>
    <xf numFmtId="0" fontId="0" fillId="0" borderId="0" xfId="0" applyBorder="1"/>
    <xf numFmtId="0" fontId="2" fillId="0" borderId="1" xfId="0" applyFont="1" applyBorder="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ont="1"/>
    <xf numFmtId="0" fontId="0" fillId="0" borderId="0" xfId="0" applyFill="1" applyBorder="1"/>
    <xf numFmtId="0" fontId="0" fillId="0" borderId="0" xfId="0" applyAlignment="1"/>
    <xf numFmtId="49" fontId="0" fillId="0" borderId="0" xfId="0" applyNumberFormat="1"/>
    <xf numFmtId="49" fontId="0" fillId="0" borderId="0" xfId="0" applyNumberFormat="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xf numFmtId="49" fontId="0" fillId="0" borderId="0" xfId="0" applyNumberFormat="1" applyFont="1"/>
    <xf numFmtId="0" fontId="4" fillId="0" borderId="0" xfId="0" applyFont="1" applyAlignment="1">
      <alignment horizontal="center" vertical="center"/>
    </xf>
    <xf numFmtId="49" fontId="0" fillId="0" borderId="0" xfId="0" applyNumberFormat="1" applyBorder="1" applyAlignment="1">
      <alignment horizontal="center"/>
    </xf>
    <xf numFmtId="0" fontId="6" fillId="0" borderId="0" xfId="0" applyFont="1" applyAlignment="1">
      <alignment horizontal="center"/>
    </xf>
    <xf numFmtId="49" fontId="6" fillId="0" borderId="0" xfId="0" applyNumberFormat="1" applyFont="1" applyAlignment="1">
      <alignment horizontal="center"/>
    </xf>
    <xf numFmtId="0" fontId="6" fillId="0" borderId="0" xfId="0" applyFont="1"/>
    <xf numFmtId="49" fontId="6" fillId="0" borderId="0" xfId="0" applyNumberFormat="1" applyFont="1"/>
    <xf numFmtId="0" fontId="6" fillId="0" borderId="0" xfId="0" applyFont="1" applyAlignment="1">
      <alignment horizontal="right"/>
    </xf>
    <xf numFmtId="49" fontId="2" fillId="0" borderId="1" xfId="0" applyNumberFormat="1" applyFont="1" applyBorder="1" applyAlignment="1">
      <alignment horizontal="center"/>
    </xf>
    <xf numFmtId="0" fontId="6" fillId="0" borderId="1" xfId="0" applyFont="1" applyBorder="1" applyAlignment="1">
      <alignment horizontal="center"/>
    </xf>
    <xf numFmtId="49" fontId="6" fillId="0" borderId="1" xfId="0" applyNumberFormat="1" applyFont="1" applyBorder="1" applyAlignment="1">
      <alignment horizontal="center"/>
    </xf>
    <xf numFmtId="0" fontId="2" fillId="0" borderId="1" xfId="0" applyFont="1" applyBorder="1"/>
    <xf numFmtId="49" fontId="6" fillId="0" borderId="1" xfId="0" applyNumberFormat="1" applyFont="1" applyBorder="1"/>
    <xf numFmtId="0" fontId="6" fillId="0" borderId="1" xfId="0" applyFont="1" applyBorder="1"/>
    <xf numFmtId="0" fontId="7" fillId="0" borderId="1" xfId="0" applyFont="1" applyBorder="1"/>
    <xf numFmtId="49" fontId="7" fillId="0" borderId="1" xfId="0" applyNumberFormat="1" applyFont="1" applyBorder="1"/>
    <xf numFmtId="0" fontId="7" fillId="0" borderId="1" xfId="0" applyFont="1" applyFill="1" applyBorder="1"/>
    <xf numFmtId="0" fontId="6" fillId="0" borderId="1" xfId="0" applyFont="1" applyFill="1" applyBorder="1"/>
    <xf numFmtId="0" fontId="2" fillId="0" borderId="1" xfId="0" applyFont="1" applyFill="1" applyBorder="1"/>
    <xf numFmtId="0" fontId="6" fillId="0" borderId="0" xfId="0" applyFont="1" applyAlignment="1">
      <alignment vertical="center"/>
    </xf>
    <xf numFmtId="49" fontId="6" fillId="0" borderId="0" xfId="0" applyNumberFormat="1" applyFont="1" applyAlignment="1">
      <alignment vertical="center"/>
    </xf>
    <xf numFmtId="0" fontId="2" fillId="0" borderId="0" xfId="0" applyFont="1" applyAlignment="1">
      <alignment horizontal="center"/>
    </xf>
    <xf numFmtId="49" fontId="2" fillId="0" borderId="0" xfId="0" applyNumberFormat="1" applyFont="1" applyAlignment="1"/>
    <xf numFmtId="0" fontId="6" fillId="0" borderId="0" xfId="0" applyFont="1" applyAlignment="1"/>
    <xf numFmtId="0" fontId="2" fillId="0" borderId="0" xfId="0" applyFont="1"/>
    <xf numFmtId="0" fontId="4" fillId="0" borderId="0" xfId="0" applyFont="1"/>
    <xf numFmtId="0" fontId="3" fillId="0" borderId="0" xfId="0" applyFont="1" applyAlignment="1">
      <alignment horizontal="center"/>
    </xf>
    <xf numFmtId="0" fontId="6" fillId="0" borderId="0" xfId="0" applyFont="1" applyBorder="1"/>
    <xf numFmtId="0" fontId="2" fillId="0" borderId="1" xfId="0" applyFont="1" applyBorder="1" applyAlignment="1">
      <alignment horizontal="left"/>
    </xf>
    <xf numFmtId="0" fontId="2" fillId="0" borderId="0" xfId="0" applyFont="1" applyBorder="1"/>
    <xf numFmtId="0" fontId="6" fillId="0" borderId="0" xfId="0" applyFont="1" applyBorder="1" applyAlignment="1">
      <alignment horizontal="center"/>
    </xf>
    <xf numFmtId="0" fontId="6" fillId="0" borderId="0" xfId="0" applyFont="1" applyBorder="1" applyAlignment="1">
      <alignment horizontal="right"/>
    </xf>
    <xf numFmtId="0" fontId="2" fillId="0" borderId="0" xfId="0" applyFont="1" applyFill="1" applyBorder="1" applyAlignment="1">
      <alignment horizontal="right"/>
    </xf>
    <xf numFmtId="0" fontId="2" fillId="0" borderId="0" xfId="0" applyFont="1" applyBorder="1" applyAlignment="1">
      <alignment horizontal="right"/>
    </xf>
    <xf numFmtId="0" fontId="6" fillId="0" borderId="0" xfId="0" applyFont="1" applyFill="1" applyBorder="1"/>
    <xf numFmtId="0" fontId="2" fillId="0" borderId="1" xfId="0" applyFont="1" applyBorder="1" applyAlignment="1">
      <alignment horizontal="center" vertical="top"/>
    </xf>
    <xf numFmtId="3" fontId="6" fillId="0" borderId="0" xfId="0" applyNumberFormat="1" applyFont="1"/>
    <xf numFmtId="3" fontId="6" fillId="0" borderId="2" xfId="0" applyNumberFormat="1" applyFont="1" applyBorder="1" applyAlignment="1">
      <alignment horizontal="center"/>
    </xf>
    <xf numFmtId="3" fontId="6" fillId="0" borderId="3" xfId="0" applyNumberFormat="1" applyFont="1" applyBorder="1" applyAlignment="1">
      <alignment horizontal="center"/>
    </xf>
    <xf numFmtId="3" fontId="6" fillId="0" borderId="4" xfId="0" applyNumberFormat="1" applyFont="1" applyBorder="1" applyAlignment="1">
      <alignment horizontal="center"/>
    </xf>
    <xf numFmtId="3" fontId="6" fillId="0" borderId="0" xfId="0" applyNumberFormat="1" applyFont="1" applyBorder="1"/>
    <xf numFmtId="3" fontId="2" fillId="0" borderId="0" xfId="0" applyNumberFormat="1" applyFont="1"/>
    <xf numFmtId="3" fontId="2" fillId="0" borderId="1" xfId="0" applyNumberFormat="1" applyFont="1" applyBorder="1" applyAlignment="1">
      <alignment horizontal="center"/>
    </xf>
    <xf numFmtId="3" fontId="2" fillId="0" borderId="1" xfId="0" applyNumberFormat="1" applyFont="1" applyBorder="1"/>
    <xf numFmtId="3" fontId="6" fillId="0" borderId="1" xfId="0" applyNumberFormat="1" applyFont="1" applyBorder="1" applyAlignment="1">
      <alignment horizontal="right"/>
    </xf>
    <xf numFmtId="3" fontId="6" fillId="0" borderId="1" xfId="0" applyNumberFormat="1" applyFont="1" applyBorder="1"/>
    <xf numFmtId="3" fontId="2" fillId="0" borderId="0" xfId="0" applyNumberFormat="1" applyFont="1" applyBorder="1"/>
    <xf numFmtId="3" fontId="6" fillId="0" borderId="0" xfId="0" applyNumberFormat="1" applyFont="1" applyBorder="1" applyAlignment="1">
      <alignment horizontal="right"/>
    </xf>
    <xf numFmtId="3" fontId="2" fillId="0" borderId="0" xfId="0" applyNumberFormat="1" applyFont="1" applyBorder="1" applyAlignment="1">
      <alignment horizontal="right"/>
    </xf>
    <xf numFmtId="3" fontId="6" fillId="0" borderId="0" xfId="1" applyNumberFormat="1" applyFont="1"/>
    <xf numFmtId="3" fontId="6" fillId="0" borderId="2" xfId="1" applyNumberFormat="1" applyFont="1" applyBorder="1" applyAlignment="1">
      <alignment horizontal="center"/>
    </xf>
    <xf numFmtId="3" fontId="6" fillId="0" borderId="3" xfId="1" applyNumberFormat="1" applyFont="1" applyBorder="1" applyAlignment="1">
      <alignment horizontal="center"/>
    </xf>
    <xf numFmtId="3" fontId="6" fillId="0" borderId="4" xfId="1" applyNumberFormat="1" applyFont="1" applyBorder="1" applyAlignment="1">
      <alignment horizontal="center"/>
    </xf>
    <xf numFmtId="3" fontId="6" fillId="0" borderId="0" xfId="1" applyNumberFormat="1" applyFont="1" applyBorder="1"/>
    <xf numFmtId="3" fontId="2" fillId="0" borderId="0" xfId="1" applyNumberFormat="1" applyFont="1"/>
    <xf numFmtId="3" fontId="2" fillId="0" borderId="1" xfId="1" applyNumberFormat="1" applyFont="1" applyBorder="1" applyAlignment="1">
      <alignment horizontal="center"/>
    </xf>
    <xf numFmtId="3" fontId="2" fillId="0" borderId="1" xfId="1" applyNumberFormat="1" applyFont="1" applyBorder="1"/>
    <xf numFmtId="3" fontId="6" fillId="0" borderId="1" xfId="1" applyNumberFormat="1" applyFont="1" applyBorder="1"/>
    <xf numFmtId="3" fontId="2" fillId="0" borderId="0" xfId="1" applyNumberFormat="1" applyFont="1" applyBorder="1"/>
    <xf numFmtId="3" fontId="6" fillId="0" borderId="0" xfId="1" applyNumberFormat="1" applyFont="1" applyBorder="1" applyAlignment="1">
      <alignment horizontal="right"/>
    </xf>
    <xf numFmtId="3" fontId="2" fillId="0" borderId="0" xfId="1" applyNumberFormat="1" applyFont="1" applyBorder="1" applyAlignment="1">
      <alignment horizontal="right"/>
    </xf>
    <xf numFmtId="3" fontId="4" fillId="0" borderId="0" xfId="0" applyNumberFormat="1" applyFont="1"/>
    <xf numFmtId="3" fontId="3" fillId="0" borderId="0" xfId="0" applyNumberFormat="1" applyFont="1" applyAlignment="1">
      <alignment horizontal="center" vertical="center"/>
    </xf>
    <xf numFmtId="3" fontId="0" fillId="0" borderId="0" xfId="0" applyNumberFormat="1"/>
    <xf numFmtId="3" fontId="0" fillId="0" borderId="0" xfId="0" applyNumberFormat="1" applyBorder="1"/>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applyFont="1"/>
    <xf numFmtId="3" fontId="4" fillId="0" borderId="0" xfId="0" applyNumberFormat="1" applyFont="1" applyAlignment="1">
      <alignment horizontal="center" vertical="center"/>
    </xf>
    <xf numFmtId="3" fontId="6" fillId="0" borderId="0" xfId="0" applyNumberFormat="1" applyFont="1" applyAlignment="1">
      <alignment horizontal="center"/>
    </xf>
    <xf numFmtId="3" fontId="6" fillId="0" borderId="0" xfId="0" applyNumberFormat="1" applyFont="1" applyAlignment="1">
      <alignment vertical="center"/>
    </xf>
    <xf numFmtId="3" fontId="2" fillId="0" borderId="0" xfId="0" applyNumberFormat="1" applyFont="1" applyAlignment="1">
      <alignment horizontal="center"/>
    </xf>
    <xf numFmtId="0" fontId="0" fillId="0" borderId="1" xfId="0" applyBorder="1"/>
    <xf numFmtId="0" fontId="1" fillId="0" borderId="1" xfId="0" applyFont="1" applyBorder="1"/>
    <xf numFmtId="0" fontId="3" fillId="0" borderId="0" xfId="0" applyNumberFormat="1" applyFont="1" applyAlignment="1">
      <alignment horizontal="center" vertical="center"/>
    </xf>
    <xf numFmtId="0" fontId="0" fillId="0" borderId="0" xfId="0" applyNumberFormat="1"/>
    <xf numFmtId="0" fontId="6" fillId="0" borderId="0" xfId="0" applyNumberFormat="1" applyFont="1"/>
    <xf numFmtId="0" fontId="2" fillId="0" borderId="1" xfId="0" applyNumberFormat="1" applyFont="1" applyBorder="1" applyAlignment="1">
      <alignment horizontal="center"/>
    </xf>
    <xf numFmtId="0" fontId="6" fillId="0" borderId="1" xfId="0" applyNumberFormat="1" applyFont="1" applyBorder="1" applyAlignment="1">
      <alignment horizontal="center"/>
    </xf>
    <xf numFmtId="0" fontId="0" fillId="0" borderId="0" xfId="0" applyNumberFormat="1" applyBorder="1" applyAlignment="1">
      <alignment horizontal="center"/>
    </xf>
    <xf numFmtId="0" fontId="1" fillId="0" borderId="0" xfId="0" applyNumberFormat="1" applyFont="1" applyAlignment="1"/>
    <xf numFmtId="0" fontId="0" fillId="0" borderId="0" xfId="0" applyNumberFormat="1" applyAlignment="1">
      <alignment horizontal="center"/>
    </xf>
    <xf numFmtId="0" fontId="0" fillId="0" borderId="0" xfId="0" applyNumberFormat="1" applyFont="1"/>
    <xf numFmtId="0" fontId="1" fillId="0" borderId="1" xfId="0" applyFont="1" applyBorder="1" applyAlignment="1">
      <alignment horizontal="center" vertical="center"/>
    </xf>
    <xf numFmtId="0" fontId="0" fillId="0" borderId="1" xfId="0" applyBorder="1" applyAlignment="1">
      <alignment horizontal="center" vertical="center"/>
    </xf>
    <xf numFmtId="3" fontId="1" fillId="0" borderId="1" xfId="0" applyNumberFormat="1" applyFont="1" applyBorder="1" applyAlignment="1">
      <alignment horizontal="center" vertical="center"/>
    </xf>
    <xf numFmtId="3" fontId="0" fillId="0" borderId="1" xfId="0" applyNumberFormat="1" applyBorder="1" applyAlignment="1">
      <alignment horizontal="center" vertical="center"/>
    </xf>
    <xf numFmtId="10" fontId="0" fillId="0" borderId="1" xfId="2" applyNumberFormat="1" applyFont="1" applyBorder="1" applyAlignment="1">
      <alignment horizontal="center" vertical="center"/>
    </xf>
    <xf numFmtId="10" fontId="1" fillId="0" borderId="1" xfId="0" applyNumberFormat="1" applyFont="1" applyBorder="1" applyAlignment="1"/>
    <xf numFmtId="10" fontId="0" fillId="0" borderId="1" xfId="0" applyNumberFormat="1" applyBorder="1" applyAlignment="1">
      <alignment horizontal="center" vertical="center"/>
    </xf>
    <xf numFmtId="10" fontId="1" fillId="0" borderId="1" xfId="0" applyNumberFormat="1" applyFont="1" applyBorder="1" applyAlignment="1">
      <alignment horizontal="center" vertical="center"/>
    </xf>
    <xf numFmtId="0" fontId="0" fillId="0" borderId="1" xfId="0" applyBorder="1" applyAlignment="1">
      <alignment horizontal="left" vertical="center"/>
    </xf>
    <xf numFmtId="3" fontId="0" fillId="0" borderId="2" xfId="0" applyNumberFormat="1" applyBorder="1" applyAlignment="1">
      <alignment horizontal="center" vertical="center"/>
    </xf>
    <xf numFmtId="0" fontId="0" fillId="0" borderId="4" xfId="0" applyBorder="1" applyAlignment="1">
      <alignment horizontal="center" vertical="center"/>
    </xf>
    <xf numFmtId="3" fontId="0" fillId="0" borderId="9" xfId="0" applyNumberFormat="1" applyBorder="1" applyAlignment="1">
      <alignment horizontal="center" vertical="center"/>
    </xf>
    <xf numFmtId="3" fontId="0" fillId="0" borderId="9" xfId="0" applyNumberFormat="1" applyBorder="1" applyAlignment="1">
      <alignment horizontal="center" vertical="center" wrapText="1"/>
    </xf>
    <xf numFmtId="3" fontId="0" fillId="0" borderId="4" xfId="0" applyNumberFormat="1" applyBorder="1" applyAlignment="1">
      <alignment horizontal="center" vertical="center"/>
    </xf>
    <xf numFmtId="3" fontId="0" fillId="0" borderId="3" xfId="0" applyNumberFormat="1" applyBorder="1" applyAlignment="1">
      <alignment horizontal="center" vertical="center"/>
    </xf>
    <xf numFmtId="10" fontId="0" fillId="0" borderId="1" xfId="0" applyNumberFormat="1" applyBorder="1" applyAlignment="1">
      <alignment horizontal="center" vertical="center" wrapText="1"/>
    </xf>
    <xf numFmtId="10" fontId="0" fillId="0" borderId="2" xfId="0" applyNumberFormat="1" applyBorder="1" applyAlignment="1">
      <alignment horizontal="center" vertical="center"/>
    </xf>
    <xf numFmtId="10" fontId="0" fillId="0" borderId="4" xfId="0" applyNumberFormat="1" applyBorder="1" applyAlignment="1">
      <alignment horizontal="center" vertical="center"/>
    </xf>
    <xf numFmtId="10" fontId="0" fillId="0" borderId="3" xfId="0" applyNumberFormat="1" applyBorder="1" applyAlignment="1">
      <alignment horizontal="center" vertical="center"/>
    </xf>
    <xf numFmtId="10" fontId="0" fillId="0" borderId="8" xfId="0" applyNumberFormat="1" applyBorder="1" applyAlignment="1">
      <alignment horizontal="center" vertical="center"/>
    </xf>
    <xf numFmtId="0" fontId="1" fillId="0" borderId="1" xfId="0" applyFont="1" applyBorder="1" applyAlignment="1">
      <alignment horizontal="center" vertical="center"/>
    </xf>
    <xf numFmtId="3" fontId="2" fillId="0" borderId="0" xfId="0" applyNumberFormat="1" applyFont="1" applyBorder="1" applyAlignment="1">
      <alignment horizontal="center"/>
    </xf>
    <xf numFmtId="3" fontId="2" fillId="0" borderId="0" xfId="1" applyNumberFormat="1" applyFont="1" applyBorder="1" applyAlignment="1">
      <alignment horizontal="center"/>
    </xf>
    <xf numFmtId="0" fontId="1" fillId="0" borderId="1" xfId="0" applyFont="1" applyBorder="1" applyAlignment="1">
      <alignment horizontal="center" vertical="center"/>
    </xf>
    <xf numFmtId="10" fontId="6" fillId="0" borderId="0" xfId="0" applyNumberFormat="1" applyFont="1"/>
    <xf numFmtId="0" fontId="6" fillId="0" borderId="0" xfId="2" applyNumberFormat="1" applyFont="1"/>
    <xf numFmtId="0" fontId="0" fillId="0" borderId="1" xfId="0" applyFill="1" applyBorder="1"/>
    <xf numFmtId="164" fontId="0" fillId="0" borderId="1" xfId="1" applyNumberFormat="1" applyFont="1" applyBorder="1"/>
    <xf numFmtId="10" fontId="0" fillId="0" borderId="1" xfId="0" applyNumberFormat="1" applyBorder="1"/>
    <xf numFmtId="10" fontId="0" fillId="0" borderId="1" xfId="2" applyNumberFormat="1" applyFont="1" applyBorder="1"/>
    <xf numFmtId="164" fontId="0" fillId="0" borderId="1" xfId="0" applyNumberFormat="1" applyBorder="1"/>
    <xf numFmtId="10" fontId="0" fillId="0" borderId="0" xfId="0" applyNumberFormat="1"/>
    <xf numFmtId="164" fontId="1" fillId="0" borderId="1" xfId="1" applyNumberFormat="1" applyFont="1" applyBorder="1"/>
    <xf numFmtId="10" fontId="1" fillId="0" borderId="1" xfId="0" applyNumberFormat="1" applyFont="1" applyBorder="1"/>
    <xf numFmtId="164" fontId="1" fillId="0" borderId="1" xfId="0" applyNumberFormat="1" applyFont="1" applyBorder="1"/>
    <xf numFmtId="0" fontId="1" fillId="0" borderId="4" xfId="0" applyFont="1" applyBorder="1"/>
    <xf numFmtId="0" fontId="8" fillId="0" borderId="10" xfId="0" applyFont="1" applyBorder="1"/>
    <xf numFmtId="0" fontId="1" fillId="0" borderId="5" xfId="0" applyFont="1" applyBorder="1" applyAlignment="1"/>
    <xf numFmtId="0" fontId="1" fillId="0" borderId="7" xfId="0" applyFont="1" applyBorder="1" applyAlignment="1"/>
    <xf numFmtId="0" fontId="1" fillId="0" borderId="10" xfId="0" applyFont="1" applyBorder="1"/>
    <xf numFmtId="0" fontId="1" fillId="0" borderId="7" xfId="0" applyFont="1" applyBorder="1"/>
    <xf numFmtId="0" fontId="1" fillId="0" borderId="11" xfId="0" applyFont="1" applyBorder="1"/>
    <xf numFmtId="0" fontId="1" fillId="0" borderId="6" xfId="0" applyFont="1" applyBorder="1"/>
    <xf numFmtId="0" fontId="1" fillId="0" borderId="8" xfId="0" applyFont="1" applyBorder="1"/>
    <xf numFmtId="0" fontId="1" fillId="0" borderId="2" xfId="0" applyFont="1" applyBorder="1"/>
    <xf numFmtId="0" fontId="1" fillId="0" borderId="3" xfId="0" applyFont="1" applyBorder="1"/>
    <xf numFmtId="0" fontId="0" fillId="0" borderId="3" xfId="0" applyBorder="1"/>
    <xf numFmtId="0" fontId="0" fillId="0" borderId="4" xfId="0" applyBorder="1"/>
    <xf numFmtId="0" fontId="0" fillId="0" borderId="12" xfId="0" applyBorder="1"/>
    <xf numFmtId="0" fontId="0" fillId="0" borderId="2" xfId="0" applyBorder="1"/>
    <xf numFmtId="0" fontId="0" fillId="2" borderId="3" xfId="0" applyFill="1" applyBorder="1"/>
    <xf numFmtId="0" fontId="0" fillId="2" borderId="4" xfId="0" applyFill="1" applyBorder="1"/>
    <xf numFmtId="0" fontId="0" fillId="0" borderId="8" xfId="0" applyBorder="1"/>
    <xf numFmtId="0" fontId="1" fillId="2" borderId="2" xfId="0" applyFont="1" applyFill="1" applyBorder="1"/>
    <xf numFmtId="0" fontId="1" fillId="3" borderId="2" xfId="0" applyFont="1" applyFill="1" applyBorder="1"/>
    <xf numFmtId="0" fontId="0" fillId="0" borderId="6" xfId="0" applyBorder="1"/>
    <xf numFmtId="0" fontId="0" fillId="0" borderId="5" xfId="0" applyBorder="1"/>
    <xf numFmtId="164" fontId="2" fillId="0" borderId="1" xfId="1" applyNumberFormat="1" applyFont="1" applyBorder="1"/>
    <xf numFmtId="0" fontId="6" fillId="0" borderId="2" xfId="0" applyFont="1" applyBorder="1"/>
    <xf numFmtId="0" fontId="6" fillId="0" borderId="5" xfId="0" applyFont="1" applyBorder="1"/>
    <xf numFmtId="0" fontId="6" fillId="0" borderId="6" xfId="0" applyFont="1" applyBorder="1"/>
    <xf numFmtId="0" fontId="6" fillId="0" borderId="9" xfId="0" applyFont="1" applyBorder="1"/>
    <xf numFmtId="0" fontId="6" fillId="0" borderId="4" xfId="0" applyFont="1" applyBorder="1"/>
    <xf numFmtId="9" fontId="6" fillId="0" borderId="1" xfId="0" applyNumberFormat="1" applyFont="1" applyBorder="1"/>
    <xf numFmtId="164" fontId="6" fillId="0" borderId="1" xfId="0" applyNumberFormat="1" applyFont="1" applyBorder="1"/>
    <xf numFmtId="10" fontId="6" fillId="0" borderId="1" xfId="0" applyNumberFormat="1" applyFont="1" applyBorder="1"/>
    <xf numFmtId="164" fontId="6" fillId="0" borderId="1" xfId="1" applyNumberFormat="1" applyFont="1" applyBorder="1"/>
    <xf numFmtId="10" fontId="6" fillId="0" borderId="1" xfId="2" applyNumberFormat="1" applyFont="1" applyBorder="1"/>
    <xf numFmtId="10" fontId="1" fillId="0" borderId="1" xfId="2" applyNumberFormat="1" applyFont="1" applyBorder="1"/>
    <xf numFmtId="164" fontId="0" fillId="0" borderId="0" xfId="1" applyNumberFormat="1" applyFont="1"/>
    <xf numFmtId="0" fontId="0" fillId="0" borderId="1" xfId="0" applyBorder="1" applyAlignment="1">
      <alignment horizontal="center"/>
    </xf>
    <xf numFmtId="0" fontId="1" fillId="0" borderId="1" xfId="0" applyFont="1" applyBorder="1" applyAlignment="1">
      <alignment horizontal="center"/>
    </xf>
    <xf numFmtId="0" fontId="0" fillId="0" borderId="1" xfId="0" applyFont="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2" fontId="1" fillId="0" borderId="1" xfId="0" applyNumberFormat="1" applyFont="1" applyBorder="1"/>
    <xf numFmtId="164" fontId="6" fillId="0" borderId="0" xfId="1" applyNumberFormat="1" applyFont="1"/>
    <xf numFmtId="165" fontId="0" fillId="0" borderId="0" xfId="0" applyNumberFormat="1"/>
    <xf numFmtId="0" fontId="1" fillId="0" borderId="1" xfId="0" applyFont="1" applyBorder="1" applyAlignment="1">
      <alignment horizontal="right"/>
    </xf>
    <xf numFmtId="164" fontId="1" fillId="0" borderId="0" xfId="0" applyNumberFormat="1" applyFont="1"/>
    <xf numFmtId="164" fontId="0" fillId="0" borderId="0" xfId="0" applyNumberFormat="1"/>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43" fontId="1" fillId="0" borderId="1" xfId="1" applyFont="1" applyBorder="1"/>
    <xf numFmtId="0" fontId="1" fillId="0" borderId="1" xfId="0" applyNumberFormat="1" applyFont="1" applyBorder="1"/>
    <xf numFmtId="43" fontId="1" fillId="0" borderId="1" xfId="0" applyNumberFormat="1" applyFont="1" applyBorder="1"/>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6" fillId="0" borderId="3" xfId="0" applyFont="1" applyBorder="1"/>
    <xf numFmtId="0" fontId="1" fillId="0" borderId="8" xfId="0" applyFont="1" applyBorder="1" applyAlignment="1">
      <alignment horizontal="center" vertical="center"/>
    </xf>
    <xf numFmtId="164" fontId="0" fillId="0" borderId="1" xfId="1" applyNumberFormat="1" applyFont="1" applyBorder="1" applyAlignment="1"/>
    <xf numFmtId="2" fontId="0" fillId="0" borderId="1" xfId="0" applyNumberFormat="1" applyBorder="1"/>
    <xf numFmtId="10" fontId="0" fillId="0" borderId="4" xfId="0" applyNumberFormat="1" applyBorder="1"/>
    <xf numFmtId="0" fontId="0" fillId="0" borderId="8" xfId="0" applyBorder="1" applyAlignment="1">
      <alignment horizontal="center" vertical="center"/>
    </xf>
    <xf numFmtId="0" fontId="0" fillId="0" borderId="1" xfId="0" applyFont="1" applyBorder="1"/>
    <xf numFmtId="0" fontId="0" fillId="0" borderId="1" xfId="0" applyFont="1" applyBorder="1" applyAlignment="1">
      <alignment horizontal="center" vertical="center"/>
    </xf>
    <xf numFmtId="164" fontId="5" fillId="0" borderId="1" xfId="1" applyNumberFormat="1" applyFont="1" applyBorder="1"/>
    <xf numFmtId="10" fontId="5" fillId="0" borderId="1" xfId="0" applyNumberFormat="1" applyFont="1" applyBorder="1"/>
    <xf numFmtId="164" fontId="0" fillId="0" borderId="1" xfId="0" applyNumberFormat="1" applyFont="1" applyBorder="1"/>
    <xf numFmtId="10" fontId="0" fillId="0" borderId="1" xfId="0" applyNumberFormat="1" applyFont="1" applyBorder="1"/>
    <xf numFmtId="0" fontId="0" fillId="0" borderId="13" xfId="0" applyBorder="1"/>
    <xf numFmtId="0" fontId="0" fillId="0" borderId="14" xfId="0" applyBorder="1"/>
    <xf numFmtId="0" fontId="0" fillId="0" borderId="15" xfId="0" applyBorder="1"/>
    <xf numFmtId="0" fontId="0" fillId="0" borderId="13" xfId="0" applyBorder="1" applyAlignment="1">
      <alignment horizontal="center" vertical="center"/>
    </xf>
    <xf numFmtId="0" fontId="0" fillId="0" borderId="16" xfId="0" applyBorder="1"/>
    <xf numFmtId="0" fontId="6" fillId="0" borderId="14" xfId="0" applyFont="1" applyBorder="1" applyAlignment="1">
      <alignment horizontal="center"/>
    </xf>
    <xf numFmtId="0" fontId="6" fillId="0" borderId="14" xfId="0" applyFont="1" applyBorder="1"/>
    <xf numFmtId="0" fontId="6" fillId="0" borderId="17" xfId="0" applyFont="1" applyBorder="1"/>
    <xf numFmtId="0" fontId="6" fillId="0" borderId="15" xfId="0" applyFont="1" applyBorder="1"/>
    <xf numFmtId="0" fontId="6" fillId="0" borderId="19" xfId="0" applyFont="1" applyBorder="1" applyAlignment="1">
      <alignment horizontal="center" vertical="center"/>
    </xf>
    <xf numFmtId="0" fontId="6" fillId="0" borderId="13" xfId="0" applyFont="1" applyBorder="1"/>
    <xf numFmtId="0" fontId="6" fillId="0" borderId="0" xfId="0" applyFont="1" applyBorder="1" applyAlignment="1">
      <alignment horizontal="center" vertical="center"/>
    </xf>
    <xf numFmtId="0" fontId="6" fillId="0" borderId="18" xfId="0" applyFont="1" applyBorder="1" applyAlignment="1">
      <alignment horizontal="center" vertical="center"/>
    </xf>
    <xf numFmtId="166" fontId="0" fillId="0" borderId="1" xfId="1" applyNumberFormat="1" applyFont="1" applyBorder="1"/>
    <xf numFmtId="166" fontId="5" fillId="0" borderId="1" xfId="1" applyNumberFormat="1" applyFont="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4" xfId="0"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1266825</xdr:colOff>
      <xdr:row>28</xdr:row>
      <xdr:rowOff>161925</xdr:rowOff>
    </xdr:from>
    <xdr:to>
      <xdr:col>10</xdr:col>
      <xdr:colOff>1285877</xdr:colOff>
      <xdr:row>28</xdr:row>
      <xdr:rowOff>163513</xdr:rowOff>
    </xdr:to>
    <xdr:cxnSp macro="">
      <xdr:nvCxnSpPr>
        <xdr:cNvPr id="26" name="Straight Connector 25"/>
        <xdr:cNvCxnSpPr/>
      </xdr:nvCxnSpPr>
      <xdr:spPr>
        <a:xfrm rot="10800000">
          <a:off x="11620500" y="5514975"/>
          <a:ext cx="19052"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111</xdr:row>
      <xdr:rowOff>9526</xdr:rowOff>
    </xdr:from>
    <xdr:to>
      <xdr:col>4</xdr:col>
      <xdr:colOff>209550</xdr:colOff>
      <xdr:row>116</xdr:row>
      <xdr:rowOff>19051</xdr:rowOff>
    </xdr:to>
    <xdr:cxnSp macro="">
      <xdr:nvCxnSpPr>
        <xdr:cNvPr id="9" name="Straight Arrow Connector 8"/>
        <xdr:cNvCxnSpPr/>
      </xdr:nvCxnSpPr>
      <xdr:spPr>
        <a:xfrm rot="5400000">
          <a:off x="6024563" y="21864638"/>
          <a:ext cx="1009650" cy="9525"/>
        </a:xfrm>
        <a:prstGeom prst="straightConnector1">
          <a:avLst/>
        </a:prstGeom>
        <a:ln>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208756</xdr:colOff>
      <xdr:row>116</xdr:row>
      <xdr:rowOff>96044</xdr:rowOff>
    </xdr:from>
    <xdr:to>
      <xdr:col>4</xdr:col>
      <xdr:colOff>210344</xdr:colOff>
      <xdr:row>124</xdr:row>
      <xdr:rowOff>172244</xdr:rowOff>
    </xdr:to>
    <xdr:cxnSp macro="">
      <xdr:nvCxnSpPr>
        <xdr:cNvPr id="12" name="Straight Arrow Connector 11"/>
        <xdr:cNvCxnSpPr/>
      </xdr:nvCxnSpPr>
      <xdr:spPr>
        <a:xfrm rot="5400000">
          <a:off x="5686425" y="23298150"/>
          <a:ext cx="1695450" cy="1588"/>
        </a:xfrm>
        <a:prstGeom prst="straightConnector1">
          <a:avLst/>
        </a:prstGeom>
        <a:ln>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E156"/>
  <sheetViews>
    <sheetView topLeftCell="A121" workbookViewId="0">
      <selection activeCell="E136" sqref="E136"/>
    </sheetView>
  </sheetViews>
  <sheetFormatPr defaultRowHeight="15.75"/>
  <cols>
    <col min="1" max="1" width="67.28515625" style="19" customWidth="1"/>
    <col min="2" max="2" width="17.5703125" style="19" customWidth="1"/>
    <col min="3" max="3" width="16" style="19" customWidth="1"/>
    <col min="4" max="4" width="28" style="63" customWidth="1"/>
    <col min="5" max="5" width="28.42578125" style="63" customWidth="1"/>
    <col min="6" max="6" width="11.28515625" style="19" bestFit="1" customWidth="1"/>
    <col min="7" max="7" width="11.7109375" style="19" customWidth="1"/>
    <col min="8" max="16384" width="9.140625" style="19"/>
  </cols>
  <sheetData>
    <row r="1" spans="1:5" ht="21" customHeight="1">
      <c r="C1" s="35" t="s">
        <v>117</v>
      </c>
      <c r="E1" s="64" t="s">
        <v>271</v>
      </c>
    </row>
    <row r="2" spans="1:5" ht="18" customHeight="1">
      <c r="C2" s="35" t="s">
        <v>118</v>
      </c>
      <c r="E2" s="65" t="s">
        <v>259</v>
      </c>
    </row>
    <row r="3" spans="1:5">
      <c r="E3" s="65" t="s">
        <v>260</v>
      </c>
    </row>
    <row r="4" spans="1:5" ht="18.75">
      <c r="C4" s="40" t="s">
        <v>119</v>
      </c>
      <c r="E4" s="66" t="s">
        <v>261</v>
      </c>
    </row>
    <row r="5" spans="1:5">
      <c r="C5" s="17" t="s">
        <v>120</v>
      </c>
      <c r="E5" s="67"/>
    </row>
    <row r="6" spans="1:5">
      <c r="C6" s="17" t="s">
        <v>278</v>
      </c>
    </row>
    <row r="7" spans="1:5">
      <c r="C7" s="17" t="s">
        <v>279</v>
      </c>
    </row>
    <row r="8" spans="1:5">
      <c r="A8" s="19" t="s">
        <v>273</v>
      </c>
      <c r="C8" s="38"/>
    </row>
    <row r="9" spans="1:5">
      <c r="A9" s="38" t="s">
        <v>274</v>
      </c>
    </row>
    <row r="10" spans="1:5">
      <c r="A10" s="19" t="s">
        <v>275</v>
      </c>
      <c r="B10" s="19" t="s">
        <v>276</v>
      </c>
      <c r="D10" s="63" t="s">
        <v>277</v>
      </c>
    </row>
    <row r="11" spans="1:5">
      <c r="A11" s="38" t="s">
        <v>123</v>
      </c>
      <c r="B11" s="38" t="s">
        <v>122</v>
      </c>
      <c r="D11" s="68" t="s">
        <v>121</v>
      </c>
    </row>
    <row r="12" spans="1:5" s="38" customFormat="1">
      <c r="A12" s="38" t="s">
        <v>255</v>
      </c>
      <c r="D12" s="68"/>
      <c r="E12" s="68"/>
    </row>
    <row r="13" spans="1:5" s="38" customFormat="1">
      <c r="A13" s="38" t="s">
        <v>256</v>
      </c>
      <c r="D13" s="68"/>
      <c r="E13" s="68"/>
    </row>
    <row r="14" spans="1:5">
      <c r="A14" s="38"/>
    </row>
    <row r="15" spans="1:5">
      <c r="A15" s="2" t="s">
        <v>0</v>
      </c>
      <c r="B15" s="2" t="s">
        <v>1</v>
      </c>
      <c r="C15" s="2" t="s">
        <v>2</v>
      </c>
      <c r="D15" s="69" t="s">
        <v>3</v>
      </c>
      <c r="E15" s="69" t="s">
        <v>4</v>
      </c>
    </row>
    <row r="16" spans="1:5" s="38" customFormat="1">
      <c r="A16" s="49">
        <v>1</v>
      </c>
      <c r="B16" s="2">
        <v>2</v>
      </c>
      <c r="C16" s="2">
        <v>3</v>
      </c>
      <c r="D16" s="56">
        <v>4</v>
      </c>
      <c r="E16" s="69">
        <v>5</v>
      </c>
    </row>
    <row r="17" spans="1:5">
      <c r="A17" s="25" t="s">
        <v>31</v>
      </c>
      <c r="B17" s="2">
        <v>100</v>
      </c>
      <c r="C17" s="23"/>
      <c r="D17" s="57">
        <f>SUM(D18,D25,D34,D37,D21)</f>
        <v>21220521749</v>
      </c>
      <c r="E17" s="70">
        <f>SUM(E18,E21,E25,E34,E37)</f>
        <v>15302330053</v>
      </c>
    </row>
    <row r="18" spans="1:5">
      <c r="A18" s="25" t="s">
        <v>30</v>
      </c>
      <c r="B18" s="2">
        <v>110</v>
      </c>
      <c r="C18" s="27"/>
      <c r="D18" s="57">
        <f>SUM(D19:D20)</f>
        <v>4638943809</v>
      </c>
      <c r="E18" s="70">
        <f>SUM(E19:E20)</f>
        <v>2633676613</v>
      </c>
    </row>
    <row r="19" spans="1:5">
      <c r="A19" s="27" t="s">
        <v>5</v>
      </c>
      <c r="B19" s="23">
        <v>111</v>
      </c>
      <c r="C19" s="27"/>
      <c r="D19" s="58">
        <v>4638943809</v>
      </c>
      <c r="E19" s="71">
        <v>2633676613</v>
      </c>
    </row>
    <row r="20" spans="1:5">
      <c r="A20" s="27" t="s">
        <v>6</v>
      </c>
      <c r="B20" s="23">
        <v>112</v>
      </c>
      <c r="C20" s="27"/>
      <c r="D20" s="59">
        <v>0</v>
      </c>
      <c r="E20" s="71">
        <v>0</v>
      </c>
    </row>
    <row r="21" spans="1:5">
      <c r="A21" s="25" t="s">
        <v>29</v>
      </c>
      <c r="B21" s="2">
        <v>120</v>
      </c>
      <c r="C21" s="27"/>
      <c r="D21" s="57">
        <f>SUM(D22:D24)</f>
        <v>0</v>
      </c>
      <c r="E21" s="70">
        <f>SUM(E22:E24)</f>
        <v>0</v>
      </c>
    </row>
    <row r="22" spans="1:5">
      <c r="A22" s="27" t="s">
        <v>7</v>
      </c>
      <c r="B22" s="23">
        <v>121</v>
      </c>
      <c r="C22" s="27"/>
      <c r="D22" s="59">
        <v>0</v>
      </c>
      <c r="E22" s="71">
        <v>0</v>
      </c>
    </row>
    <row r="23" spans="1:5">
      <c r="A23" s="27" t="s">
        <v>8</v>
      </c>
      <c r="B23" s="23">
        <v>122</v>
      </c>
      <c r="C23" s="27"/>
      <c r="D23" s="59">
        <v>0</v>
      </c>
      <c r="E23" s="71">
        <v>0</v>
      </c>
    </row>
    <row r="24" spans="1:5">
      <c r="A24" s="27" t="s">
        <v>9</v>
      </c>
      <c r="B24" s="23">
        <v>123</v>
      </c>
      <c r="C24" s="27"/>
      <c r="D24" s="59">
        <v>0</v>
      </c>
      <c r="E24" s="71">
        <v>0</v>
      </c>
    </row>
    <row r="25" spans="1:5">
      <c r="A25" s="25" t="s">
        <v>28</v>
      </c>
      <c r="B25" s="2">
        <v>130</v>
      </c>
      <c r="C25" s="27"/>
      <c r="D25" s="57">
        <f>SUM(D26:D33)</f>
        <v>10351583488</v>
      </c>
      <c r="E25" s="70">
        <f>SUM(E26:E33)</f>
        <v>8176000000</v>
      </c>
    </row>
    <row r="26" spans="1:5">
      <c r="A26" s="27" t="s">
        <v>10</v>
      </c>
      <c r="B26" s="23">
        <v>131</v>
      </c>
      <c r="C26" s="27"/>
      <c r="D26" s="59">
        <v>9314859988</v>
      </c>
      <c r="E26" s="71">
        <v>6516000000</v>
      </c>
    </row>
    <row r="27" spans="1:5">
      <c r="A27" s="27" t="s">
        <v>11</v>
      </c>
      <c r="B27" s="23">
        <v>132</v>
      </c>
      <c r="C27" s="27"/>
      <c r="D27" s="59">
        <v>1036723500</v>
      </c>
      <c r="E27" s="71">
        <f>1600000000+60000000</f>
        <v>1660000000</v>
      </c>
    </row>
    <row r="28" spans="1:5">
      <c r="A28" s="27" t="s">
        <v>12</v>
      </c>
      <c r="B28" s="23">
        <v>133</v>
      </c>
      <c r="C28" s="27"/>
      <c r="D28" s="59">
        <v>0</v>
      </c>
      <c r="E28" s="71">
        <v>0</v>
      </c>
    </row>
    <row r="29" spans="1:5">
      <c r="A29" s="27" t="s">
        <v>13</v>
      </c>
      <c r="B29" s="23">
        <v>134</v>
      </c>
      <c r="C29" s="27"/>
      <c r="D29" s="59">
        <v>0</v>
      </c>
      <c r="E29" s="71">
        <v>0</v>
      </c>
    </row>
    <row r="30" spans="1:5">
      <c r="A30" s="27" t="s">
        <v>14</v>
      </c>
      <c r="B30" s="23">
        <v>135</v>
      </c>
      <c r="C30" s="27"/>
      <c r="D30" s="59">
        <v>0</v>
      </c>
      <c r="E30" s="71">
        <v>0</v>
      </c>
    </row>
    <row r="31" spans="1:5">
      <c r="A31" s="27" t="s">
        <v>15</v>
      </c>
      <c r="B31" s="23">
        <v>136</v>
      </c>
      <c r="C31" s="27"/>
      <c r="D31" s="59">
        <v>0</v>
      </c>
      <c r="E31" s="71">
        <v>0</v>
      </c>
    </row>
    <row r="32" spans="1:5">
      <c r="A32" s="27" t="s">
        <v>16</v>
      </c>
      <c r="B32" s="23">
        <v>137</v>
      </c>
      <c r="C32" s="27"/>
      <c r="D32" s="59">
        <v>0</v>
      </c>
      <c r="E32" s="71">
        <v>0</v>
      </c>
    </row>
    <row r="33" spans="1:5">
      <c r="A33" s="27" t="s">
        <v>17</v>
      </c>
      <c r="B33" s="23">
        <v>139</v>
      </c>
      <c r="C33" s="27"/>
      <c r="D33" s="59">
        <v>0</v>
      </c>
      <c r="E33" s="71">
        <v>0</v>
      </c>
    </row>
    <row r="34" spans="1:5">
      <c r="A34" s="25" t="s">
        <v>27</v>
      </c>
      <c r="B34" s="2">
        <v>140</v>
      </c>
      <c r="C34" s="27"/>
      <c r="D34" s="57">
        <f>SUM(D35:D36)</f>
        <v>4501511452</v>
      </c>
      <c r="E34" s="70">
        <f>SUM(E35:E36)</f>
        <v>3364503440</v>
      </c>
    </row>
    <row r="35" spans="1:5">
      <c r="A35" s="27" t="s">
        <v>18</v>
      </c>
      <c r="B35" s="23">
        <v>141</v>
      </c>
      <c r="C35" s="27"/>
      <c r="D35" s="59">
        <v>4501511452</v>
      </c>
      <c r="E35" s="71">
        <v>3364503440</v>
      </c>
    </row>
    <row r="36" spans="1:5">
      <c r="A36" s="27" t="s">
        <v>19</v>
      </c>
      <c r="B36" s="23">
        <v>149</v>
      </c>
      <c r="C36" s="27"/>
      <c r="D36" s="59">
        <v>0</v>
      </c>
      <c r="E36" s="71">
        <v>0</v>
      </c>
    </row>
    <row r="37" spans="1:5">
      <c r="A37" s="25" t="s">
        <v>26</v>
      </c>
      <c r="B37" s="2">
        <v>150</v>
      </c>
      <c r="C37" s="27"/>
      <c r="D37" s="57">
        <f>SUM(D38:D42)</f>
        <v>1728483000</v>
      </c>
      <c r="E37" s="70">
        <f>SUM(E38:E42)</f>
        <v>1128150000</v>
      </c>
    </row>
    <row r="38" spans="1:5">
      <c r="A38" s="27" t="s">
        <v>20</v>
      </c>
      <c r="B38" s="23">
        <v>151</v>
      </c>
      <c r="C38" s="27"/>
      <c r="D38" s="59">
        <v>0</v>
      </c>
      <c r="E38" s="71">
        <v>0</v>
      </c>
    </row>
    <row r="39" spans="1:5">
      <c r="A39" s="27" t="s">
        <v>21</v>
      </c>
      <c r="B39" s="23">
        <v>152</v>
      </c>
      <c r="C39" s="27"/>
      <c r="D39" s="59">
        <v>0</v>
      </c>
      <c r="E39" s="71">
        <v>0</v>
      </c>
    </row>
    <row r="40" spans="1:5">
      <c r="A40" s="27" t="s">
        <v>22</v>
      </c>
      <c r="B40" s="23">
        <v>153</v>
      </c>
      <c r="C40" s="27"/>
      <c r="D40" s="59">
        <v>0</v>
      </c>
      <c r="E40" s="71">
        <v>0</v>
      </c>
    </row>
    <row r="41" spans="1:5">
      <c r="A41" s="27" t="s">
        <v>23</v>
      </c>
      <c r="B41" s="23">
        <v>154</v>
      </c>
      <c r="C41" s="27"/>
      <c r="D41" s="59">
        <v>0</v>
      </c>
      <c r="E41" s="71">
        <v>0</v>
      </c>
    </row>
    <row r="42" spans="1:5">
      <c r="A42" s="27" t="s">
        <v>24</v>
      </c>
      <c r="B42" s="23">
        <v>155</v>
      </c>
      <c r="C42" s="27"/>
      <c r="D42" s="59">
        <v>1728483000</v>
      </c>
      <c r="E42" s="71">
        <v>1128150000</v>
      </c>
    </row>
    <row r="43" spans="1:5">
      <c r="A43" s="25" t="s">
        <v>25</v>
      </c>
      <c r="B43" s="2">
        <v>200</v>
      </c>
      <c r="C43" s="27"/>
      <c r="D43" s="57">
        <f>SUM(D44,D52,D62,D65,D68,D74)</f>
        <v>4325531060</v>
      </c>
      <c r="E43" s="70">
        <f>SUM(E44,E52,E62,E65,E68,E74)</f>
        <v>3535001684</v>
      </c>
    </row>
    <row r="44" spans="1:5">
      <c r="A44" s="25" t="s">
        <v>32</v>
      </c>
      <c r="B44" s="2">
        <v>210</v>
      </c>
      <c r="C44" s="27"/>
      <c r="D44" s="57">
        <f>SUM(D45:D51)</f>
        <v>0</v>
      </c>
      <c r="E44" s="70">
        <f>SUM(E45:E51)</f>
        <v>0</v>
      </c>
    </row>
    <row r="45" spans="1:5">
      <c r="A45" s="27" t="s">
        <v>33</v>
      </c>
      <c r="B45" s="23">
        <v>211</v>
      </c>
      <c r="C45" s="27"/>
      <c r="D45" s="59">
        <v>0</v>
      </c>
      <c r="E45" s="71">
        <v>0</v>
      </c>
    </row>
    <row r="46" spans="1:5">
      <c r="A46" s="27" t="s">
        <v>34</v>
      </c>
      <c r="B46" s="23">
        <v>212</v>
      </c>
      <c r="C46" s="27"/>
      <c r="D46" s="59">
        <v>0</v>
      </c>
      <c r="E46" s="71">
        <v>0</v>
      </c>
    </row>
    <row r="47" spans="1:5">
      <c r="A47" s="27" t="s">
        <v>35</v>
      </c>
      <c r="B47" s="23">
        <v>213</v>
      </c>
      <c r="C47" s="27"/>
      <c r="D47" s="59">
        <v>0</v>
      </c>
      <c r="E47" s="71">
        <v>0</v>
      </c>
    </row>
    <row r="48" spans="1:5">
      <c r="A48" s="27" t="s">
        <v>36</v>
      </c>
      <c r="B48" s="23">
        <v>214</v>
      </c>
      <c r="C48" s="27"/>
      <c r="D48" s="59">
        <v>0</v>
      </c>
      <c r="E48" s="71">
        <v>0</v>
      </c>
    </row>
    <row r="49" spans="1:5">
      <c r="A49" s="27" t="s">
        <v>37</v>
      </c>
      <c r="B49" s="23">
        <v>215</v>
      </c>
      <c r="C49" s="27"/>
      <c r="D49" s="59">
        <v>0</v>
      </c>
      <c r="E49" s="71">
        <v>0</v>
      </c>
    </row>
    <row r="50" spans="1:5">
      <c r="A50" s="27" t="s">
        <v>38</v>
      </c>
      <c r="B50" s="23">
        <v>216</v>
      </c>
      <c r="C50" s="27"/>
      <c r="D50" s="59">
        <v>0</v>
      </c>
      <c r="E50" s="71">
        <v>0</v>
      </c>
    </row>
    <row r="51" spans="1:5">
      <c r="A51" s="27" t="s">
        <v>39</v>
      </c>
      <c r="B51" s="23">
        <v>219</v>
      </c>
      <c r="C51" s="27"/>
      <c r="D51" s="59">
        <v>0</v>
      </c>
      <c r="E51" s="71">
        <v>0</v>
      </c>
    </row>
    <row r="52" spans="1:5">
      <c r="A52" s="25" t="s">
        <v>40</v>
      </c>
      <c r="B52" s="2">
        <v>220</v>
      </c>
      <c r="C52" s="27"/>
      <c r="D52" s="57">
        <f>SUM(D53,D56,D59)</f>
        <v>2045766129</v>
      </c>
      <c r="E52" s="70">
        <f>SUM(E53,E56,E59)</f>
        <v>1734027784</v>
      </c>
    </row>
    <row r="53" spans="1:5">
      <c r="A53" s="25" t="s">
        <v>41</v>
      </c>
      <c r="B53" s="2">
        <v>221</v>
      </c>
      <c r="C53" s="27"/>
      <c r="D53" s="57">
        <f>SUM(D54:D55)</f>
        <v>2045766129</v>
      </c>
      <c r="E53" s="70">
        <f>SUM(E54:E55)</f>
        <v>1734027784</v>
      </c>
    </row>
    <row r="54" spans="1:5">
      <c r="A54" s="27" t="s">
        <v>42</v>
      </c>
      <c r="B54" s="23">
        <v>222</v>
      </c>
      <c r="C54" s="27"/>
      <c r="D54" s="59">
        <v>3013000000</v>
      </c>
      <c r="E54" s="71">
        <v>1950000000</v>
      </c>
    </row>
    <row r="55" spans="1:5">
      <c r="A55" s="27" t="s">
        <v>43</v>
      </c>
      <c r="B55" s="23">
        <v>223</v>
      </c>
      <c r="C55" s="27"/>
      <c r="D55" s="59">
        <v>-967233871</v>
      </c>
      <c r="E55" s="71">
        <v>-215972216</v>
      </c>
    </row>
    <row r="56" spans="1:5">
      <c r="A56" s="25" t="s">
        <v>44</v>
      </c>
      <c r="B56" s="2">
        <v>224</v>
      </c>
      <c r="C56" s="27"/>
      <c r="D56" s="57">
        <f>SUM(D57:D58)</f>
        <v>0</v>
      </c>
      <c r="E56" s="70">
        <f>SUM(E57:E58)</f>
        <v>0</v>
      </c>
    </row>
    <row r="57" spans="1:5">
      <c r="A57" s="27" t="s">
        <v>42</v>
      </c>
      <c r="B57" s="23">
        <v>225</v>
      </c>
      <c r="C57" s="27"/>
      <c r="D57" s="59">
        <v>0</v>
      </c>
      <c r="E57" s="71">
        <v>0</v>
      </c>
    </row>
    <row r="58" spans="1:5">
      <c r="A58" s="27" t="s">
        <v>43</v>
      </c>
      <c r="B58" s="23">
        <v>226</v>
      </c>
      <c r="C58" s="27"/>
      <c r="D58" s="59">
        <v>0</v>
      </c>
      <c r="E58" s="71">
        <v>0</v>
      </c>
    </row>
    <row r="59" spans="1:5">
      <c r="A59" s="25" t="s">
        <v>45</v>
      </c>
      <c r="B59" s="2">
        <v>227</v>
      </c>
      <c r="C59" s="27"/>
      <c r="D59" s="57">
        <f>SUM(D60:D61)</f>
        <v>0</v>
      </c>
      <c r="E59" s="70">
        <f>SUM(E60:E61)</f>
        <v>0</v>
      </c>
    </row>
    <row r="60" spans="1:5">
      <c r="A60" s="27" t="s">
        <v>42</v>
      </c>
      <c r="B60" s="23">
        <v>228</v>
      </c>
      <c r="C60" s="27"/>
      <c r="D60" s="59">
        <v>0</v>
      </c>
      <c r="E60" s="71">
        <v>0</v>
      </c>
    </row>
    <row r="61" spans="1:5">
      <c r="A61" s="27" t="s">
        <v>43</v>
      </c>
      <c r="B61" s="23">
        <v>229</v>
      </c>
      <c r="C61" s="27"/>
      <c r="D61" s="59">
        <v>0</v>
      </c>
      <c r="E61" s="71">
        <v>0</v>
      </c>
    </row>
    <row r="62" spans="1:5">
      <c r="A62" s="25" t="s">
        <v>46</v>
      </c>
      <c r="B62" s="2">
        <v>230</v>
      </c>
      <c r="C62" s="27"/>
      <c r="D62" s="57">
        <f>SUM(D63:D64)</f>
        <v>0</v>
      </c>
      <c r="E62" s="70">
        <f>SUM(E63:E64)</f>
        <v>0</v>
      </c>
    </row>
    <row r="63" spans="1:5">
      <c r="A63" s="27" t="s">
        <v>42</v>
      </c>
      <c r="B63" s="23">
        <v>231</v>
      </c>
      <c r="C63" s="27"/>
      <c r="D63" s="59">
        <v>0</v>
      </c>
      <c r="E63" s="71">
        <v>0</v>
      </c>
    </row>
    <row r="64" spans="1:5">
      <c r="A64" s="27" t="s">
        <v>43</v>
      </c>
      <c r="B64" s="23">
        <v>232</v>
      </c>
      <c r="C64" s="27"/>
      <c r="D64" s="59">
        <v>0</v>
      </c>
      <c r="E64" s="71">
        <v>0</v>
      </c>
    </row>
    <row r="65" spans="1:5">
      <c r="A65" s="25" t="s">
        <v>47</v>
      </c>
      <c r="B65" s="2">
        <v>240</v>
      </c>
      <c r="C65" s="27"/>
      <c r="D65" s="57">
        <f>SUM(D66:D67)</f>
        <v>0</v>
      </c>
      <c r="E65" s="70">
        <f>SUM(E66:E67)</f>
        <v>0</v>
      </c>
    </row>
    <row r="66" spans="1:5">
      <c r="A66" s="27" t="s">
        <v>48</v>
      </c>
      <c r="B66" s="23">
        <v>241</v>
      </c>
      <c r="C66" s="27"/>
      <c r="D66" s="59">
        <v>0</v>
      </c>
      <c r="E66" s="71">
        <v>0</v>
      </c>
    </row>
    <row r="67" spans="1:5">
      <c r="A67" s="27" t="s">
        <v>49</v>
      </c>
      <c r="B67" s="23">
        <v>242</v>
      </c>
      <c r="C67" s="27"/>
      <c r="D67" s="59">
        <v>0</v>
      </c>
      <c r="E67" s="71">
        <v>0</v>
      </c>
    </row>
    <row r="68" spans="1:5">
      <c r="A68" s="25" t="s">
        <v>50</v>
      </c>
      <c r="B68" s="2">
        <v>250</v>
      </c>
      <c r="C68" s="27"/>
      <c r="D68" s="57">
        <f>SUM(D69:D73)</f>
        <v>0</v>
      </c>
      <c r="E68" s="70">
        <f>SUM(E69:E73)</f>
        <v>0</v>
      </c>
    </row>
    <row r="69" spans="1:5">
      <c r="A69" s="27" t="s">
        <v>51</v>
      </c>
      <c r="B69" s="23">
        <v>251</v>
      </c>
      <c r="C69" s="27"/>
      <c r="D69" s="59">
        <v>0</v>
      </c>
      <c r="E69" s="71">
        <v>0</v>
      </c>
    </row>
    <row r="70" spans="1:5">
      <c r="A70" s="27" t="s">
        <v>52</v>
      </c>
      <c r="B70" s="23">
        <v>252</v>
      </c>
      <c r="C70" s="27"/>
      <c r="D70" s="59">
        <v>0</v>
      </c>
      <c r="E70" s="71">
        <v>0</v>
      </c>
    </row>
    <row r="71" spans="1:5">
      <c r="A71" s="27" t="s">
        <v>53</v>
      </c>
      <c r="B71" s="23">
        <v>253</v>
      </c>
      <c r="C71" s="27"/>
      <c r="D71" s="59">
        <v>0</v>
      </c>
      <c r="E71" s="71">
        <v>0</v>
      </c>
    </row>
    <row r="72" spans="1:5">
      <c r="A72" s="27" t="s">
        <v>54</v>
      </c>
      <c r="B72" s="23">
        <v>254</v>
      </c>
      <c r="C72" s="27"/>
      <c r="D72" s="59">
        <v>0</v>
      </c>
      <c r="E72" s="71">
        <v>0</v>
      </c>
    </row>
    <row r="73" spans="1:5">
      <c r="A73" s="27" t="s">
        <v>55</v>
      </c>
      <c r="B73" s="23">
        <v>255</v>
      </c>
      <c r="C73" s="27"/>
      <c r="D73" s="59">
        <v>0</v>
      </c>
      <c r="E73" s="71">
        <v>0</v>
      </c>
    </row>
    <row r="74" spans="1:5">
      <c r="A74" s="25" t="s">
        <v>56</v>
      </c>
      <c r="B74" s="2">
        <v>260</v>
      </c>
      <c r="C74" s="27"/>
      <c r="D74" s="57">
        <f>SUM(D75:D78)</f>
        <v>2279764931</v>
      </c>
      <c r="E74" s="70">
        <f>SUM(E75:E78)</f>
        <v>1800973900</v>
      </c>
    </row>
    <row r="75" spans="1:5">
      <c r="A75" s="27" t="s">
        <v>57</v>
      </c>
      <c r="B75" s="23">
        <v>261</v>
      </c>
      <c r="C75" s="27"/>
      <c r="D75" s="59">
        <v>0</v>
      </c>
      <c r="E75" s="71">
        <v>0</v>
      </c>
    </row>
    <row r="76" spans="1:5">
      <c r="A76" s="27" t="s">
        <v>58</v>
      </c>
      <c r="B76" s="23">
        <v>262</v>
      </c>
      <c r="C76" s="27"/>
      <c r="D76" s="59">
        <v>0</v>
      </c>
      <c r="E76" s="71">
        <v>0</v>
      </c>
    </row>
    <row r="77" spans="1:5">
      <c r="A77" s="27" t="s">
        <v>59</v>
      </c>
      <c r="B77" s="23">
        <v>263</v>
      </c>
      <c r="C77" s="27"/>
      <c r="D77" s="59">
        <v>0</v>
      </c>
      <c r="E77" s="71">
        <v>0</v>
      </c>
    </row>
    <row r="78" spans="1:5">
      <c r="A78" s="27" t="s">
        <v>60</v>
      </c>
      <c r="B78" s="23">
        <v>268</v>
      </c>
      <c r="C78" s="27"/>
      <c r="D78" s="59">
        <v>2279764931</v>
      </c>
      <c r="E78" s="71">
        <v>1800973900</v>
      </c>
    </row>
    <row r="79" spans="1:5">
      <c r="A79" s="42" t="s">
        <v>61</v>
      </c>
      <c r="B79" s="2">
        <v>270</v>
      </c>
      <c r="C79" s="27"/>
      <c r="D79" s="57">
        <f>SUM(D17,D43)</f>
        <v>25546052809</v>
      </c>
      <c r="E79" s="70">
        <f>SUM(E17,E43)</f>
        <v>18837331737</v>
      </c>
    </row>
    <row r="80" spans="1:5">
      <c r="A80" s="25" t="s">
        <v>62</v>
      </c>
      <c r="B80" s="2">
        <v>300</v>
      </c>
      <c r="C80" s="27"/>
      <c r="D80" s="57">
        <f>SUM(D81,D96)</f>
        <v>6385227420</v>
      </c>
      <c r="E80" s="70">
        <f>SUM(E81,E96)</f>
        <v>998806111</v>
      </c>
    </row>
    <row r="81" spans="1:5">
      <c r="A81" s="25" t="s">
        <v>63</v>
      </c>
      <c r="B81" s="2">
        <v>310</v>
      </c>
      <c r="C81" s="27"/>
      <c r="D81" s="57">
        <f>SUM(D82:D95)</f>
        <v>5685227420</v>
      </c>
      <c r="E81" s="70">
        <f>SUM(E82:E95)</f>
        <v>998806111</v>
      </c>
    </row>
    <row r="82" spans="1:5">
      <c r="A82" s="27" t="s">
        <v>64</v>
      </c>
      <c r="B82" s="23">
        <v>311</v>
      </c>
      <c r="C82" s="27"/>
      <c r="D82" s="59">
        <v>2422107916</v>
      </c>
      <c r="E82" s="71">
        <v>0</v>
      </c>
    </row>
    <row r="83" spans="1:5">
      <c r="A83" s="27" t="s">
        <v>80</v>
      </c>
      <c r="B83" s="23">
        <v>312</v>
      </c>
      <c r="C83" s="27"/>
      <c r="D83" s="59">
        <v>0</v>
      </c>
      <c r="E83" s="71">
        <v>0</v>
      </c>
    </row>
    <row r="84" spans="1:5">
      <c r="A84" s="27" t="s">
        <v>65</v>
      </c>
      <c r="B84" s="23">
        <v>313</v>
      </c>
      <c r="C84" s="27"/>
      <c r="D84" s="59">
        <v>419978118</v>
      </c>
      <c r="E84" s="71">
        <v>166403475</v>
      </c>
    </row>
    <row r="85" spans="1:5">
      <c r="A85" s="27" t="s">
        <v>66</v>
      </c>
      <c r="B85" s="23">
        <v>314</v>
      </c>
      <c r="C85" s="27"/>
      <c r="D85" s="59">
        <f>1231940136+300000000</f>
        <v>1531940136</v>
      </c>
      <c r="E85" s="71">
        <v>731940136</v>
      </c>
    </row>
    <row r="86" spans="1:5">
      <c r="A86" s="27" t="s">
        <v>67</v>
      </c>
      <c r="B86" s="23">
        <v>315</v>
      </c>
      <c r="C86" s="27"/>
      <c r="D86" s="59">
        <v>0</v>
      </c>
      <c r="E86" s="71">
        <v>0</v>
      </c>
    </row>
    <row r="87" spans="1:5">
      <c r="A87" s="27" t="s">
        <v>68</v>
      </c>
      <c r="B87" s="23">
        <v>316</v>
      </c>
      <c r="C87" s="27"/>
      <c r="D87" s="59">
        <v>0</v>
      </c>
      <c r="E87" s="71">
        <v>0</v>
      </c>
    </row>
    <row r="88" spans="1:5">
      <c r="A88" s="27" t="s">
        <v>69</v>
      </c>
      <c r="B88" s="23">
        <v>317</v>
      </c>
      <c r="C88" s="27"/>
      <c r="D88" s="59">
        <v>0</v>
      </c>
      <c r="E88" s="71">
        <v>0</v>
      </c>
    </row>
    <row r="89" spans="1:5">
      <c r="A89" s="27" t="s">
        <v>257</v>
      </c>
      <c r="B89" s="23">
        <v>318</v>
      </c>
      <c r="C89" s="27"/>
      <c r="D89" s="59">
        <v>0</v>
      </c>
      <c r="E89" s="71">
        <v>0</v>
      </c>
    </row>
    <row r="90" spans="1:5">
      <c r="A90" s="27" t="s">
        <v>70</v>
      </c>
      <c r="B90" s="23">
        <v>319</v>
      </c>
      <c r="C90" s="27"/>
      <c r="D90" s="59">
        <v>1311201250</v>
      </c>
      <c r="E90" s="71">
        <v>100462500</v>
      </c>
    </row>
    <row r="91" spans="1:5">
      <c r="A91" s="27" t="s">
        <v>71</v>
      </c>
      <c r="B91" s="23">
        <v>320</v>
      </c>
      <c r="C91" s="27"/>
      <c r="D91" s="59">
        <v>0</v>
      </c>
      <c r="E91" s="71">
        <v>0</v>
      </c>
    </row>
    <row r="92" spans="1:5">
      <c r="A92" s="27" t="s">
        <v>72</v>
      </c>
      <c r="B92" s="23">
        <v>321</v>
      </c>
      <c r="C92" s="27"/>
      <c r="D92" s="59">
        <v>0</v>
      </c>
      <c r="E92" s="71">
        <v>0</v>
      </c>
    </row>
    <row r="93" spans="1:5">
      <c r="A93" s="27" t="s">
        <v>73</v>
      </c>
      <c r="B93" s="23">
        <v>322</v>
      </c>
      <c r="C93" s="27"/>
      <c r="D93" s="59">
        <v>0</v>
      </c>
      <c r="E93" s="71">
        <v>0</v>
      </c>
    </row>
    <row r="94" spans="1:5">
      <c r="A94" s="27" t="s">
        <v>74</v>
      </c>
      <c r="B94" s="23">
        <v>323</v>
      </c>
      <c r="C94" s="27"/>
      <c r="D94" s="59">
        <v>0</v>
      </c>
      <c r="E94" s="71">
        <v>0</v>
      </c>
    </row>
    <row r="95" spans="1:5">
      <c r="A95" s="27" t="s">
        <v>75</v>
      </c>
      <c r="B95" s="23">
        <v>324</v>
      </c>
      <c r="C95" s="27"/>
      <c r="D95" s="59">
        <v>0</v>
      </c>
      <c r="E95" s="71">
        <v>0</v>
      </c>
    </row>
    <row r="96" spans="1:5">
      <c r="A96" s="25" t="s">
        <v>76</v>
      </c>
      <c r="B96" s="2">
        <v>330</v>
      </c>
      <c r="C96" s="27"/>
      <c r="D96" s="57">
        <f>SUM(D97:D109)</f>
        <v>700000000</v>
      </c>
      <c r="E96" s="70">
        <f>SUM(E97:E109)</f>
        <v>0</v>
      </c>
    </row>
    <row r="97" spans="1:5">
      <c r="A97" s="27" t="s">
        <v>77</v>
      </c>
      <c r="B97" s="23">
        <v>331</v>
      </c>
      <c r="C97" s="27"/>
      <c r="D97" s="59">
        <v>0</v>
      </c>
      <c r="E97" s="71">
        <v>0</v>
      </c>
    </row>
    <row r="98" spans="1:5">
      <c r="A98" s="27" t="s">
        <v>78</v>
      </c>
      <c r="B98" s="23">
        <v>332</v>
      </c>
      <c r="C98" s="27"/>
      <c r="D98" s="59">
        <v>0</v>
      </c>
      <c r="E98" s="71">
        <v>0</v>
      </c>
    </row>
    <row r="99" spans="1:5">
      <c r="A99" s="27" t="s">
        <v>79</v>
      </c>
      <c r="B99" s="23">
        <v>333</v>
      </c>
      <c r="C99" s="27"/>
      <c r="D99" s="59">
        <v>0</v>
      </c>
      <c r="E99" s="71">
        <v>0</v>
      </c>
    </row>
    <row r="100" spans="1:5">
      <c r="A100" s="27" t="s">
        <v>81</v>
      </c>
      <c r="B100" s="23">
        <v>334</v>
      </c>
      <c r="C100" s="27"/>
      <c r="D100" s="59">
        <v>0</v>
      </c>
      <c r="E100" s="71">
        <v>0</v>
      </c>
    </row>
    <row r="101" spans="1:5">
      <c r="A101" s="27" t="s">
        <v>82</v>
      </c>
      <c r="B101" s="23">
        <v>335</v>
      </c>
      <c r="C101" s="27"/>
      <c r="D101" s="59">
        <v>0</v>
      </c>
      <c r="E101" s="71">
        <v>0</v>
      </c>
    </row>
    <row r="102" spans="1:5">
      <c r="A102" s="27" t="s">
        <v>85</v>
      </c>
      <c r="B102" s="23">
        <v>336</v>
      </c>
      <c r="C102" s="27"/>
      <c r="D102" s="59">
        <v>0</v>
      </c>
      <c r="E102" s="71">
        <v>0</v>
      </c>
    </row>
    <row r="103" spans="1:5">
      <c r="A103" s="27" t="s">
        <v>83</v>
      </c>
      <c r="B103" s="23">
        <v>337</v>
      </c>
      <c r="C103" s="27"/>
      <c r="D103" s="59">
        <v>0</v>
      </c>
      <c r="E103" s="71">
        <v>0</v>
      </c>
    </row>
    <row r="104" spans="1:5">
      <c r="A104" s="27" t="s">
        <v>84</v>
      </c>
      <c r="B104" s="23">
        <v>338</v>
      </c>
      <c r="C104" s="27"/>
      <c r="D104" s="59">
        <v>700000000</v>
      </c>
      <c r="E104" s="71">
        <v>0</v>
      </c>
    </row>
    <row r="105" spans="1:5">
      <c r="A105" s="27" t="s">
        <v>86</v>
      </c>
      <c r="B105" s="23">
        <v>339</v>
      </c>
      <c r="C105" s="27"/>
      <c r="D105" s="59">
        <v>0</v>
      </c>
      <c r="E105" s="71">
        <v>0</v>
      </c>
    </row>
    <row r="106" spans="1:5">
      <c r="A106" s="27" t="s">
        <v>87</v>
      </c>
      <c r="B106" s="23">
        <v>340</v>
      </c>
      <c r="C106" s="27"/>
      <c r="D106" s="59">
        <v>0</v>
      </c>
      <c r="E106" s="71">
        <v>0</v>
      </c>
    </row>
    <row r="107" spans="1:5">
      <c r="A107" s="27" t="s">
        <v>88</v>
      </c>
      <c r="B107" s="23">
        <v>341</v>
      </c>
      <c r="C107" s="27"/>
      <c r="D107" s="59">
        <v>0</v>
      </c>
      <c r="E107" s="71">
        <v>0</v>
      </c>
    </row>
    <row r="108" spans="1:5">
      <c r="A108" s="27" t="s">
        <v>89</v>
      </c>
      <c r="B108" s="23">
        <v>342</v>
      </c>
      <c r="C108" s="27"/>
      <c r="D108" s="59">
        <v>0</v>
      </c>
      <c r="E108" s="71">
        <v>0</v>
      </c>
    </row>
    <row r="109" spans="1:5">
      <c r="A109" s="27" t="s">
        <v>90</v>
      </c>
      <c r="B109" s="23">
        <v>343</v>
      </c>
      <c r="C109" s="27"/>
      <c r="D109" s="59">
        <v>0</v>
      </c>
      <c r="E109" s="71">
        <v>0</v>
      </c>
    </row>
    <row r="110" spans="1:5">
      <c r="A110" s="25" t="s">
        <v>91</v>
      </c>
      <c r="B110" s="2">
        <v>400</v>
      </c>
      <c r="C110" s="27"/>
      <c r="D110" s="57">
        <f>SUM(D111,D128)</f>
        <v>19160825389</v>
      </c>
      <c r="E110" s="70">
        <f>SUM(E111,E128)</f>
        <v>17838525626</v>
      </c>
    </row>
    <row r="111" spans="1:5">
      <c r="A111" s="25" t="s">
        <v>92</v>
      </c>
      <c r="B111" s="2">
        <v>410</v>
      </c>
      <c r="C111" s="27"/>
      <c r="D111" s="57">
        <f>SUM(D112,D115,D116,D117,D118,D119,D120,D121,D122,D123,D124,D127)</f>
        <v>19160825389</v>
      </c>
      <c r="E111" s="70">
        <f>SUM(E112,E115:E123,E124,E127)</f>
        <v>17838525626</v>
      </c>
    </row>
    <row r="112" spans="1:5">
      <c r="A112" s="27" t="s">
        <v>93</v>
      </c>
      <c r="B112" s="23">
        <v>411</v>
      </c>
      <c r="C112" s="27"/>
      <c r="D112" s="59">
        <f>SUM(D113:D114)</f>
        <v>11000000000</v>
      </c>
      <c r="E112" s="71">
        <f>SUM(E113:E114)</f>
        <v>11000000000</v>
      </c>
    </row>
    <row r="113" spans="1:5">
      <c r="A113" s="27" t="s">
        <v>94</v>
      </c>
      <c r="B113" s="23" t="s">
        <v>113</v>
      </c>
      <c r="C113" s="27"/>
      <c r="D113" s="59">
        <v>11000000000</v>
      </c>
      <c r="E113" s="71">
        <v>11000000000</v>
      </c>
    </row>
    <row r="114" spans="1:5">
      <c r="A114" s="27" t="s">
        <v>95</v>
      </c>
      <c r="B114" s="23" t="s">
        <v>114</v>
      </c>
      <c r="C114" s="27"/>
      <c r="D114" s="59">
        <v>0</v>
      </c>
      <c r="E114" s="71">
        <v>0</v>
      </c>
    </row>
    <row r="115" spans="1:5">
      <c r="A115" s="27" t="s">
        <v>96</v>
      </c>
      <c r="B115" s="23">
        <v>412</v>
      </c>
      <c r="C115" s="27"/>
      <c r="D115" s="59">
        <v>0</v>
      </c>
      <c r="E115" s="71">
        <v>0</v>
      </c>
    </row>
    <row r="116" spans="1:5">
      <c r="A116" s="27" t="s">
        <v>97</v>
      </c>
      <c r="B116" s="23">
        <v>413</v>
      </c>
      <c r="C116" s="27"/>
      <c r="D116" s="59">
        <v>0</v>
      </c>
      <c r="E116" s="71">
        <v>0</v>
      </c>
    </row>
    <row r="117" spans="1:5">
      <c r="A117" s="27" t="s">
        <v>98</v>
      </c>
      <c r="B117" s="23">
        <v>414</v>
      </c>
      <c r="C117" s="27"/>
      <c r="D117" s="59">
        <v>0</v>
      </c>
      <c r="E117" s="71">
        <v>0</v>
      </c>
    </row>
    <row r="118" spans="1:5">
      <c r="A118" s="27" t="s">
        <v>99</v>
      </c>
      <c r="B118" s="23">
        <v>415</v>
      </c>
      <c r="C118" s="27"/>
      <c r="D118" s="59">
        <v>0</v>
      </c>
      <c r="E118" s="71">
        <v>0</v>
      </c>
    </row>
    <row r="119" spans="1:5">
      <c r="A119" s="27" t="s">
        <v>100</v>
      </c>
      <c r="B119" s="23">
        <v>416</v>
      </c>
      <c r="C119" s="27"/>
      <c r="D119" s="59">
        <v>0</v>
      </c>
      <c r="E119" s="71">
        <v>0</v>
      </c>
    </row>
    <row r="120" spans="1:5">
      <c r="A120" s="27" t="s">
        <v>101</v>
      </c>
      <c r="B120" s="23">
        <v>417</v>
      </c>
      <c r="C120" s="27"/>
      <c r="D120" s="59">
        <v>0</v>
      </c>
      <c r="E120" s="71">
        <v>0</v>
      </c>
    </row>
    <row r="121" spans="1:5">
      <c r="A121" s="27" t="s">
        <v>102</v>
      </c>
      <c r="B121" s="23">
        <v>418</v>
      </c>
      <c r="C121" s="27"/>
      <c r="D121" s="59">
        <v>0</v>
      </c>
      <c r="E121" s="71">
        <v>0</v>
      </c>
    </row>
    <row r="122" spans="1:5">
      <c r="A122" s="27" t="s">
        <v>103</v>
      </c>
      <c r="B122" s="23">
        <v>419</v>
      </c>
      <c r="C122" s="27"/>
      <c r="D122" s="59">
        <v>0</v>
      </c>
      <c r="E122" s="71">
        <v>0</v>
      </c>
    </row>
    <row r="123" spans="1:5">
      <c r="A123" s="27" t="s">
        <v>104</v>
      </c>
      <c r="B123" s="23">
        <v>420</v>
      </c>
      <c r="C123" s="27"/>
      <c r="D123" s="59">
        <v>0</v>
      </c>
      <c r="E123" s="71">
        <v>0</v>
      </c>
    </row>
    <row r="124" spans="1:5">
      <c r="A124" s="27" t="s">
        <v>105</v>
      </c>
      <c r="B124" s="23">
        <v>421</v>
      </c>
      <c r="C124" s="27"/>
      <c r="D124" s="59">
        <f>SUM(D125:D126)</f>
        <v>8160825389</v>
      </c>
      <c r="E124" s="71">
        <f>SUM(E125:E126)</f>
        <v>6838525626</v>
      </c>
    </row>
    <row r="125" spans="1:5">
      <c r="A125" s="27" t="s">
        <v>106</v>
      </c>
      <c r="B125" s="23" t="s">
        <v>115</v>
      </c>
      <c r="C125" s="27"/>
      <c r="D125" s="59">
        <f>1470972834+700000000</f>
        <v>2170972834</v>
      </c>
      <c r="E125" s="71">
        <v>2366075398</v>
      </c>
    </row>
    <row r="126" spans="1:5">
      <c r="A126" s="27" t="s">
        <v>107</v>
      </c>
      <c r="B126" s="23" t="s">
        <v>116</v>
      </c>
      <c r="C126" s="27"/>
      <c r="D126" s="59">
        <v>5989852555</v>
      </c>
      <c r="E126" s="71">
        <v>4472450228</v>
      </c>
    </row>
    <row r="127" spans="1:5">
      <c r="A127" s="27" t="s">
        <v>108</v>
      </c>
      <c r="B127" s="23">
        <v>422</v>
      </c>
      <c r="C127" s="27"/>
      <c r="D127" s="59">
        <v>0</v>
      </c>
      <c r="E127" s="71">
        <v>0</v>
      </c>
    </row>
    <row r="128" spans="1:5">
      <c r="A128" s="25" t="s">
        <v>109</v>
      </c>
      <c r="B128" s="2">
        <v>430</v>
      </c>
      <c r="C128" s="27"/>
      <c r="D128" s="57">
        <f>SUM(D129:D130)</f>
        <v>0</v>
      </c>
      <c r="E128" s="70">
        <f>SUM(E129:E130)</f>
        <v>0</v>
      </c>
    </row>
    <row r="129" spans="1:5">
      <c r="A129" s="27" t="s">
        <v>110</v>
      </c>
      <c r="B129" s="23">
        <v>431</v>
      </c>
      <c r="C129" s="27"/>
      <c r="D129" s="59">
        <v>0</v>
      </c>
      <c r="E129" s="71">
        <v>0</v>
      </c>
    </row>
    <row r="130" spans="1:5">
      <c r="A130" s="27" t="s">
        <v>111</v>
      </c>
      <c r="B130" s="23">
        <v>432</v>
      </c>
      <c r="C130" s="27"/>
      <c r="D130" s="59">
        <v>0</v>
      </c>
      <c r="E130" s="71">
        <v>0</v>
      </c>
    </row>
    <row r="131" spans="1:5">
      <c r="A131" s="25" t="s">
        <v>112</v>
      </c>
      <c r="B131" s="23">
        <v>440</v>
      </c>
      <c r="C131" s="27"/>
      <c r="D131" s="57">
        <f>SUM(D80,D110)</f>
        <v>25546052809</v>
      </c>
      <c r="E131" s="70">
        <f>SUM(E110,E80)</f>
        <v>18837331737</v>
      </c>
    </row>
    <row r="132" spans="1:5">
      <c r="A132" s="43"/>
      <c r="B132" s="44"/>
      <c r="C132" s="41"/>
      <c r="D132" s="72"/>
      <c r="E132" s="72"/>
    </row>
    <row r="133" spans="1:5">
      <c r="A133" s="43"/>
      <c r="B133" s="44"/>
      <c r="C133" s="41"/>
      <c r="D133" s="72"/>
      <c r="E133" s="72"/>
    </row>
    <row r="134" spans="1:5">
      <c r="A134" s="43"/>
      <c r="B134" s="44"/>
      <c r="C134" s="41"/>
      <c r="D134" s="72"/>
      <c r="E134" s="72"/>
    </row>
    <row r="135" spans="1:5" ht="18.75" customHeight="1">
      <c r="A135" s="41"/>
      <c r="B135" s="41"/>
      <c r="C135" s="41"/>
      <c r="D135" s="73"/>
      <c r="E135" s="73" t="s">
        <v>258</v>
      </c>
    </row>
    <row r="136" spans="1:5" s="21" customFormat="1" ht="17.25" customHeight="1">
      <c r="A136" s="46" t="s">
        <v>124</v>
      </c>
      <c r="B136" s="45"/>
      <c r="C136" s="47" t="s">
        <v>125</v>
      </c>
      <c r="D136" s="74"/>
      <c r="E136" s="119" t="s">
        <v>126</v>
      </c>
    </row>
    <row r="137" spans="1:5" s="21" customFormat="1">
      <c r="A137" s="45" t="s">
        <v>185</v>
      </c>
      <c r="B137" s="45"/>
      <c r="C137" s="45" t="s">
        <v>185</v>
      </c>
      <c r="D137" s="73"/>
      <c r="E137" s="73" t="s">
        <v>127</v>
      </c>
    </row>
    <row r="138" spans="1:5" s="21" customFormat="1">
      <c r="A138" s="45"/>
      <c r="B138" s="45"/>
      <c r="C138" s="45"/>
      <c r="D138" s="73"/>
      <c r="E138" s="73"/>
    </row>
    <row r="139" spans="1:5" s="21" customFormat="1">
      <c r="A139" s="45"/>
      <c r="B139" s="45"/>
      <c r="C139" s="45"/>
      <c r="D139" s="73"/>
      <c r="E139" s="73"/>
    </row>
    <row r="140" spans="1:5" s="21" customFormat="1">
      <c r="A140" s="45"/>
      <c r="B140" s="45"/>
      <c r="C140" s="45"/>
      <c r="D140" s="73"/>
      <c r="E140" s="73"/>
    </row>
    <row r="141" spans="1:5" s="21" customFormat="1">
      <c r="A141" s="45"/>
      <c r="B141" s="45"/>
      <c r="C141" s="45"/>
      <c r="D141" s="73"/>
      <c r="E141" s="73"/>
    </row>
    <row r="142" spans="1:5">
      <c r="A142" s="43" t="s">
        <v>128</v>
      </c>
      <c r="B142" s="41"/>
      <c r="C142" s="41"/>
      <c r="D142" s="67"/>
      <c r="E142" s="67"/>
    </row>
    <row r="143" spans="1:5">
      <c r="A143" s="43" t="s">
        <v>129</v>
      </c>
      <c r="B143" s="41"/>
      <c r="C143" s="41"/>
      <c r="D143" s="67"/>
      <c r="E143" s="67"/>
    </row>
    <row r="144" spans="1:5">
      <c r="A144" s="41"/>
      <c r="B144" s="41"/>
      <c r="C144" s="41"/>
      <c r="D144" s="67"/>
      <c r="E144" s="67"/>
    </row>
    <row r="145" spans="1:5">
      <c r="A145" s="41"/>
      <c r="B145" s="41"/>
      <c r="C145" s="41"/>
      <c r="D145" s="67"/>
      <c r="E145" s="67"/>
    </row>
    <row r="146" spans="1:5">
      <c r="A146" s="43" t="s">
        <v>130</v>
      </c>
      <c r="B146" s="41"/>
      <c r="C146" s="41"/>
      <c r="D146" s="67"/>
      <c r="E146" s="67"/>
    </row>
    <row r="147" spans="1:5">
      <c r="A147" s="48" t="s">
        <v>131</v>
      </c>
      <c r="B147" s="41"/>
      <c r="C147" s="41"/>
      <c r="D147" s="67"/>
      <c r="E147" s="67"/>
    </row>
    <row r="148" spans="1:5">
      <c r="A148" s="48" t="s">
        <v>132</v>
      </c>
      <c r="B148" s="41"/>
      <c r="C148" s="41"/>
      <c r="D148" s="67"/>
      <c r="E148" s="67"/>
    </row>
    <row r="149" spans="1:5">
      <c r="A149" s="48" t="s">
        <v>133</v>
      </c>
      <c r="B149" s="41"/>
      <c r="C149" s="41"/>
      <c r="D149" s="67"/>
      <c r="E149" s="67"/>
    </row>
    <row r="150" spans="1:5">
      <c r="A150" s="48" t="s">
        <v>134</v>
      </c>
      <c r="B150" s="41"/>
      <c r="C150" s="41"/>
      <c r="D150" s="67"/>
      <c r="E150" s="67"/>
    </row>
    <row r="151" spans="1:5">
      <c r="A151" s="48" t="s">
        <v>135</v>
      </c>
      <c r="B151" s="41"/>
      <c r="C151" s="41"/>
      <c r="D151" s="67"/>
      <c r="E151" s="67"/>
    </row>
    <row r="152" spans="1:5">
      <c r="A152" s="41"/>
      <c r="B152" s="41"/>
      <c r="C152" s="41"/>
      <c r="D152" s="67"/>
      <c r="E152" s="67"/>
    </row>
    <row r="153" spans="1:5">
      <c r="A153" s="41"/>
      <c r="B153" s="41"/>
      <c r="C153" s="41"/>
      <c r="D153" s="67"/>
      <c r="E153" s="67"/>
    </row>
    <row r="154" spans="1:5">
      <c r="A154" s="41"/>
      <c r="B154" s="41"/>
      <c r="C154" s="41"/>
      <c r="D154" s="67"/>
      <c r="E154" s="67"/>
    </row>
    <row r="155" spans="1:5">
      <c r="A155" s="41"/>
      <c r="B155" s="41"/>
      <c r="C155" s="41"/>
      <c r="D155" s="67"/>
      <c r="E155" s="67"/>
    </row>
    <row r="156" spans="1:5">
      <c r="A156" s="41"/>
      <c r="B156" s="41"/>
      <c r="C156" s="41"/>
      <c r="D156" s="67"/>
      <c r="E156" s="6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P125"/>
  <sheetViews>
    <sheetView tabSelected="1" topLeftCell="E1" workbookViewId="0">
      <selection activeCell="H72" sqref="H72"/>
    </sheetView>
  </sheetViews>
  <sheetFormatPr defaultRowHeight="15"/>
  <cols>
    <col min="1" max="1" width="35.5703125" customWidth="1"/>
    <col min="2" max="2" width="17.28515625" customWidth="1"/>
    <col min="3" max="3" width="15.7109375" customWidth="1"/>
    <col min="4" max="4" width="17.140625" customWidth="1"/>
    <col min="5" max="5" width="14.28515625" customWidth="1"/>
    <col min="6" max="6" width="15.85546875" customWidth="1"/>
    <col min="7" max="7" width="9.85546875" customWidth="1"/>
    <col min="8" max="8" width="18" bestFit="1" customWidth="1"/>
    <col min="9" max="9" width="5.28515625" customWidth="1"/>
    <col min="10" max="10" width="51.28515625" customWidth="1"/>
    <col min="11" max="11" width="18.42578125" customWidth="1"/>
    <col min="12" max="12" width="17.140625" customWidth="1"/>
    <col min="13" max="13" width="16.7109375" customWidth="1"/>
    <col min="14" max="14" width="15.7109375" customWidth="1"/>
    <col min="15" max="15" width="14.28515625" customWidth="1"/>
    <col min="16" max="16" width="11" customWidth="1"/>
  </cols>
  <sheetData>
    <row r="1" spans="1:14" s="3" customFormat="1" ht="18.75">
      <c r="A1" s="133" t="s">
        <v>369</v>
      </c>
      <c r="B1" s="134" t="s">
        <v>373</v>
      </c>
      <c r="C1" s="135"/>
      <c r="D1" s="136" t="s">
        <v>374</v>
      </c>
      <c r="E1" s="137"/>
      <c r="F1" s="138" t="s">
        <v>379</v>
      </c>
      <c r="G1" s="139"/>
      <c r="J1" s="141" t="s">
        <v>380</v>
      </c>
      <c r="K1" s="141" t="s">
        <v>384</v>
      </c>
      <c r="M1" s="141" t="s">
        <v>380</v>
      </c>
      <c r="N1" s="141" t="s">
        <v>384</v>
      </c>
    </row>
    <row r="2" spans="1:14" s="3" customFormat="1">
      <c r="A2" s="132"/>
      <c r="B2" s="140" t="s">
        <v>370</v>
      </c>
      <c r="C2" s="132" t="s">
        <v>371</v>
      </c>
      <c r="D2" s="87" t="s">
        <v>375</v>
      </c>
      <c r="E2" s="87" t="s">
        <v>376</v>
      </c>
      <c r="F2" s="132" t="s">
        <v>377</v>
      </c>
      <c r="G2" s="87" t="s">
        <v>378</v>
      </c>
      <c r="J2" s="142" t="s">
        <v>381</v>
      </c>
      <c r="K2" s="142" t="s">
        <v>385</v>
      </c>
      <c r="M2" s="142" t="s">
        <v>392</v>
      </c>
      <c r="N2" s="142" t="s">
        <v>391</v>
      </c>
    </row>
    <row r="3" spans="1:14" s="3" customFormat="1" ht="15.75">
      <c r="A3" s="132" t="s">
        <v>354</v>
      </c>
      <c r="B3" s="129">
        <v>6985815590</v>
      </c>
      <c r="C3" s="130">
        <f>B3/B18</f>
        <v>0.24267945778152553</v>
      </c>
      <c r="D3" s="57">
        <v>11925587470</v>
      </c>
      <c r="E3" s="130">
        <f>D3/D18</f>
        <v>0.31548841710367498</v>
      </c>
      <c r="F3" s="131">
        <f t="shared" ref="F3:F8" si="0">D3-B3</f>
        <v>4939771880</v>
      </c>
      <c r="G3" s="130">
        <f t="shared" ref="G3:G8" si="1">F3/B3</f>
        <v>0.70711455468007856</v>
      </c>
      <c r="J3" s="142"/>
      <c r="K3" s="142"/>
      <c r="M3" s="142"/>
      <c r="N3" s="142"/>
    </row>
    <row r="4" spans="1:14" ht="15.75">
      <c r="A4" s="86" t="s">
        <v>355</v>
      </c>
      <c r="B4" s="124">
        <v>6985815590</v>
      </c>
      <c r="C4" s="125">
        <v>1</v>
      </c>
      <c r="D4" s="59">
        <v>11840587470</v>
      </c>
      <c r="E4" s="125">
        <f>100%</f>
        <v>1</v>
      </c>
      <c r="F4" s="127">
        <f t="shared" si="0"/>
        <v>4854771880</v>
      </c>
      <c r="G4" s="125">
        <f t="shared" si="1"/>
        <v>0.69494704196736456</v>
      </c>
      <c r="J4" s="143"/>
      <c r="K4" s="144"/>
      <c r="M4" s="145"/>
      <c r="N4" s="150" t="s">
        <v>390</v>
      </c>
    </row>
    <row r="5" spans="1:14" ht="15.75">
      <c r="A5" s="86" t="s">
        <v>64</v>
      </c>
      <c r="B5" s="124">
        <v>3326852820</v>
      </c>
      <c r="C5" s="126">
        <f>B5/B4</f>
        <v>0.47622969389033071</v>
      </c>
      <c r="D5" s="59">
        <v>5500767315</v>
      </c>
      <c r="E5" s="125">
        <f>D5/D4</f>
        <v>0.46456878334263935</v>
      </c>
      <c r="F5" s="127">
        <f t="shared" si="0"/>
        <v>2173914495</v>
      </c>
      <c r="G5" s="125">
        <f t="shared" si="1"/>
        <v>0.65344474571616307</v>
      </c>
      <c r="J5" s="143"/>
      <c r="K5" s="150" t="s">
        <v>386</v>
      </c>
      <c r="M5" s="143"/>
      <c r="N5" s="147"/>
    </row>
    <row r="6" spans="1:14">
      <c r="A6" s="86" t="s">
        <v>65</v>
      </c>
      <c r="B6" s="124">
        <v>528740000</v>
      </c>
      <c r="C6" s="126">
        <f>B6/B4</f>
        <v>7.5687654961415898E-2</v>
      </c>
      <c r="D6" s="124">
        <v>714000000</v>
      </c>
      <c r="E6" s="125">
        <f>D6/D5</f>
        <v>0.12980007317397319</v>
      </c>
      <c r="F6" s="127">
        <f t="shared" si="0"/>
        <v>185260000</v>
      </c>
      <c r="G6" s="125">
        <f t="shared" si="1"/>
        <v>0.35038014903355147</v>
      </c>
      <c r="J6" s="143"/>
      <c r="K6" s="147"/>
      <c r="M6" s="143"/>
      <c r="N6" s="147"/>
    </row>
    <row r="7" spans="1:14">
      <c r="A7" s="86" t="s">
        <v>66</v>
      </c>
      <c r="B7" s="124">
        <v>1700222770</v>
      </c>
      <c r="C7" s="126">
        <f>B7/B4</f>
        <v>0.24338214315789003</v>
      </c>
      <c r="D7" s="124">
        <v>2846819655</v>
      </c>
      <c r="E7" s="125">
        <f>D7/D4</f>
        <v>0.24042891978230535</v>
      </c>
      <c r="F7" s="127">
        <f t="shared" si="0"/>
        <v>1146596885</v>
      </c>
      <c r="G7" s="125">
        <f t="shared" si="1"/>
        <v>0.67438038428340774</v>
      </c>
      <c r="J7" s="143"/>
      <c r="K7" s="147"/>
      <c r="M7" s="143"/>
      <c r="N7" s="147"/>
    </row>
    <row r="8" spans="1:14">
      <c r="A8" s="86" t="s">
        <v>70</v>
      </c>
      <c r="B8" s="124">
        <v>1430000000</v>
      </c>
      <c r="C8" s="126">
        <f>B8/B4</f>
        <v>0.20470050799036338</v>
      </c>
      <c r="D8" s="124">
        <v>2779000500</v>
      </c>
      <c r="E8" s="125">
        <f>D8/D4</f>
        <v>0.23470123480283703</v>
      </c>
      <c r="F8" s="127">
        <f t="shared" si="0"/>
        <v>1349000500</v>
      </c>
      <c r="G8" s="125">
        <f t="shared" si="1"/>
        <v>0.94335699300699305</v>
      </c>
      <c r="J8" s="143"/>
      <c r="K8" s="147"/>
      <c r="M8" s="143"/>
      <c r="N8" s="147"/>
    </row>
    <row r="9" spans="1:14">
      <c r="A9" s="86" t="s">
        <v>356</v>
      </c>
      <c r="B9" s="124" t="s">
        <v>365</v>
      </c>
      <c r="C9" s="125"/>
      <c r="D9" s="124">
        <v>85000000</v>
      </c>
      <c r="E9" s="125">
        <f>100%</f>
        <v>1</v>
      </c>
      <c r="F9" s="127">
        <f>D9</f>
        <v>85000000</v>
      </c>
      <c r="G9" s="125" t="s">
        <v>366</v>
      </c>
      <c r="J9" s="143"/>
      <c r="K9" s="148"/>
      <c r="M9" s="145"/>
      <c r="N9" s="151" t="s">
        <v>387</v>
      </c>
    </row>
    <row r="10" spans="1:14">
      <c r="A10" s="86" t="s">
        <v>357</v>
      </c>
      <c r="B10" s="124" t="s">
        <v>365</v>
      </c>
      <c r="C10" s="125"/>
      <c r="D10" s="124">
        <v>85000000</v>
      </c>
      <c r="E10" s="125">
        <f>D10/D9</f>
        <v>1</v>
      </c>
      <c r="F10" s="127">
        <f>D10</f>
        <v>85000000</v>
      </c>
      <c r="G10" s="125" t="s">
        <v>366</v>
      </c>
      <c r="J10" s="141" t="s">
        <v>382</v>
      </c>
      <c r="K10" s="141" t="s">
        <v>387</v>
      </c>
      <c r="M10" s="143"/>
      <c r="N10" s="142" t="s">
        <v>389</v>
      </c>
    </row>
    <row r="11" spans="1:14" s="3" customFormat="1">
      <c r="A11" s="87" t="s">
        <v>358</v>
      </c>
      <c r="B11" s="129">
        <v>21800368679</v>
      </c>
      <c r="C11" s="130" t="s">
        <v>372</v>
      </c>
      <c r="D11" s="129">
        <v>25874809703</v>
      </c>
      <c r="E11" s="130">
        <f>D11/D18</f>
        <v>0.68451158289632508</v>
      </c>
      <c r="F11" s="131">
        <f t="shared" ref="F11:F18" si="2">D11-B11</f>
        <v>4074441024</v>
      </c>
      <c r="G11" s="130">
        <f>F11/B11</f>
        <v>0.18689780361030564</v>
      </c>
      <c r="J11" s="142" t="s">
        <v>383</v>
      </c>
      <c r="K11" s="142" t="s">
        <v>388</v>
      </c>
      <c r="M11" s="141" t="s">
        <v>382</v>
      </c>
      <c r="N11" s="142"/>
    </row>
    <row r="12" spans="1:14">
      <c r="A12" s="86" t="s">
        <v>359</v>
      </c>
      <c r="B12" s="124">
        <v>21800368679</v>
      </c>
      <c r="C12" s="125">
        <v>1</v>
      </c>
      <c r="D12" s="124">
        <v>25874809703</v>
      </c>
      <c r="E12" s="125">
        <f>100%</f>
        <v>1</v>
      </c>
      <c r="F12" s="127">
        <f t="shared" si="2"/>
        <v>4074441024</v>
      </c>
      <c r="G12" s="125">
        <f>F12/B12</f>
        <v>0.18689780361030564</v>
      </c>
      <c r="J12" s="143"/>
      <c r="K12" s="143"/>
      <c r="M12" s="142" t="s">
        <v>393</v>
      </c>
      <c r="N12" s="143"/>
    </row>
    <row r="13" spans="1:14">
      <c r="A13" s="86" t="s">
        <v>360</v>
      </c>
      <c r="B13" s="124">
        <v>11000000000</v>
      </c>
      <c r="C13" s="125">
        <f>B13/B12</f>
        <v>0.50457862258981656</v>
      </c>
      <c r="D13" s="124">
        <v>11000000000</v>
      </c>
      <c r="E13" s="125">
        <f>D13/D11</f>
        <v>0.42512389950928331</v>
      </c>
      <c r="F13" s="127">
        <f t="shared" si="2"/>
        <v>0</v>
      </c>
      <c r="G13" s="125" t="s">
        <v>367</v>
      </c>
      <c r="J13" s="132"/>
      <c r="K13" s="144"/>
      <c r="M13" s="144"/>
      <c r="N13" s="149"/>
    </row>
    <row r="14" spans="1:14">
      <c r="A14" s="86" t="s">
        <v>361</v>
      </c>
      <c r="B14" s="124">
        <v>11000000000</v>
      </c>
      <c r="C14" s="125">
        <f>B14/B12</f>
        <v>0.50457862258981656</v>
      </c>
      <c r="D14" s="124">
        <v>11000000000</v>
      </c>
      <c r="E14" s="125">
        <f>D14/D11</f>
        <v>0.42512389950928331</v>
      </c>
      <c r="F14" s="127">
        <f t="shared" si="2"/>
        <v>0</v>
      </c>
      <c r="G14" s="125" t="s">
        <v>367</v>
      </c>
    </row>
    <row r="15" spans="1:14">
      <c r="A15" s="86" t="s">
        <v>362</v>
      </c>
      <c r="B15" s="124">
        <v>10800368679</v>
      </c>
      <c r="C15" s="125">
        <f>B15/B12</f>
        <v>0.49542137741018338</v>
      </c>
      <c r="D15" s="124">
        <v>14874809703</v>
      </c>
      <c r="E15" s="125">
        <f>D15/D12</f>
        <v>0.57487610049071669</v>
      </c>
      <c r="F15" s="127">
        <f t="shared" si="2"/>
        <v>4074441024</v>
      </c>
      <c r="G15" s="125">
        <f>F15/B15</f>
        <v>0.37725017960935481</v>
      </c>
    </row>
    <row r="16" spans="1:14">
      <c r="A16" s="86" t="s">
        <v>368</v>
      </c>
      <c r="B16" s="124">
        <v>3085049432</v>
      </c>
      <c r="C16" s="125">
        <f>B16/B12</f>
        <v>0.141513635729096</v>
      </c>
      <c r="D16" s="124">
        <v>5454915035</v>
      </c>
      <c r="E16" s="125">
        <f>D16/D12</f>
        <v>0.21081952283372896</v>
      </c>
      <c r="F16" s="127">
        <f t="shared" si="2"/>
        <v>2369865603</v>
      </c>
      <c r="G16" s="125">
        <f>F16/B16</f>
        <v>0.76817751392192279</v>
      </c>
    </row>
    <row r="17" spans="1:15">
      <c r="A17" s="123" t="s">
        <v>363</v>
      </c>
      <c r="B17" s="124">
        <v>7715319247</v>
      </c>
      <c r="C17" s="125">
        <f>B17/B12</f>
        <v>0.35390774168108735</v>
      </c>
      <c r="D17" s="124">
        <v>9419894668</v>
      </c>
      <c r="E17" s="125">
        <f>D17/D12</f>
        <v>0.36405657765698779</v>
      </c>
      <c r="F17" s="127">
        <f t="shared" si="2"/>
        <v>1704575421</v>
      </c>
      <c r="G17" s="125">
        <f>F17/B17</f>
        <v>0.22093388056013388</v>
      </c>
    </row>
    <row r="18" spans="1:15" s="3" customFormat="1">
      <c r="A18" s="87" t="s">
        <v>364</v>
      </c>
      <c r="B18" s="129">
        <v>28786184269</v>
      </c>
      <c r="C18" s="130">
        <v>1</v>
      </c>
      <c r="D18" s="129">
        <v>37800397173</v>
      </c>
      <c r="E18" s="130">
        <v>1</v>
      </c>
      <c r="F18" s="131">
        <f t="shared" si="2"/>
        <v>9014212904</v>
      </c>
      <c r="G18" s="130">
        <f>F18/B18</f>
        <v>0.31314372268878499</v>
      </c>
      <c r="J18"/>
      <c r="M18"/>
    </row>
    <row r="19" spans="1:15">
      <c r="C19" s="128"/>
      <c r="M19" s="3"/>
    </row>
    <row r="20" spans="1:15">
      <c r="J20" s="3"/>
    </row>
    <row r="21" spans="1:15" ht="15.75">
      <c r="A21" s="155" t="s">
        <v>410</v>
      </c>
      <c r="B21" s="156" t="s">
        <v>411</v>
      </c>
      <c r="C21" s="157"/>
      <c r="D21" s="156" t="s">
        <v>412</v>
      </c>
      <c r="E21" s="158"/>
      <c r="F21" s="156" t="s">
        <v>413</v>
      </c>
      <c r="G21" s="157"/>
      <c r="I21" s="180" t="s">
        <v>302</v>
      </c>
      <c r="J21" s="180" t="s">
        <v>137</v>
      </c>
      <c r="K21" s="180" t="s">
        <v>472</v>
      </c>
      <c r="L21" s="180" t="s">
        <v>394</v>
      </c>
      <c r="M21" s="180" t="s">
        <v>284</v>
      </c>
      <c r="N21" s="182" t="s">
        <v>306</v>
      </c>
      <c r="O21" s="183"/>
    </row>
    <row r="22" spans="1:15" ht="15.75">
      <c r="A22" s="193"/>
      <c r="B22" s="156"/>
      <c r="C22" s="157"/>
      <c r="D22" s="156"/>
      <c r="E22" s="158"/>
      <c r="F22" s="156"/>
      <c r="G22" s="157"/>
      <c r="I22" s="181"/>
      <c r="J22" s="181"/>
      <c r="K22" s="181"/>
      <c r="L22" s="181"/>
      <c r="M22" s="181"/>
      <c r="N22" s="184" t="s">
        <v>482</v>
      </c>
      <c r="O22" s="194" t="s">
        <v>483</v>
      </c>
    </row>
    <row r="23" spans="1:15" ht="15.75">
      <c r="A23" s="159"/>
      <c r="B23" s="27" t="s">
        <v>396</v>
      </c>
      <c r="C23" s="27" t="s">
        <v>395</v>
      </c>
      <c r="D23" s="27" t="s">
        <v>397</v>
      </c>
      <c r="E23" s="27" t="s">
        <v>395</v>
      </c>
      <c r="F23" s="27" t="s">
        <v>398</v>
      </c>
      <c r="G23" s="27" t="s">
        <v>316</v>
      </c>
      <c r="I23" s="167">
        <v>1</v>
      </c>
      <c r="J23" s="86" t="s">
        <v>291</v>
      </c>
      <c r="K23" s="167" t="s">
        <v>469</v>
      </c>
      <c r="L23" s="195">
        <v>37800397173</v>
      </c>
      <c r="M23" s="195">
        <v>28786184269</v>
      </c>
      <c r="N23" s="127">
        <f t="shared" ref="N23:N30" si="3">L23-M23</f>
        <v>9014212904</v>
      </c>
      <c r="O23" s="197">
        <f t="shared" ref="O23:O30" si="4">N23/M23</f>
        <v>0.31314372268878499</v>
      </c>
    </row>
    <row r="24" spans="1:15" ht="15.75">
      <c r="A24" s="27" t="s">
        <v>399</v>
      </c>
      <c r="B24" s="154">
        <v>37800397173</v>
      </c>
      <c r="C24" s="160">
        <v>1</v>
      </c>
      <c r="D24" s="154">
        <v>28786184269</v>
      </c>
      <c r="E24" s="160">
        <v>1</v>
      </c>
      <c r="F24" s="161">
        <f t="shared" ref="F24:F29" si="5">B24-D24</f>
        <v>9014212904</v>
      </c>
      <c r="G24" s="162">
        <f t="shared" ref="G24:G29" si="6">F24/D24</f>
        <v>0.31314372268878499</v>
      </c>
      <c r="I24" s="167">
        <v>2</v>
      </c>
      <c r="J24" s="86" t="s">
        <v>292</v>
      </c>
      <c r="K24" s="167" t="s">
        <v>469</v>
      </c>
      <c r="L24" s="195">
        <v>29294939587</v>
      </c>
      <c r="M24" s="195">
        <v>24570868683</v>
      </c>
      <c r="N24" s="127">
        <f t="shared" si="3"/>
        <v>4724070904</v>
      </c>
      <c r="O24" s="125">
        <f t="shared" si="4"/>
        <v>0.19226308051812888</v>
      </c>
    </row>
    <row r="25" spans="1:15" ht="15.75">
      <c r="A25" s="27" t="s">
        <v>400</v>
      </c>
      <c r="B25" s="163">
        <v>29294939587</v>
      </c>
      <c r="C25" s="164">
        <f>B25/B24</f>
        <v>0.77499025877761774</v>
      </c>
      <c r="D25" s="163">
        <v>24570868683</v>
      </c>
      <c r="E25" s="162">
        <f>D25/D24</f>
        <v>0.85356462855205517</v>
      </c>
      <c r="F25" s="161">
        <f t="shared" si="5"/>
        <v>4724070904</v>
      </c>
      <c r="G25" s="162">
        <f t="shared" si="6"/>
        <v>0.19226308051812888</v>
      </c>
      <c r="I25" s="167">
        <v>3</v>
      </c>
      <c r="J25" s="86" t="s">
        <v>473</v>
      </c>
      <c r="K25" s="167" t="s">
        <v>469</v>
      </c>
      <c r="L25" s="195">
        <v>2955483442</v>
      </c>
      <c r="M25" s="195">
        <v>3755473815</v>
      </c>
      <c r="N25" s="127">
        <f t="shared" si="3"/>
        <v>-799990373</v>
      </c>
      <c r="O25" s="125">
        <f t="shared" si="4"/>
        <v>-0.21301982450382229</v>
      </c>
    </row>
    <row r="26" spans="1:15" ht="15.75">
      <c r="A26" s="27" t="s">
        <v>401</v>
      </c>
      <c r="B26" s="163">
        <v>8505457586</v>
      </c>
      <c r="C26" s="164">
        <f>B26/B24</f>
        <v>0.22500974122238226</v>
      </c>
      <c r="D26" s="163">
        <v>4215315586</v>
      </c>
      <c r="E26" s="162">
        <f>D26/D24</f>
        <v>0.1464353714479448</v>
      </c>
      <c r="F26" s="161">
        <f t="shared" si="5"/>
        <v>4290142000</v>
      </c>
      <c r="G26" s="162">
        <f t="shared" si="6"/>
        <v>1.0177510823266744</v>
      </c>
      <c r="I26" s="167">
        <v>4</v>
      </c>
      <c r="J26" s="86" t="s">
        <v>474</v>
      </c>
      <c r="K26" s="167" t="s">
        <v>469</v>
      </c>
      <c r="L26" s="195">
        <v>8233000000</v>
      </c>
      <c r="M26" s="195">
        <v>6887180743</v>
      </c>
      <c r="N26" s="127">
        <f t="shared" si="3"/>
        <v>1345819257</v>
      </c>
      <c r="O26" s="125">
        <f t="shared" si="4"/>
        <v>0.19540931292791541</v>
      </c>
    </row>
    <row r="27" spans="1:15" ht="15.75">
      <c r="A27" s="27" t="s">
        <v>402</v>
      </c>
      <c r="B27" s="154">
        <v>37800397173</v>
      </c>
      <c r="C27" s="160">
        <v>1</v>
      </c>
      <c r="D27" s="154">
        <v>28786184269</v>
      </c>
      <c r="E27" s="162">
        <v>1</v>
      </c>
      <c r="F27" s="161">
        <f t="shared" si="5"/>
        <v>9014212904</v>
      </c>
      <c r="G27" s="162">
        <f t="shared" si="6"/>
        <v>0.31314372268878499</v>
      </c>
      <c r="I27" s="167">
        <v>5</v>
      </c>
      <c r="J27" s="86" t="s">
        <v>298</v>
      </c>
      <c r="K27" s="167" t="s">
        <v>469</v>
      </c>
      <c r="L27" s="195">
        <v>11840587470</v>
      </c>
      <c r="M27" s="195">
        <v>4985815590</v>
      </c>
      <c r="N27" s="127">
        <f t="shared" si="3"/>
        <v>6854771880</v>
      </c>
      <c r="O27" s="125">
        <f t="shared" si="4"/>
        <v>1.3748546764843341</v>
      </c>
    </row>
    <row r="28" spans="1:15" ht="15.75">
      <c r="A28" s="27" t="s">
        <v>403</v>
      </c>
      <c r="B28" s="163">
        <v>11840587470</v>
      </c>
      <c r="C28" s="162">
        <f>B28/B27</f>
        <v>0.31323976348210103</v>
      </c>
      <c r="D28" s="163">
        <v>6985815590</v>
      </c>
      <c r="E28" s="162">
        <f>D28/D27</f>
        <v>0.24267945778152553</v>
      </c>
      <c r="F28" s="161">
        <f t="shared" si="5"/>
        <v>4854771880</v>
      </c>
      <c r="G28" s="162">
        <f t="shared" si="6"/>
        <v>0.69494704196736456</v>
      </c>
      <c r="I28" s="167"/>
      <c r="J28" s="86" t="s">
        <v>475</v>
      </c>
      <c r="K28" s="167" t="s">
        <v>481</v>
      </c>
      <c r="L28" s="196">
        <f>L24/L27</f>
        <v>2.4741120034139659</v>
      </c>
      <c r="M28" s="196">
        <f>M24/M27</f>
        <v>4.9281543289089038</v>
      </c>
      <c r="N28" s="196">
        <f t="shared" si="3"/>
        <v>-2.4540423254949379</v>
      </c>
      <c r="O28" s="125">
        <f t="shared" si="4"/>
        <v>-0.49796377339470704</v>
      </c>
    </row>
    <row r="29" spans="1:15" ht="15.75">
      <c r="A29" s="27" t="s">
        <v>404</v>
      </c>
      <c r="B29" s="163">
        <f>SUM(B30:B31)</f>
        <v>25959809703</v>
      </c>
      <c r="C29" s="162">
        <f>B29/B27</f>
        <v>0.68676023651789897</v>
      </c>
      <c r="D29" s="163">
        <v>21800368679</v>
      </c>
      <c r="E29" s="162">
        <f>D29/D27</f>
        <v>0.75732054221847445</v>
      </c>
      <c r="F29" s="161">
        <f t="shared" si="5"/>
        <v>4159441024</v>
      </c>
      <c r="G29" s="162">
        <f t="shared" si="6"/>
        <v>0.19079682023940875</v>
      </c>
      <c r="I29" s="167"/>
      <c r="J29" s="86" t="s">
        <v>476</v>
      </c>
      <c r="K29" s="167" t="s">
        <v>481</v>
      </c>
      <c r="L29" s="196">
        <f>(L24-L25)/L27</f>
        <v>2.2245058542690703</v>
      </c>
      <c r="M29" s="196">
        <f>(M24-M25)/M27</f>
        <v>4.1749227367633148</v>
      </c>
      <c r="N29" s="196">
        <f t="shared" si="3"/>
        <v>-1.9504168824942445</v>
      </c>
      <c r="O29" s="125">
        <f t="shared" si="4"/>
        <v>-0.4671743659635581</v>
      </c>
    </row>
    <row r="30" spans="1:15" ht="15.75">
      <c r="A30" s="27" t="s">
        <v>405</v>
      </c>
      <c r="B30" s="163">
        <v>85000000</v>
      </c>
      <c r="C30" s="162">
        <f>B30/B29</f>
        <v>3.2742921066242301E-3</v>
      </c>
      <c r="D30" s="163" t="s">
        <v>408</v>
      </c>
      <c r="E30" s="27"/>
      <c r="F30" s="163">
        <v>85000000</v>
      </c>
      <c r="G30" s="162" t="s">
        <v>409</v>
      </c>
      <c r="I30" s="167"/>
      <c r="J30" s="86" t="s">
        <v>477</v>
      </c>
      <c r="K30" s="167" t="s">
        <v>481</v>
      </c>
      <c r="L30" s="196">
        <f>L26/L27</f>
        <v>0.69532022974870178</v>
      </c>
      <c r="M30" s="196">
        <f>M26/M27</f>
        <v>1.3813548894214116</v>
      </c>
      <c r="N30" s="196">
        <f t="shared" si="3"/>
        <v>-0.68603465967270982</v>
      </c>
      <c r="O30" s="125">
        <f t="shared" si="4"/>
        <v>-0.49663896289537829</v>
      </c>
    </row>
    <row r="31" spans="1:15" ht="15.75">
      <c r="A31" s="27" t="s">
        <v>406</v>
      </c>
      <c r="B31" s="163">
        <v>25874809703</v>
      </c>
      <c r="C31" s="162">
        <f>B31/B29</f>
        <v>0.99672570789337578</v>
      </c>
      <c r="D31" s="163">
        <v>21800368679</v>
      </c>
      <c r="E31" s="160">
        <v>1</v>
      </c>
      <c r="F31" s="161">
        <f>B31-D31</f>
        <v>4074441024</v>
      </c>
      <c r="G31" s="162">
        <f>F31/D31</f>
        <v>0.18689780361030564</v>
      </c>
      <c r="I31" s="167"/>
      <c r="J31" s="184" t="s">
        <v>137</v>
      </c>
      <c r="K31" s="167"/>
      <c r="L31" s="184" t="s">
        <v>446</v>
      </c>
      <c r="M31" s="184" t="s">
        <v>304</v>
      </c>
      <c r="N31" s="86"/>
      <c r="O31" s="125"/>
    </row>
    <row r="32" spans="1:15" ht="15.75">
      <c r="A32" s="27" t="s">
        <v>407</v>
      </c>
      <c r="B32" s="154">
        <f>B31+B30-B26</f>
        <v>17454352117</v>
      </c>
      <c r="C32" s="27"/>
      <c r="D32" s="154">
        <f>D31-D26</f>
        <v>17585053093</v>
      </c>
      <c r="E32" s="27"/>
      <c r="F32" s="161">
        <f>B32-D32</f>
        <v>-130700976</v>
      </c>
      <c r="G32" s="162">
        <f>F32/D32</f>
        <v>-7.4325039173198477E-3</v>
      </c>
      <c r="I32" s="167">
        <v>6</v>
      </c>
      <c r="J32" s="86" t="s">
        <v>478</v>
      </c>
      <c r="K32" s="167" t="s">
        <v>469</v>
      </c>
      <c r="L32" s="86">
        <f>8662668563+114810722</f>
        <v>8777479285</v>
      </c>
      <c r="M32" s="86">
        <f>7920508754+79765408</f>
        <v>8000274162</v>
      </c>
      <c r="N32" s="86">
        <f>L32-M32</f>
        <v>777205123</v>
      </c>
      <c r="O32" s="125">
        <f>N32/M32</f>
        <v>9.7147311112361356E-2</v>
      </c>
    </row>
    <row r="33" spans="1:15">
      <c r="I33" s="167">
        <v>7</v>
      </c>
      <c r="J33" s="86" t="s">
        <v>479</v>
      </c>
      <c r="K33" s="167" t="s">
        <v>469</v>
      </c>
      <c r="L33" s="86">
        <v>50000000</v>
      </c>
      <c r="M33" s="86">
        <v>50000000</v>
      </c>
      <c r="N33" s="86">
        <f>L33-M33</f>
        <v>0</v>
      </c>
      <c r="O33" s="125">
        <v>0</v>
      </c>
    </row>
    <row r="34" spans="1:15">
      <c r="I34" s="167"/>
      <c r="J34" s="86" t="s">
        <v>480</v>
      </c>
      <c r="K34" s="167" t="s">
        <v>481</v>
      </c>
      <c r="L34" s="196">
        <f>L32/L33</f>
        <v>175.54958569999999</v>
      </c>
      <c r="M34" s="196">
        <f>M32/M33</f>
        <v>160.00548323999999</v>
      </c>
      <c r="N34" s="196">
        <f>L34-M34</f>
        <v>15.544102460000005</v>
      </c>
      <c r="O34" s="125">
        <f>N34/M34</f>
        <v>9.7147311112361384E-2</v>
      </c>
    </row>
    <row r="35" spans="1:15">
      <c r="A35" s="146" t="s">
        <v>428</v>
      </c>
      <c r="B35" s="153" t="s">
        <v>394</v>
      </c>
      <c r="C35" s="152"/>
      <c r="D35" s="153" t="s">
        <v>284</v>
      </c>
      <c r="E35" s="152"/>
      <c r="F35" s="153" t="s">
        <v>306</v>
      </c>
      <c r="G35" s="152"/>
      <c r="K35" s="5"/>
    </row>
    <row r="36" spans="1:15">
      <c r="A36" s="144"/>
      <c r="B36" s="86" t="s">
        <v>429</v>
      </c>
      <c r="C36" s="86" t="s">
        <v>430</v>
      </c>
      <c r="D36" s="86" t="s">
        <v>431</v>
      </c>
      <c r="E36" s="86" t="s">
        <v>430</v>
      </c>
      <c r="F36" s="86" t="s">
        <v>431</v>
      </c>
      <c r="G36" s="86" t="s">
        <v>432</v>
      </c>
    </row>
    <row r="37" spans="1:15" s="3" customFormat="1">
      <c r="A37" s="87" t="s">
        <v>414</v>
      </c>
      <c r="B37" s="129">
        <v>29294939587</v>
      </c>
      <c r="C37" s="165">
        <f>B37/B55</f>
        <v>0.77499025877761774</v>
      </c>
      <c r="D37" s="129">
        <v>24570868683</v>
      </c>
      <c r="E37" s="165">
        <f>D37/D55</f>
        <v>0.85356462855205517</v>
      </c>
      <c r="F37" s="131">
        <f t="shared" ref="F37:F55" si="7">B37-D37</f>
        <v>4724070904</v>
      </c>
      <c r="G37" s="130">
        <f t="shared" ref="G37:G55" si="8">F37/D37</f>
        <v>0.19226308051812888</v>
      </c>
      <c r="I37" s="188" t="s">
        <v>302</v>
      </c>
      <c r="J37" s="188" t="s">
        <v>137</v>
      </c>
      <c r="K37" s="188" t="s">
        <v>446</v>
      </c>
      <c r="L37" s="188" t="s">
        <v>304</v>
      </c>
      <c r="M37" s="190" t="s">
        <v>306</v>
      </c>
      <c r="N37" s="191"/>
    </row>
    <row r="38" spans="1:15">
      <c r="A38" s="86" t="s">
        <v>415</v>
      </c>
      <c r="B38" s="124">
        <v>8233000000</v>
      </c>
      <c r="C38" s="126">
        <f>B38/B37</f>
        <v>0.28103829931274199</v>
      </c>
      <c r="D38" s="124">
        <v>6887180743</v>
      </c>
      <c r="E38" s="126">
        <f>D38/D37</f>
        <v>0.28029862646920078</v>
      </c>
      <c r="F38" s="127">
        <f t="shared" si="7"/>
        <v>1345819257</v>
      </c>
      <c r="G38" s="125">
        <f t="shared" si="8"/>
        <v>0.19540931292791541</v>
      </c>
      <c r="I38" s="107"/>
      <c r="J38" s="107"/>
      <c r="K38" s="107"/>
      <c r="L38" s="198"/>
      <c r="M38" s="192" t="s">
        <v>484</v>
      </c>
      <c r="N38" s="191" t="s">
        <v>448</v>
      </c>
    </row>
    <row r="39" spans="1:15">
      <c r="A39" s="86" t="s">
        <v>416</v>
      </c>
      <c r="B39" s="124">
        <v>16128794145</v>
      </c>
      <c r="C39" s="126">
        <f>B39/B37</f>
        <v>0.55056587835249726</v>
      </c>
      <c r="D39" s="124">
        <v>12850475125</v>
      </c>
      <c r="E39" s="126">
        <f>D39/D37</f>
        <v>0.52299636983900932</v>
      </c>
      <c r="F39" s="127">
        <f t="shared" si="7"/>
        <v>3278319020</v>
      </c>
      <c r="G39" s="125">
        <f t="shared" si="8"/>
        <v>0.25511267000721111</v>
      </c>
      <c r="I39" s="167">
        <v>1</v>
      </c>
      <c r="J39" s="86" t="s">
        <v>485</v>
      </c>
      <c r="K39" s="124">
        <v>47485020000</v>
      </c>
      <c r="L39" s="124">
        <v>38650024226</v>
      </c>
      <c r="M39" s="124">
        <f t="shared" ref="M39:M53" si="9">K39-L39</f>
        <v>8834995774</v>
      </c>
      <c r="N39" s="125">
        <f t="shared" ref="N39:N53" si="10">M39/L39</f>
        <v>0.2285896568224314</v>
      </c>
    </row>
    <row r="40" spans="1:15">
      <c r="A40" s="86" t="s">
        <v>417</v>
      </c>
      <c r="B40" s="124">
        <v>12590440500</v>
      </c>
      <c r="C40" s="126">
        <f>B40/B39</f>
        <v>0.78061883528367149</v>
      </c>
      <c r="D40" s="124">
        <v>9261325000</v>
      </c>
      <c r="E40" s="126">
        <f>D40/D39</f>
        <v>0.72069903329741669</v>
      </c>
      <c r="F40" s="127">
        <f t="shared" si="7"/>
        <v>3329115500</v>
      </c>
      <c r="G40" s="125">
        <f t="shared" si="8"/>
        <v>0.35946427751968535</v>
      </c>
      <c r="I40" s="167">
        <v>2</v>
      </c>
      <c r="J40" s="86" t="s">
        <v>486</v>
      </c>
      <c r="K40" s="124">
        <v>33919320615</v>
      </c>
      <c r="L40" s="124">
        <v>28139480156</v>
      </c>
      <c r="M40" s="124">
        <f t="shared" si="9"/>
        <v>5779840459</v>
      </c>
      <c r="N40" s="125">
        <f t="shared" si="10"/>
        <v>0.20539968851441634</v>
      </c>
    </row>
    <row r="41" spans="1:15">
      <c r="A41" s="86" t="s">
        <v>11</v>
      </c>
      <c r="B41" s="124">
        <v>1688353645</v>
      </c>
      <c r="C41" s="126">
        <f>B41/B39</f>
        <v>0.10467947137408269</v>
      </c>
      <c r="D41" s="124">
        <v>2289150125</v>
      </c>
      <c r="E41" s="126">
        <f>D41/D39</f>
        <v>0.17813739202113743</v>
      </c>
      <c r="F41" s="127">
        <f t="shared" si="7"/>
        <v>-600796480</v>
      </c>
      <c r="G41" s="125">
        <f t="shared" si="8"/>
        <v>-0.26245394456163068</v>
      </c>
      <c r="I41" s="167">
        <v>3</v>
      </c>
      <c r="J41" s="86" t="s">
        <v>487</v>
      </c>
      <c r="K41" s="124">
        <f>(2955483442+3755473815)/2</f>
        <v>3355478628.5</v>
      </c>
      <c r="L41" s="124">
        <f>(3755473815+4501511452)/2</f>
        <v>4128492633.5</v>
      </c>
      <c r="M41" s="124">
        <f t="shared" si="9"/>
        <v>-773014005</v>
      </c>
      <c r="N41" s="125">
        <f t="shared" si="10"/>
        <v>-0.18723879963536819</v>
      </c>
    </row>
    <row r="42" spans="1:15">
      <c r="A42" s="86" t="s">
        <v>15</v>
      </c>
      <c r="B42" s="124">
        <v>1850000000</v>
      </c>
      <c r="C42" s="126">
        <f>B42/B39</f>
        <v>0.11470169334224582</v>
      </c>
      <c r="D42" s="124">
        <v>1300000000</v>
      </c>
      <c r="E42" s="126">
        <f>D42/D39</f>
        <v>0.10116357468144588</v>
      </c>
      <c r="F42" s="127">
        <f t="shared" si="7"/>
        <v>550000000</v>
      </c>
      <c r="G42" s="125">
        <f t="shared" si="8"/>
        <v>0.42307692307692307</v>
      </c>
      <c r="I42" s="167">
        <v>4</v>
      </c>
      <c r="J42" s="86" t="s">
        <v>488</v>
      </c>
      <c r="K42" s="124">
        <f>(16128794145+12850475125)/2</f>
        <v>14489634635</v>
      </c>
      <c r="L42" s="124">
        <f>(12850475125+10351583488)/2</f>
        <v>11601029306.5</v>
      </c>
      <c r="M42" s="124">
        <f t="shared" si="9"/>
        <v>2888605328.5</v>
      </c>
      <c r="N42" s="125">
        <f t="shared" si="10"/>
        <v>0.24899560652618372</v>
      </c>
    </row>
    <row r="43" spans="1:15">
      <c r="A43" s="86" t="s">
        <v>418</v>
      </c>
      <c r="B43" s="124">
        <v>2955483442</v>
      </c>
      <c r="C43" s="126">
        <f>B43/B37</f>
        <v>0.10088716630470654</v>
      </c>
      <c r="D43" s="124">
        <v>3755473815</v>
      </c>
      <c r="E43" s="126">
        <f>D43/D37</f>
        <v>0.15284253330442171</v>
      </c>
      <c r="F43" s="127">
        <f t="shared" si="7"/>
        <v>-799990373</v>
      </c>
      <c r="G43" s="125">
        <f t="shared" si="8"/>
        <v>-0.21301982450382229</v>
      </c>
      <c r="I43" s="167">
        <v>5</v>
      </c>
      <c r="J43" s="86" t="s">
        <v>489</v>
      </c>
      <c r="K43" s="124">
        <f>(29294939587-11840587470+24570868683-6985815590)/2</f>
        <v>17519702605</v>
      </c>
      <c r="L43" s="124">
        <f>(24570868683-6985815590+21220521749-5685227420)/2</f>
        <v>16560173711</v>
      </c>
      <c r="M43" s="124">
        <f t="shared" si="9"/>
        <v>959528894</v>
      </c>
      <c r="N43" s="125">
        <f t="shared" si="10"/>
        <v>5.7941958263556047E-2</v>
      </c>
    </row>
    <row r="44" spans="1:15">
      <c r="A44" s="86" t="s">
        <v>419</v>
      </c>
      <c r="B44" s="124">
        <v>1977662000</v>
      </c>
      <c r="C44" s="126">
        <f>B44/B37</f>
        <v>6.7508656030054168E-2</v>
      </c>
      <c r="D44" s="124">
        <v>1077789000</v>
      </c>
      <c r="E44" s="126">
        <f>D44/D37</f>
        <v>4.3864505317457357E-2</v>
      </c>
      <c r="F44" s="127">
        <f t="shared" si="7"/>
        <v>899873000</v>
      </c>
      <c r="G44" s="125">
        <f t="shared" si="8"/>
        <v>0.83492501779105188</v>
      </c>
      <c r="I44" s="167">
        <v>6</v>
      </c>
      <c r="J44" s="86" t="s">
        <v>490</v>
      </c>
      <c r="K44" s="124">
        <f>(8505457586+4215315586)/2</f>
        <v>6360386586</v>
      </c>
      <c r="L44" s="124">
        <f>(4215315586+4325531060)/2</f>
        <v>4270423323</v>
      </c>
      <c r="M44" s="124">
        <f t="shared" si="9"/>
        <v>2089963263</v>
      </c>
      <c r="N44" s="125">
        <f t="shared" si="10"/>
        <v>0.48940423581514803</v>
      </c>
    </row>
    <row r="45" spans="1:15">
      <c r="A45" s="86" t="s">
        <v>24</v>
      </c>
      <c r="B45" s="124">
        <v>1977662000</v>
      </c>
      <c r="C45" s="126">
        <f>B45/B44</f>
        <v>1</v>
      </c>
      <c r="D45" s="124">
        <v>1077789000</v>
      </c>
      <c r="E45" s="126">
        <f>D45/D44</f>
        <v>1</v>
      </c>
      <c r="F45" s="127">
        <f t="shared" si="7"/>
        <v>899873000</v>
      </c>
      <c r="G45" s="125">
        <f t="shared" si="8"/>
        <v>0.83492501779105188</v>
      </c>
      <c r="I45" s="167">
        <v>7</v>
      </c>
      <c r="J45" s="86" t="s">
        <v>491</v>
      </c>
      <c r="K45" s="124">
        <f>(37800397173+28786184269)/2</f>
        <v>33293290721</v>
      </c>
      <c r="L45" s="124">
        <f>(28786184269+25546052809)/2</f>
        <v>27166118539</v>
      </c>
      <c r="M45" s="124">
        <f t="shared" si="9"/>
        <v>6127172182</v>
      </c>
      <c r="N45" s="125">
        <f t="shared" si="10"/>
        <v>0.2255446310154231</v>
      </c>
    </row>
    <row r="46" spans="1:15" s="3" customFormat="1">
      <c r="A46" s="87" t="s">
        <v>420</v>
      </c>
      <c r="B46" s="129">
        <v>8505457586</v>
      </c>
      <c r="C46" s="165">
        <f>B46/B55</f>
        <v>0.22500974122238226</v>
      </c>
      <c r="D46" s="129">
        <v>4215315586</v>
      </c>
      <c r="E46" s="165">
        <f>D46/D55</f>
        <v>0.1464353714479448</v>
      </c>
      <c r="F46" s="131">
        <f t="shared" si="7"/>
        <v>4290142000</v>
      </c>
      <c r="G46" s="130">
        <f t="shared" si="8"/>
        <v>1.0177510823266744</v>
      </c>
      <c r="I46" s="169">
        <v>8</v>
      </c>
      <c r="J46" s="199" t="s">
        <v>492</v>
      </c>
      <c r="K46" s="218">
        <f>K40/K41</f>
        <v>10.108638549178588</v>
      </c>
      <c r="L46" s="219">
        <f>L40/L41</f>
        <v>6.815921125222955</v>
      </c>
      <c r="M46" s="219">
        <f t="shared" si="9"/>
        <v>3.2927174239556329</v>
      </c>
      <c r="N46" s="204">
        <f t="shared" si="10"/>
        <v>0.48309206686248518</v>
      </c>
    </row>
    <row r="47" spans="1:15">
      <c r="A47" s="86" t="s">
        <v>421</v>
      </c>
      <c r="B47" s="124">
        <v>6787457586</v>
      </c>
      <c r="C47" s="126">
        <f>B47/B46</f>
        <v>0.79801204313477136</v>
      </c>
      <c r="D47" s="124">
        <v>3297315586</v>
      </c>
      <c r="E47" s="126">
        <f>D47/D46</f>
        <v>0.78222271114198849</v>
      </c>
      <c r="F47" s="127">
        <f t="shared" si="7"/>
        <v>3490142000</v>
      </c>
      <c r="G47" s="125">
        <f t="shared" si="8"/>
        <v>1.0584798175881973</v>
      </c>
      <c r="I47" s="167">
        <v>9</v>
      </c>
      <c r="J47" s="86" t="s">
        <v>493</v>
      </c>
      <c r="K47" s="218">
        <f>360/K46</f>
        <v>35.613104400617139</v>
      </c>
      <c r="L47" s="218">
        <f>360/L46</f>
        <v>52.817512612900735</v>
      </c>
      <c r="M47" s="218">
        <f t="shared" si="9"/>
        <v>-17.204408212283596</v>
      </c>
      <c r="N47" s="125">
        <f t="shared" si="10"/>
        <v>-0.32573302605850851</v>
      </c>
    </row>
    <row r="48" spans="1:15">
      <c r="A48" s="86" t="s">
        <v>422</v>
      </c>
      <c r="B48" s="124">
        <v>6787457586</v>
      </c>
      <c r="C48" s="126">
        <f>B48/B47</f>
        <v>1</v>
      </c>
      <c r="D48" s="124">
        <v>3297315586</v>
      </c>
      <c r="E48" s="126">
        <f>D48/D47</f>
        <v>1</v>
      </c>
      <c r="F48" s="127">
        <f t="shared" si="7"/>
        <v>3490142000</v>
      </c>
      <c r="G48" s="125">
        <f t="shared" si="8"/>
        <v>1.0584798175881973</v>
      </c>
      <c r="I48" s="167">
        <v>10</v>
      </c>
      <c r="J48" s="86" t="s">
        <v>494</v>
      </c>
      <c r="K48" s="218">
        <v>3.6049000000000002</v>
      </c>
      <c r="L48" s="218">
        <v>3.6646999999999998</v>
      </c>
      <c r="M48" s="218">
        <f t="shared" si="9"/>
        <v>-5.9799999999999631E-2</v>
      </c>
      <c r="N48" s="125">
        <f t="shared" si="10"/>
        <v>-1.6317843206810827E-2</v>
      </c>
    </row>
    <row r="49" spans="1:16">
      <c r="A49" s="86" t="s">
        <v>423</v>
      </c>
      <c r="B49" s="124">
        <v>8603056586</v>
      </c>
      <c r="C49" s="126">
        <f>B49/B48</f>
        <v>1.2674932368999117</v>
      </c>
      <c r="D49" s="124">
        <v>5009327793</v>
      </c>
      <c r="E49" s="126">
        <f>D49/D48</f>
        <v>1.5192139370186448</v>
      </c>
      <c r="F49" s="127">
        <f t="shared" si="7"/>
        <v>3593728793</v>
      </c>
      <c r="G49" s="125">
        <f t="shared" si="8"/>
        <v>0.71740739306815815</v>
      </c>
      <c r="I49" s="167">
        <v>11</v>
      </c>
      <c r="J49" s="86" t="s">
        <v>495</v>
      </c>
      <c r="K49" s="218">
        <f>360/K48</f>
        <v>99.864073899414677</v>
      </c>
      <c r="L49" s="218">
        <f>360/L48</f>
        <v>98.234507599530659</v>
      </c>
      <c r="M49" s="218">
        <f t="shared" si="9"/>
        <v>1.6295662998840186</v>
      </c>
      <c r="N49" s="125">
        <f t="shared" si="10"/>
        <v>1.6588532275513785E-2</v>
      </c>
    </row>
    <row r="50" spans="1:16">
      <c r="A50" s="86" t="s">
        <v>424</v>
      </c>
      <c r="B50" s="124">
        <v>-1815599000</v>
      </c>
      <c r="C50" s="126">
        <f>B50/B48</f>
        <v>-0.26749323689991156</v>
      </c>
      <c r="D50" s="124">
        <v>-1712012207</v>
      </c>
      <c r="E50" s="126">
        <f>D50/D49</f>
        <v>-0.34176485902806242</v>
      </c>
      <c r="F50" s="127">
        <f t="shared" si="7"/>
        <v>-103586793</v>
      </c>
      <c r="G50" s="125">
        <f t="shared" si="8"/>
        <v>6.0505872900005551E-2</v>
      </c>
      <c r="I50" s="167">
        <v>12</v>
      </c>
      <c r="J50" s="86" t="s">
        <v>496</v>
      </c>
      <c r="K50" s="218">
        <f>K39/K43</f>
        <v>2.7103781993678426</v>
      </c>
      <c r="L50" s="218">
        <f>L39/L43</f>
        <v>2.3339141787097888</v>
      </c>
      <c r="M50" s="218">
        <f t="shared" si="9"/>
        <v>0.37646402065805384</v>
      </c>
      <c r="N50" s="125">
        <f t="shared" si="10"/>
        <v>0.16130156973731011</v>
      </c>
    </row>
    <row r="51" spans="1:16">
      <c r="A51" s="86" t="s">
        <v>427</v>
      </c>
      <c r="B51" s="124">
        <v>1718000000</v>
      </c>
      <c r="C51" s="126">
        <f>B51/B46</f>
        <v>0.20198795686522866</v>
      </c>
      <c r="D51" s="124">
        <v>918000000</v>
      </c>
      <c r="E51" s="126">
        <f>D51/D46</f>
        <v>0.21777728885801151</v>
      </c>
      <c r="F51" s="127">
        <f t="shared" si="7"/>
        <v>800000000</v>
      </c>
      <c r="G51" s="125">
        <f t="shared" si="8"/>
        <v>0.8714596949891068</v>
      </c>
      <c r="I51" s="167">
        <v>13</v>
      </c>
      <c r="J51" s="86" t="s">
        <v>497</v>
      </c>
      <c r="K51" s="218">
        <f>360/K50</f>
        <v>132.82279206789846</v>
      </c>
      <c r="L51" s="218">
        <f>360/L50</f>
        <v>154.24731692534283</v>
      </c>
      <c r="M51" s="218">
        <f t="shared" si="9"/>
        <v>-21.424524857444368</v>
      </c>
      <c r="N51" s="125">
        <f t="shared" si="10"/>
        <v>-0.13889722871363813</v>
      </c>
    </row>
    <row r="52" spans="1:16">
      <c r="A52" s="86" t="s">
        <v>51</v>
      </c>
      <c r="B52" s="124">
        <v>1718000000</v>
      </c>
      <c r="C52" s="126">
        <f>B52/B51</f>
        <v>1</v>
      </c>
      <c r="D52" s="124">
        <v>918000000</v>
      </c>
      <c r="E52" s="126">
        <f>D52/D51</f>
        <v>1</v>
      </c>
      <c r="F52" s="127">
        <f t="shared" si="7"/>
        <v>800000000</v>
      </c>
      <c r="G52" s="125">
        <f t="shared" si="8"/>
        <v>0.8714596949891068</v>
      </c>
      <c r="I52" s="167">
        <v>14</v>
      </c>
      <c r="J52" s="86" t="s">
        <v>499</v>
      </c>
      <c r="K52" s="218">
        <f>K39/K44</f>
        <v>7.4657443156867886</v>
      </c>
      <c r="L52" s="218">
        <f>L39/L44</f>
        <v>9.0506306524309892</v>
      </c>
      <c r="M52" s="218">
        <f t="shared" si="9"/>
        <v>-1.5848863367442005</v>
      </c>
      <c r="N52" s="125">
        <f t="shared" si="10"/>
        <v>-0.17511335923519339</v>
      </c>
    </row>
    <row r="53" spans="1:16">
      <c r="A53" s="86" t="s">
        <v>425</v>
      </c>
      <c r="B53" s="124">
        <v>563915888</v>
      </c>
      <c r="C53" s="126">
        <f>B53/B46</f>
        <v>6.6300476170524522E-2</v>
      </c>
      <c r="D53" s="124">
        <v>200669812</v>
      </c>
      <c r="E53" s="126">
        <f>D53/D46</f>
        <v>4.7604932040312485E-2</v>
      </c>
      <c r="F53" s="127">
        <f t="shared" si="7"/>
        <v>363246076</v>
      </c>
      <c r="G53" s="125">
        <f t="shared" si="8"/>
        <v>1.8101680186953082</v>
      </c>
      <c r="I53" s="167">
        <v>15</v>
      </c>
      <c r="J53" s="86" t="s">
        <v>498</v>
      </c>
      <c r="K53" s="218">
        <f>K39/K45</f>
        <v>1.4262639400210584</v>
      </c>
      <c r="L53" s="218">
        <f>L39/L45</f>
        <v>1.4227289839184634</v>
      </c>
      <c r="M53" s="218">
        <f t="shared" si="9"/>
        <v>3.5349561025950216E-3</v>
      </c>
      <c r="N53" s="125">
        <f t="shared" si="10"/>
        <v>2.4846306939351774E-3</v>
      </c>
    </row>
    <row r="54" spans="1:16">
      <c r="A54" s="86" t="s">
        <v>60</v>
      </c>
      <c r="B54" s="124">
        <v>563915888</v>
      </c>
      <c r="C54" s="126">
        <f>B54/B53</f>
        <v>1</v>
      </c>
      <c r="D54" s="124">
        <v>200669812</v>
      </c>
      <c r="E54" s="126">
        <f>D54/D53</f>
        <v>1</v>
      </c>
      <c r="F54" s="127">
        <f t="shared" si="7"/>
        <v>363246076</v>
      </c>
      <c r="G54" s="125">
        <f t="shared" si="8"/>
        <v>1.8101680186953082</v>
      </c>
      <c r="I54" s="5"/>
    </row>
    <row r="55" spans="1:16" s="3" customFormat="1">
      <c r="A55" s="87" t="s">
        <v>426</v>
      </c>
      <c r="B55" s="129">
        <v>37800397173</v>
      </c>
      <c r="C55" s="165">
        <v>1</v>
      </c>
      <c r="D55" s="129">
        <v>28786184269</v>
      </c>
      <c r="E55" s="165">
        <v>1</v>
      </c>
      <c r="F55" s="131">
        <f t="shared" si="7"/>
        <v>9014212904</v>
      </c>
      <c r="G55" s="130">
        <f t="shared" si="8"/>
        <v>0.31314372268878499</v>
      </c>
    </row>
    <row r="56" spans="1:16">
      <c r="D56" s="166"/>
    </row>
    <row r="57" spans="1:16">
      <c r="D57" s="166"/>
    </row>
    <row r="58" spans="1:16">
      <c r="A58" s="170" t="s">
        <v>137</v>
      </c>
      <c r="B58" s="171" t="s">
        <v>446</v>
      </c>
      <c r="C58" s="172"/>
      <c r="D58" s="171" t="s">
        <v>304</v>
      </c>
      <c r="E58" s="172"/>
      <c r="F58" s="171" t="s">
        <v>306</v>
      </c>
      <c r="G58" s="172"/>
      <c r="I58" s="188" t="s">
        <v>500</v>
      </c>
      <c r="J58" s="188" t="s">
        <v>137</v>
      </c>
      <c r="K58" s="190" t="s">
        <v>446</v>
      </c>
      <c r="L58" s="191"/>
      <c r="M58" s="190" t="s">
        <v>304</v>
      </c>
      <c r="N58" s="191"/>
      <c r="O58" s="190" t="s">
        <v>306</v>
      </c>
      <c r="P58" s="191"/>
    </row>
    <row r="59" spans="1:16">
      <c r="A59" s="173"/>
      <c r="B59" s="168" t="s">
        <v>447</v>
      </c>
      <c r="C59" s="168" t="s">
        <v>395</v>
      </c>
      <c r="D59" s="168" t="s">
        <v>447</v>
      </c>
      <c r="E59" s="168" t="s">
        <v>395</v>
      </c>
      <c r="F59" s="168" t="s">
        <v>447</v>
      </c>
      <c r="G59" s="168" t="s">
        <v>448</v>
      </c>
      <c r="I59" s="144"/>
      <c r="J59" s="144"/>
      <c r="K59" s="98" t="s">
        <v>447</v>
      </c>
      <c r="L59" s="98" t="s">
        <v>501</v>
      </c>
      <c r="M59" s="98" t="s">
        <v>447</v>
      </c>
      <c r="N59" s="98" t="s">
        <v>501</v>
      </c>
      <c r="O59" s="98" t="s">
        <v>447</v>
      </c>
      <c r="P59" s="98" t="s">
        <v>448</v>
      </c>
    </row>
    <row r="60" spans="1:16">
      <c r="A60" s="86" t="s">
        <v>433</v>
      </c>
      <c r="B60" s="124">
        <v>-2188315994</v>
      </c>
      <c r="C60" s="125">
        <f>B60/B63</f>
        <v>6.3572996189767554</v>
      </c>
      <c r="D60" s="124">
        <v>-1505602702</v>
      </c>
      <c r="E60" s="125">
        <f>D60/D63</f>
        <v>16.240005077365481</v>
      </c>
      <c r="F60" s="124">
        <f>B60-D60</f>
        <v>-682713292</v>
      </c>
      <c r="G60" s="125">
        <f>F60/D60</f>
        <v>0.45344850344191268</v>
      </c>
      <c r="I60" s="98">
        <v>1</v>
      </c>
      <c r="J60" s="86" t="s">
        <v>502</v>
      </c>
      <c r="K60" s="201">
        <v>47485020000</v>
      </c>
      <c r="L60" s="202">
        <f>K60/K62</f>
        <v>1</v>
      </c>
      <c r="M60" s="201">
        <v>38650024226</v>
      </c>
      <c r="N60" s="202">
        <f>M60/M62</f>
        <v>1</v>
      </c>
      <c r="O60" s="201">
        <f>K60-M60</f>
        <v>8834995774</v>
      </c>
      <c r="P60" s="202">
        <f>O60/M60</f>
        <v>0.2285896568224314</v>
      </c>
    </row>
    <row r="61" spans="1:16">
      <c r="A61" s="86" t="s">
        <v>434</v>
      </c>
      <c r="B61" s="124">
        <v>1844095000</v>
      </c>
      <c r="C61" s="125">
        <f>B61/B63</f>
        <v>-5.3572996189767554</v>
      </c>
      <c r="D61" s="124">
        <v>1195343080</v>
      </c>
      <c r="E61" s="125">
        <f>D61/D63</f>
        <v>-12.893426441521951</v>
      </c>
      <c r="F61" s="124">
        <f>B61-D61</f>
        <v>648751920</v>
      </c>
      <c r="G61" s="125">
        <f>F61/D61</f>
        <v>0.54273281943456764</v>
      </c>
      <c r="I61" s="98">
        <v>2</v>
      </c>
      <c r="J61" s="86" t="s">
        <v>503</v>
      </c>
      <c r="K61" s="201"/>
      <c r="L61" s="202">
        <v>0</v>
      </c>
      <c r="M61" s="201"/>
      <c r="N61" s="202">
        <v>0</v>
      </c>
      <c r="O61" s="201"/>
      <c r="P61" s="202"/>
    </row>
    <row r="62" spans="1:16">
      <c r="A62" s="86" t="s">
        <v>435</v>
      </c>
      <c r="B62" s="124">
        <v>0</v>
      </c>
      <c r="C62" s="125">
        <f>B62/B63</f>
        <v>0</v>
      </c>
      <c r="D62" s="124">
        <v>217550125</v>
      </c>
      <c r="E62" s="125">
        <f>D62/D63</f>
        <v>-2.3465786358435317</v>
      </c>
      <c r="F62" s="124">
        <f>B62-D62</f>
        <v>-217550125</v>
      </c>
      <c r="G62" s="125">
        <f>F62/D62</f>
        <v>-1</v>
      </c>
      <c r="I62" s="192">
        <v>3</v>
      </c>
      <c r="J62" s="87" t="s">
        <v>310</v>
      </c>
      <c r="K62" s="129">
        <v>47485020000</v>
      </c>
      <c r="L62" s="202">
        <v>1</v>
      </c>
      <c r="M62" s="129">
        <f>SUM(M60,-M61)</f>
        <v>38650024226</v>
      </c>
      <c r="N62" s="202">
        <f>100%</f>
        <v>1</v>
      </c>
      <c r="O62" s="201">
        <f t="shared" ref="O62:O70" si="11">K62-M62</f>
        <v>8834995774</v>
      </c>
      <c r="P62" s="202">
        <f t="shared" ref="P62:P70" si="12">O62/M62</f>
        <v>0.2285896568224314</v>
      </c>
    </row>
    <row r="63" spans="1:16" s="3" customFormat="1">
      <c r="A63" s="87" t="s">
        <v>436</v>
      </c>
      <c r="B63" s="129">
        <f>SUM(B60:B62)</f>
        <v>-344220994</v>
      </c>
      <c r="C63" s="130">
        <v>1</v>
      </c>
      <c r="D63" s="129">
        <f>SUM(D60:D62)</f>
        <v>-92709497</v>
      </c>
      <c r="E63" s="130">
        <v>1</v>
      </c>
      <c r="F63" s="129">
        <f>B63-D63</f>
        <v>-251511497</v>
      </c>
      <c r="G63" s="130">
        <f>F63/D63</f>
        <v>2.7128989492845594</v>
      </c>
      <c r="I63" s="200">
        <v>4</v>
      </c>
      <c r="J63" s="86" t="s">
        <v>504</v>
      </c>
      <c r="K63" s="201">
        <v>33919320615</v>
      </c>
      <c r="L63" s="130">
        <f>K63/K62</f>
        <v>0.71431623309835401</v>
      </c>
      <c r="M63" s="201">
        <f>28611268271-471788115</f>
        <v>28139480156</v>
      </c>
      <c r="N63" s="130">
        <f>M63/M62</f>
        <v>0.72805853863011238</v>
      </c>
      <c r="O63" s="129">
        <f t="shared" si="11"/>
        <v>5779840459</v>
      </c>
      <c r="P63" s="130">
        <f t="shared" si="12"/>
        <v>0.20539968851441634</v>
      </c>
    </row>
    <row r="64" spans="1:16">
      <c r="A64" s="86" t="s">
        <v>437</v>
      </c>
      <c r="B64" s="124">
        <v>-1542229941</v>
      </c>
      <c r="C64" s="125">
        <f>B64/B67</f>
        <v>0.3705673910689134</v>
      </c>
      <c r="D64" s="124">
        <v>-1312713043</v>
      </c>
      <c r="E64" s="125">
        <f>D64/D67</f>
        <v>0.36077389657238929</v>
      </c>
      <c r="F64" s="124">
        <f>B64-D64</f>
        <v>-229516898</v>
      </c>
      <c r="G64" s="125">
        <f>F64/D64</f>
        <v>0.17484163749563658</v>
      </c>
      <c r="I64" s="192">
        <v>5</v>
      </c>
      <c r="J64" s="87" t="s">
        <v>505</v>
      </c>
      <c r="K64" s="129">
        <v>13565699385</v>
      </c>
      <c r="L64" s="202">
        <f>K64/K62</f>
        <v>0.28568376690164604</v>
      </c>
      <c r="M64" s="129">
        <f>SUM(M62,-M63)</f>
        <v>10510544070</v>
      </c>
      <c r="N64" s="202">
        <f>M64/M62</f>
        <v>0.27194146136988762</v>
      </c>
      <c r="O64" s="201">
        <f t="shared" si="11"/>
        <v>3055155315</v>
      </c>
      <c r="P64" s="202">
        <f t="shared" si="12"/>
        <v>0.29067527757390393</v>
      </c>
    </row>
    <row r="65" spans="1:16">
      <c r="A65" s="86" t="s">
        <v>438</v>
      </c>
      <c r="B65" s="124">
        <v>-2619577002</v>
      </c>
      <c r="C65" s="125">
        <f>B65/B67</f>
        <v>0.62943260893108655</v>
      </c>
      <c r="D65" s="124">
        <v>-1408340000</v>
      </c>
      <c r="E65" s="125">
        <f>D65/D67</f>
        <v>0.3870551238963798</v>
      </c>
      <c r="F65" s="124">
        <f>B65-D65</f>
        <v>-1211237002</v>
      </c>
      <c r="G65" s="125">
        <f>F65/D65</f>
        <v>0.86004587102546259</v>
      </c>
      <c r="I65" s="98">
        <v>6</v>
      </c>
      <c r="J65" s="86" t="s">
        <v>311</v>
      </c>
      <c r="K65" s="201">
        <v>714325000</v>
      </c>
      <c r="L65" s="202">
        <f>K65/K62</f>
        <v>1.5043165191885777E-2</v>
      </c>
      <c r="M65" s="201">
        <v>415844731</v>
      </c>
      <c r="N65" s="202">
        <f>M65/M62</f>
        <v>1.0759235972749012E-2</v>
      </c>
      <c r="O65" s="201">
        <f t="shared" si="11"/>
        <v>298480269</v>
      </c>
      <c r="P65" s="202">
        <f t="shared" si="12"/>
        <v>0.71776854856915329</v>
      </c>
    </row>
    <row r="66" spans="1:16">
      <c r="A66" s="86" t="s">
        <v>439</v>
      </c>
      <c r="B66" s="124">
        <v>0</v>
      </c>
      <c r="C66" s="125">
        <v>0</v>
      </c>
      <c r="D66" s="124">
        <v>-917550125</v>
      </c>
      <c r="E66" s="125">
        <f>D66/D67</f>
        <v>0.25217097953123091</v>
      </c>
      <c r="F66" s="124">
        <f>B66-D66</f>
        <v>917550125</v>
      </c>
      <c r="G66" s="125">
        <f>F66/D66</f>
        <v>-1</v>
      </c>
      <c r="I66" s="98">
        <v>7</v>
      </c>
      <c r="J66" s="86" t="s">
        <v>506</v>
      </c>
      <c r="K66" s="201">
        <v>114810722</v>
      </c>
      <c r="L66" s="202">
        <f>K66/K62</f>
        <v>2.4178303389153044E-3</v>
      </c>
      <c r="M66" s="201">
        <v>79765408</v>
      </c>
      <c r="N66" s="202">
        <f>M66/M62</f>
        <v>2.0637867529806498E-3</v>
      </c>
      <c r="O66" s="201">
        <f t="shared" si="11"/>
        <v>35045314</v>
      </c>
      <c r="P66" s="202">
        <f t="shared" si="12"/>
        <v>0.43935478898321439</v>
      </c>
    </row>
    <row r="67" spans="1:16" s="3" customFormat="1">
      <c r="A67" s="87" t="s">
        <v>440</v>
      </c>
      <c r="B67" s="129">
        <f>SUM(B64:B65)</f>
        <v>-4161806943</v>
      </c>
      <c r="C67" s="130">
        <v>1</v>
      </c>
      <c r="D67" s="129">
        <f>SUM(D64:D66)</f>
        <v>-3638603168</v>
      </c>
      <c r="E67" s="130">
        <v>1</v>
      </c>
      <c r="F67" s="129">
        <f>B67-D67</f>
        <v>-523203775</v>
      </c>
      <c r="G67" s="130">
        <f>F67/D67</f>
        <v>0.14379248047749735</v>
      </c>
      <c r="I67" s="192"/>
      <c r="J67" s="86" t="s">
        <v>507</v>
      </c>
      <c r="K67" s="201">
        <v>50000000</v>
      </c>
      <c r="L67" s="130"/>
      <c r="M67" s="201">
        <v>50000000</v>
      </c>
      <c r="N67" s="130"/>
      <c r="O67" s="129">
        <f t="shared" si="11"/>
        <v>0</v>
      </c>
      <c r="P67" s="130">
        <f t="shared" si="12"/>
        <v>0</v>
      </c>
    </row>
    <row r="68" spans="1:16">
      <c r="A68" s="86" t="s">
        <v>441</v>
      </c>
      <c r="B68" s="124">
        <f>B60-B64</f>
        <v>-646086053</v>
      </c>
      <c r="C68" s="125">
        <f>B68/B71</f>
        <v>-0.16923942555091379</v>
      </c>
      <c r="D68" s="124">
        <f>D60-D64</f>
        <v>-192889659</v>
      </c>
      <c r="E68" s="125">
        <f>D68/D71</f>
        <v>-5.4398038096162643E-2</v>
      </c>
      <c r="F68" s="124">
        <f>B68-D68</f>
        <v>-453196394</v>
      </c>
      <c r="G68" s="125">
        <f>F68/D68</f>
        <v>2.3495110953563354</v>
      </c>
      <c r="I68" s="98">
        <v>8</v>
      </c>
      <c r="J68" s="86" t="s">
        <v>508</v>
      </c>
      <c r="K68" s="201">
        <v>1859565100</v>
      </c>
      <c r="L68" s="202">
        <f>K68/K62</f>
        <v>3.9161089118210334E-2</v>
      </c>
      <c r="M68" s="201">
        <v>908000530</v>
      </c>
      <c r="N68" s="202">
        <f>M68/M62</f>
        <v>2.3492883851523823E-2</v>
      </c>
      <c r="O68" s="201">
        <f t="shared" si="11"/>
        <v>951564570</v>
      </c>
      <c r="P68" s="202">
        <f t="shared" si="12"/>
        <v>1.0479779896163717</v>
      </c>
    </row>
    <row r="69" spans="1:16">
      <c r="A69" s="86" t="s">
        <v>443</v>
      </c>
      <c r="B69" s="124">
        <f>B61-B65</f>
        <v>4463672002</v>
      </c>
      <c r="C69" s="125">
        <f>B69/B71</f>
        <v>1.1692394255509138</v>
      </c>
      <c r="D69" s="124">
        <f>D61-D65</f>
        <v>2603683080</v>
      </c>
      <c r="E69" s="125">
        <f>D69/D71</f>
        <v>0.73428120569270161</v>
      </c>
      <c r="F69" s="124">
        <f>B69-D69</f>
        <v>1859988922</v>
      </c>
      <c r="G69" s="125">
        <f>F69/D69</f>
        <v>0.7143684023172282</v>
      </c>
      <c r="I69" s="98">
        <v>9</v>
      </c>
      <c r="J69" s="86" t="s">
        <v>509</v>
      </c>
      <c r="K69" s="201">
        <v>3642980000</v>
      </c>
      <c r="L69" s="202">
        <f>K69/K62</f>
        <v>7.6718510384959304E-2</v>
      </c>
      <c r="M69" s="201">
        <v>2018114109</v>
      </c>
      <c r="N69" s="202">
        <f>M69/M62</f>
        <v>5.2215080052715926E-2</v>
      </c>
      <c r="O69" s="201">
        <f t="shared" si="11"/>
        <v>1624865891</v>
      </c>
      <c r="P69" s="202">
        <f t="shared" si="12"/>
        <v>0.80514074192025775</v>
      </c>
    </row>
    <row r="70" spans="1:16">
      <c r="A70" s="86" t="s">
        <v>442</v>
      </c>
      <c r="B70" s="124">
        <f>B62-B66</f>
        <v>0</v>
      </c>
      <c r="C70" s="125">
        <f>B70/B71</f>
        <v>0</v>
      </c>
      <c r="D70" s="124">
        <f>D62-D66</f>
        <v>1135100250</v>
      </c>
      <c r="E70" s="125">
        <f>D70/D71</f>
        <v>0.320116832403461</v>
      </c>
      <c r="F70" s="124">
        <f>B70-D70</f>
        <v>-1135100250</v>
      </c>
      <c r="G70" s="125">
        <f>F70/D70</f>
        <v>-1</v>
      </c>
      <c r="I70" s="98">
        <v>10</v>
      </c>
      <c r="J70" s="86" t="s">
        <v>510</v>
      </c>
      <c r="K70" s="201">
        <v>8662668563</v>
      </c>
      <c r="L70" s="202">
        <f>K70/K62</f>
        <v>0.18242950225144688</v>
      </c>
      <c r="M70" s="129">
        <f>SUM(M64,M65,-M66,-M68,-M69)</f>
        <v>7920508754</v>
      </c>
      <c r="N70" s="202">
        <f>M70/M62</f>
        <v>0.20492894668541622</v>
      </c>
      <c r="O70" s="201">
        <f t="shared" si="11"/>
        <v>742159809</v>
      </c>
      <c r="P70" s="202">
        <f t="shared" si="12"/>
        <v>9.3701027553968155E-2</v>
      </c>
    </row>
    <row r="71" spans="1:16" s="3" customFormat="1">
      <c r="A71" s="87" t="s">
        <v>444</v>
      </c>
      <c r="B71" s="129">
        <f>B63-B67</f>
        <v>3817585949</v>
      </c>
      <c r="C71" s="130">
        <v>1</v>
      </c>
      <c r="D71" s="129">
        <f>D63-D67</f>
        <v>3545893671</v>
      </c>
      <c r="E71" s="130">
        <v>1</v>
      </c>
      <c r="F71" s="129">
        <f>B71-D71</f>
        <v>271692278</v>
      </c>
      <c r="G71" s="130">
        <f>F71/D71</f>
        <v>7.6621665286251611E-2</v>
      </c>
      <c r="I71" s="192">
        <v>11</v>
      </c>
      <c r="J71" s="87" t="s">
        <v>312</v>
      </c>
      <c r="K71" s="129">
        <v>0</v>
      </c>
      <c r="L71" s="130"/>
      <c r="M71" s="201">
        <v>0</v>
      </c>
      <c r="N71" s="130"/>
      <c r="O71" s="129"/>
      <c r="P71" s="130"/>
    </row>
    <row r="72" spans="1:16" s="3" customFormat="1">
      <c r="A72" s="87" t="s">
        <v>445</v>
      </c>
      <c r="B72" s="129">
        <v>47485020000</v>
      </c>
      <c r="C72" s="130"/>
      <c r="D72" s="129">
        <v>38650024226</v>
      </c>
      <c r="E72" s="130"/>
      <c r="F72" s="129">
        <f>B72-D72</f>
        <v>8834995774</v>
      </c>
      <c r="G72" s="130">
        <f>F72/D72</f>
        <v>0.2285896568224314</v>
      </c>
      <c r="I72" s="192">
        <v>12</v>
      </c>
      <c r="J72" s="87" t="s">
        <v>511</v>
      </c>
      <c r="K72" s="129">
        <v>0</v>
      </c>
      <c r="L72" s="130"/>
      <c r="M72" s="201">
        <v>15289507</v>
      </c>
      <c r="N72" s="130">
        <f>M72/M62</f>
        <v>3.9558854893846868E-4</v>
      </c>
      <c r="O72" s="129">
        <v>0</v>
      </c>
      <c r="P72" s="130"/>
    </row>
    <row r="73" spans="1:16">
      <c r="A73" s="86"/>
      <c r="B73" s="124"/>
      <c r="C73" s="125"/>
      <c r="D73" s="86"/>
      <c r="E73" s="125"/>
      <c r="F73" s="124"/>
      <c r="G73" s="125"/>
      <c r="I73" s="98">
        <v>13</v>
      </c>
      <c r="J73" s="86" t="s">
        <v>512</v>
      </c>
      <c r="K73" s="201">
        <v>0</v>
      </c>
      <c r="L73" s="202"/>
      <c r="M73" s="129">
        <f>SUM(M71,-M72)</f>
        <v>-15289507</v>
      </c>
      <c r="N73" s="202">
        <f>M73/M62</f>
        <v>-3.9558854893846868E-4</v>
      </c>
      <c r="O73" s="201">
        <v>0</v>
      </c>
      <c r="P73" s="202"/>
    </row>
    <row r="74" spans="1:16">
      <c r="E74" s="128"/>
      <c r="F74" s="166"/>
      <c r="I74" s="98">
        <v>14</v>
      </c>
      <c r="J74" s="86" t="s">
        <v>513</v>
      </c>
      <c r="K74" s="201">
        <v>8662668563</v>
      </c>
      <c r="L74" s="202">
        <f>K74/K62</f>
        <v>0.18242950225144688</v>
      </c>
      <c r="M74" s="129">
        <f>SUM(M70,M73)</f>
        <v>7905219247</v>
      </c>
      <c r="N74" s="202">
        <f>M74/M62</f>
        <v>0.20453335813647777</v>
      </c>
      <c r="O74" s="201">
        <f>K74-M74</f>
        <v>757449316</v>
      </c>
      <c r="P74" s="202">
        <f>O74/M74</f>
        <v>9.5816357817962994E-2</v>
      </c>
    </row>
    <row r="75" spans="1:16">
      <c r="E75" s="128"/>
      <c r="I75" s="98">
        <v>15</v>
      </c>
      <c r="J75" s="86" t="s">
        <v>514</v>
      </c>
      <c r="K75" s="201">
        <v>189985000</v>
      </c>
      <c r="L75" s="202">
        <f>K75/K62</f>
        <v>4.0009459825435471E-3</v>
      </c>
      <c r="M75" s="201">
        <v>189900000</v>
      </c>
      <c r="N75" s="202">
        <f>M75/M62</f>
        <v>4.9133216292333816E-3</v>
      </c>
      <c r="O75" s="201">
        <f>K75-M75</f>
        <v>85000</v>
      </c>
      <c r="P75" s="202">
        <f>O75/M75</f>
        <v>4.4760400210637176E-4</v>
      </c>
    </row>
    <row r="76" spans="1:16">
      <c r="A76" s="170" t="s">
        <v>137</v>
      </c>
      <c r="B76" s="170" t="s">
        <v>449</v>
      </c>
      <c r="C76" s="170" t="s">
        <v>450</v>
      </c>
      <c r="D76" s="171" t="s">
        <v>306</v>
      </c>
      <c r="E76" s="172"/>
      <c r="I76" s="98">
        <v>16</v>
      </c>
      <c r="J76" s="86" t="s">
        <v>515</v>
      </c>
      <c r="K76" s="201">
        <v>8472683563</v>
      </c>
      <c r="L76" s="202">
        <f>K76/K62</f>
        <v>0.17842855626890333</v>
      </c>
      <c r="M76" s="201">
        <v>7715319247</v>
      </c>
      <c r="N76" s="202">
        <f>M76/M62</f>
        <v>0.19962003650724439</v>
      </c>
      <c r="O76" s="201">
        <f>K76-M76</f>
        <v>757364316</v>
      </c>
      <c r="P76" s="202">
        <f>O76/M76</f>
        <v>9.816370415190416E-2</v>
      </c>
    </row>
    <row r="77" spans="1:16">
      <c r="A77" s="173"/>
      <c r="B77" s="173"/>
      <c r="C77" s="173"/>
      <c r="D77" s="168" t="s">
        <v>447</v>
      </c>
      <c r="E77" s="168" t="s">
        <v>316</v>
      </c>
    </row>
    <row r="78" spans="1:16" s="3" customFormat="1">
      <c r="A78" s="87" t="s">
        <v>451</v>
      </c>
      <c r="B78" s="129">
        <v>16128794145</v>
      </c>
      <c r="C78" s="129">
        <v>12850475125</v>
      </c>
      <c r="D78" s="129">
        <f t="shared" ref="D78:D89" si="13">B78-C78</f>
        <v>3278319020</v>
      </c>
      <c r="E78" s="130">
        <f t="shared" ref="E78:E89" si="14">D78/C78</f>
        <v>0.25511267000721111</v>
      </c>
    </row>
    <row r="79" spans="1:16">
      <c r="A79" s="86" t="s">
        <v>452</v>
      </c>
      <c r="B79" s="124">
        <v>16128794145</v>
      </c>
      <c r="C79" s="124">
        <v>12850475125</v>
      </c>
      <c r="D79" s="124">
        <f t="shared" si="13"/>
        <v>3278319020</v>
      </c>
      <c r="E79" s="125">
        <f t="shared" si="14"/>
        <v>0.25511267000721111</v>
      </c>
    </row>
    <row r="80" spans="1:16">
      <c r="A80" s="86" t="s">
        <v>417</v>
      </c>
      <c r="B80" s="124">
        <v>12590440500</v>
      </c>
      <c r="C80" s="124">
        <v>9261325000</v>
      </c>
      <c r="D80" s="124">
        <f t="shared" si="13"/>
        <v>3329115500</v>
      </c>
      <c r="E80" s="125">
        <f t="shared" si="14"/>
        <v>0.35946427751968535</v>
      </c>
      <c r="I80" s="188" t="s">
        <v>500</v>
      </c>
      <c r="J80" s="188" t="s">
        <v>516</v>
      </c>
      <c r="K80" s="188" t="s">
        <v>446</v>
      </c>
      <c r="L80" s="188" t="s">
        <v>304</v>
      </c>
      <c r="M80" s="190" t="s">
        <v>306</v>
      </c>
      <c r="N80" s="191"/>
    </row>
    <row r="81" spans="1:14">
      <c r="A81" s="86" t="s">
        <v>11</v>
      </c>
      <c r="B81" s="124">
        <v>1688353645</v>
      </c>
      <c r="C81" s="124">
        <v>2289150125</v>
      </c>
      <c r="D81" s="124">
        <f t="shared" si="13"/>
        <v>-600796480</v>
      </c>
      <c r="E81" s="125">
        <f t="shared" si="14"/>
        <v>-0.26245394456163068</v>
      </c>
      <c r="I81" s="189"/>
      <c r="J81" s="189"/>
      <c r="K81" s="189"/>
      <c r="L81" s="189"/>
      <c r="M81" s="192" t="s">
        <v>482</v>
      </c>
      <c r="N81" s="192" t="s">
        <v>483</v>
      </c>
    </row>
    <row r="82" spans="1:14">
      <c r="A82" s="86" t="s">
        <v>15</v>
      </c>
      <c r="B82" s="124">
        <v>1850000000</v>
      </c>
      <c r="C82" s="124">
        <v>1300000000</v>
      </c>
      <c r="D82" s="124">
        <f t="shared" si="13"/>
        <v>550000000</v>
      </c>
      <c r="E82" s="125">
        <f t="shared" si="14"/>
        <v>0.42307692307692307</v>
      </c>
      <c r="I82" s="98">
        <v>1</v>
      </c>
      <c r="J82" s="86" t="s">
        <v>517</v>
      </c>
      <c r="K82" s="124">
        <f>8662668563+50000000</f>
        <v>8712668563</v>
      </c>
      <c r="L82" s="124">
        <f>7905219247+50000000</f>
        <v>7955219247</v>
      </c>
      <c r="M82" s="127">
        <f t="shared" ref="M82:M92" si="15">K82-L82</f>
        <v>757449316</v>
      </c>
      <c r="N82" s="125">
        <f t="shared" ref="N82:N92" si="16">M82/L82</f>
        <v>9.521413458034389E-2</v>
      </c>
    </row>
    <row r="83" spans="1:14" s="3" customFormat="1">
      <c r="A83" s="87" t="s">
        <v>453</v>
      </c>
      <c r="B83" s="129">
        <v>11840587470</v>
      </c>
      <c r="C83" s="129">
        <v>6985815590</v>
      </c>
      <c r="D83" s="129">
        <f t="shared" si="13"/>
        <v>4854771880</v>
      </c>
      <c r="E83" s="130">
        <f t="shared" si="14"/>
        <v>0.69494704196736456</v>
      </c>
      <c r="I83" s="200">
        <v>2</v>
      </c>
      <c r="J83" s="86" t="s">
        <v>513</v>
      </c>
      <c r="K83" s="201">
        <v>8662668563</v>
      </c>
      <c r="L83" s="201">
        <v>7905219247</v>
      </c>
      <c r="M83" s="203">
        <f t="shared" si="15"/>
        <v>757449316</v>
      </c>
      <c r="N83" s="204">
        <f t="shared" si="16"/>
        <v>9.5816357817962994E-2</v>
      </c>
    </row>
    <row r="84" spans="1:14">
      <c r="A84" s="86" t="s">
        <v>454</v>
      </c>
      <c r="B84" s="124">
        <v>11840587470</v>
      </c>
      <c r="C84" s="124">
        <v>6985815590</v>
      </c>
      <c r="D84" s="124">
        <f t="shared" si="13"/>
        <v>4854771880</v>
      </c>
      <c r="E84" s="125">
        <f t="shared" si="14"/>
        <v>0.69494704196736456</v>
      </c>
      <c r="I84" s="98">
        <v>3</v>
      </c>
      <c r="J84" s="86" t="s">
        <v>518</v>
      </c>
      <c r="K84" s="124">
        <v>8472683563</v>
      </c>
      <c r="L84" s="124">
        <v>7715319247</v>
      </c>
      <c r="M84" s="127">
        <f t="shared" si="15"/>
        <v>757364316</v>
      </c>
      <c r="N84" s="125">
        <f t="shared" si="16"/>
        <v>9.816370415190416E-2</v>
      </c>
    </row>
    <row r="85" spans="1:14">
      <c r="A85" s="86" t="s">
        <v>64</v>
      </c>
      <c r="B85" s="124">
        <v>5500767315</v>
      </c>
      <c r="C85" s="124">
        <v>3326852820</v>
      </c>
      <c r="D85" s="124">
        <f t="shared" si="13"/>
        <v>2173914495</v>
      </c>
      <c r="E85" s="125">
        <f t="shared" si="14"/>
        <v>0.65344474571616307</v>
      </c>
      <c r="I85" s="98">
        <v>4</v>
      </c>
      <c r="J85" s="86" t="s">
        <v>519</v>
      </c>
      <c r="K85" s="124">
        <v>47485020000</v>
      </c>
      <c r="L85" s="124">
        <v>38650024226</v>
      </c>
      <c r="M85" s="127">
        <f t="shared" si="15"/>
        <v>8834995774</v>
      </c>
      <c r="N85" s="125">
        <f t="shared" si="16"/>
        <v>0.2285896568224314</v>
      </c>
    </row>
    <row r="86" spans="1:14">
      <c r="A86" s="86" t="s">
        <v>65</v>
      </c>
      <c r="B86" s="124">
        <v>714000000</v>
      </c>
      <c r="C86" s="124">
        <v>528740000</v>
      </c>
      <c r="D86" s="124">
        <f t="shared" si="13"/>
        <v>185260000</v>
      </c>
      <c r="E86" s="125">
        <f t="shared" si="14"/>
        <v>0.35038014903355147</v>
      </c>
      <c r="I86" s="98">
        <v>5</v>
      </c>
      <c r="J86" s="86" t="s">
        <v>520</v>
      </c>
      <c r="K86" s="124">
        <f>(37800397173+28786184269)/2</f>
        <v>33293290721</v>
      </c>
      <c r="L86" s="124">
        <f>(28786184269+25546052809)/2</f>
        <v>27166118539</v>
      </c>
      <c r="M86" s="127">
        <f t="shared" si="15"/>
        <v>6127172182</v>
      </c>
      <c r="N86" s="125">
        <f t="shared" si="16"/>
        <v>0.2255446310154231</v>
      </c>
    </row>
    <row r="87" spans="1:14">
      <c r="A87" s="86" t="s">
        <v>66</v>
      </c>
      <c r="B87" s="124">
        <v>2846819655</v>
      </c>
      <c r="C87" s="124">
        <v>1700222770</v>
      </c>
      <c r="D87" s="124">
        <f t="shared" si="13"/>
        <v>1146596885</v>
      </c>
      <c r="E87" s="125">
        <f t="shared" si="14"/>
        <v>0.67438038428340774</v>
      </c>
      <c r="I87" s="98">
        <v>6</v>
      </c>
      <c r="J87" s="86" t="s">
        <v>521</v>
      </c>
      <c r="K87" s="124">
        <f>(25874809703+21800368679)/2</f>
        <v>23837589191</v>
      </c>
      <c r="L87" s="124">
        <f>(21800368679+19160825389)/2</f>
        <v>20480597034</v>
      </c>
      <c r="M87" s="127">
        <f t="shared" si="15"/>
        <v>3356992157</v>
      </c>
      <c r="N87" s="125">
        <f t="shared" si="16"/>
        <v>0.16391085432846664</v>
      </c>
    </row>
    <row r="88" spans="1:14">
      <c r="A88" s="86" t="s">
        <v>70</v>
      </c>
      <c r="B88" s="124">
        <v>2779000500</v>
      </c>
      <c r="C88" s="124">
        <v>1430000000</v>
      </c>
      <c r="D88" s="124">
        <f t="shared" si="13"/>
        <v>1349000500</v>
      </c>
      <c r="E88" s="125">
        <f t="shared" si="14"/>
        <v>0.94335699300699305</v>
      </c>
      <c r="I88" s="86"/>
      <c r="J88" s="86" t="s">
        <v>522</v>
      </c>
      <c r="K88" s="125">
        <f>K84/K85</f>
        <v>0.17842855626890333</v>
      </c>
      <c r="L88" s="125">
        <f>L84/L85</f>
        <v>0.19962003650724439</v>
      </c>
      <c r="M88" s="125">
        <f t="shared" si="15"/>
        <v>-2.1191480238341054E-2</v>
      </c>
      <c r="N88" s="125">
        <f t="shared" si="16"/>
        <v>-0.10615908407356692</v>
      </c>
    </row>
    <row r="89" spans="1:14" s="3" customFormat="1">
      <c r="A89" s="87" t="s">
        <v>455</v>
      </c>
      <c r="B89" s="129">
        <f>B83-B78</f>
        <v>-4288206675</v>
      </c>
      <c r="C89" s="129">
        <f>C83-C78</f>
        <v>-5864659535</v>
      </c>
      <c r="D89" s="129">
        <f t="shared" si="13"/>
        <v>1576452860</v>
      </c>
      <c r="E89" s="130">
        <f t="shared" si="14"/>
        <v>-0.26880552069422048</v>
      </c>
      <c r="I89" s="87"/>
      <c r="J89" s="199" t="s">
        <v>523</v>
      </c>
      <c r="K89" s="130">
        <f>K82/K86</f>
        <v>0.26169442474199217</v>
      </c>
      <c r="L89" s="130">
        <f>L82/L86</f>
        <v>0.29283606473186052</v>
      </c>
      <c r="M89" s="130">
        <f t="shared" si="15"/>
        <v>-3.1141639989868353E-2</v>
      </c>
      <c r="N89" s="130">
        <f t="shared" si="16"/>
        <v>-0.10634496136390725</v>
      </c>
    </row>
    <row r="90" spans="1:14">
      <c r="I90" s="86"/>
      <c r="J90" s="86" t="s">
        <v>524</v>
      </c>
      <c r="K90" s="125">
        <f>K83/K86</f>
        <v>0.26019262065722915</v>
      </c>
      <c r="L90" s="125">
        <f>L83/L86</f>
        <v>0.29099553679894219</v>
      </c>
      <c r="M90" s="125">
        <f t="shared" si="15"/>
        <v>-3.0802916141713044E-2</v>
      </c>
      <c r="N90" s="125">
        <f t="shared" si="16"/>
        <v>-0.10585356902912132</v>
      </c>
    </row>
    <row r="91" spans="1:14">
      <c r="I91" s="86"/>
      <c r="J91" s="86" t="s">
        <v>525</v>
      </c>
      <c r="K91" s="125">
        <f>K84/K86</f>
        <v>0.25448621567635515</v>
      </c>
      <c r="L91" s="125">
        <f>L84/L86</f>
        <v>0.28400521170971837</v>
      </c>
      <c r="M91" s="125">
        <f t="shared" si="15"/>
        <v>-2.9518996033363221E-2</v>
      </c>
      <c r="N91" s="125">
        <f t="shared" si="16"/>
        <v>-0.10393821949836109</v>
      </c>
    </row>
    <row r="92" spans="1:14">
      <c r="A92" s="168" t="s">
        <v>137</v>
      </c>
      <c r="B92" s="168" t="s">
        <v>180</v>
      </c>
      <c r="C92" s="168" t="s">
        <v>394</v>
      </c>
      <c r="D92" s="168" t="s">
        <v>284</v>
      </c>
      <c r="E92" s="168" t="s">
        <v>306</v>
      </c>
      <c r="F92" s="168" t="s">
        <v>448</v>
      </c>
      <c r="I92" s="86"/>
      <c r="J92" s="86" t="s">
        <v>526</v>
      </c>
      <c r="K92" s="125">
        <f>K84/K87</f>
        <v>0.3554337435347239</v>
      </c>
      <c r="L92" s="125">
        <f>L84/L87</f>
        <v>0.37671359063369775</v>
      </c>
      <c r="M92" s="125">
        <f t="shared" si="15"/>
        <v>-2.1279847098973848E-2</v>
      </c>
      <c r="N92" s="125">
        <f t="shared" si="16"/>
        <v>-5.6488132172713611E-2</v>
      </c>
    </row>
    <row r="93" spans="1:14">
      <c r="A93" s="86" t="s">
        <v>456</v>
      </c>
      <c r="B93" s="167" t="s">
        <v>469</v>
      </c>
      <c r="C93" s="124">
        <v>16128794145</v>
      </c>
      <c r="D93" s="124">
        <v>12850475125</v>
      </c>
      <c r="E93" s="124">
        <f>C93-D93</f>
        <v>3278319020</v>
      </c>
      <c r="F93" s="125">
        <f>E93/D93</f>
        <v>0.25511267000721111</v>
      </c>
    </row>
    <row r="94" spans="1:14">
      <c r="A94" s="86" t="s">
        <v>457</v>
      </c>
      <c r="B94" s="167" t="s">
        <v>469</v>
      </c>
      <c r="C94" s="124">
        <v>37800397173</v>
      </c>
      <c r="D94" s="124">
        <v>28786184269</v>
      </c>
      <c r="E94" s="124">
        <f>C94-D94</f>
        <v>9014212904</v>
      </c>
      <c r="F94" s="125">
        <f>E94/D94</f>
        <v>0.31314372268878499</v>
      </c>
    </row>
    <row r="95" spans="1:14" s="3" customFormat="1">
      <c r="A95" s="87" t="s">
        <v>458</v>
      </c>
      <c r="B95" s="169" t="s">
        <v>470</v>
      </c>
      <c r="C95" s="174">
        <f>C93/C94</f>
        <v>0.42668319253852832</v>
      </c>
      <c r="D95" s="174">
        <f>D93/D94</f>
        <v>0.44641120215570729</v>
      </c>
      <c r="E95" s="174">
        <f>C95-D95</f>
        <v>-1.9728009617178965E-2</v>
      </c>
      <c r="F95" s="130">
        <f>E95/D95</f>
        <v>-4.4192460946125355E-2</v>
      </c>
    </row>
    <row r="96" spans="1:14">
      <c r="A96" s="86" t="s">
        <v>459</v>
      </c>
      <c r="B96" s="167" t="s">
        <v>469</v>
      </c>
      <c r="C96" s="124">
        <v>11840587479</v>
      </c>
      <c r="D96" s="124">
        <v>6985815590</v>
      </c>
      <c r="E96" s="124">
        <f>C96-D96</f>
        <v>4854771889</v>
      </c>
      <c r="F96" s="125">
        <f>E96/D96</f>
        <v>0.69494704325568946</v>
      </c>
    </row>
    <row r="97" spans="1:8" s="3" customFormat="1">
      <c r="A97" s="87" t="s">
        <v>460</v>
      </c>
      <c r="B97" s="169" t="s">
        <v>470</v>
      </c>
      <c r="C97" s="174">
        <f>C96/C94</f>
        <v>0.31323976372019374</v>
      </c>
      <c r="D97" s="174">
        <f>D96/D94</f>
        <v>0.24267945778152553</v>
      </c>
      <c r="E97" s="174">
        <f>C97-D97</f>
        <v>7.0560305938668216E-2</v>
      </c>
      <c r="F97" s="130">
        <f>E97/D97</f>
        <v>0.29075516561517456</v>
      </c>
    </row>
    <row r="98" spans="1:8">
      <c r="A98" s="168" t="s">
        <v>137</v>
      </c>
      <c r="B98" s="167"/>
      <c r="C98" s="168" t="s">
        <v>449</v>
      </c>
      <c r="D98" s="168" t="s">
        <v>450</v>
      </c>
      <c r="E98" s="86"/>
      <c r="F98" s="86"/>
    </row>
    <row r="99" spans="1:8">
      <c r="A99" s="86" t="s">
        <v>461</v>
      </c>
      <c r="B99" s="167" t="s">
        <v>469</v>
      </c>
      <c r="C99" s="124">
        <v>47485020000</v>
      </c>
      <c r="D99" s="124">
        <v>38650024226</v>
      </c>
      <c r="E99" s="127">
        <f t="shared" ref="E99:E106" si="17">C99-D99</f>
        <v>8834995774</v>
      </c>
      <c r="F99" s="125">
        <f t="shared" ref="F99:F106" si="18">E99/D99</f>
        <v>0.2285896568224314</v>
      </c>
      <c r="H99" s="179"/>
    </row>
    <row r="100" spans="1:8" ht="15.75">
      <c r="A100" s="86" t="s">
        <v>462</v>
      </c>
      <c r="B100" s="167" t="s">
        <v>469</v>
      </c>
      <c r="C100" s="175">
        <v>14489634635</v>
      </c>
      <c r="D100" s="124">
        <v>11601029307</v>
      </c>
      <c r="E100" s="127">
        <f t="shared" si="17"/>
        <v>2888605328</v>
      </c>
      <c r="F100" s="125">
        <f t="shared" si="18"/>
        <v>0.24899560647235247</v>
      </c>
      <c r="H100" s="176"/>
    </row>
    <row r="101" spans="1:8" s="3" customFormat="1">
      <c r="A101" s="87" t="s">
        <v>463</v>
      </c>
      <c r="B101" s="169" t="s">
        <v>470</v>
      </c>
      <c r="C101" s="177">
        <v>3.61</v>
      </c>
      <c r="D101" s="177">
        <v>3.66</v>
      </c>
      <c r="E101" s="186">
        <f t="shared" si="17"/>
        <v>-5.0000000000000266E-2</v>
      </c>
      <c r="F101" s="130">
        <f t="shared" si="18"/>
        <v>-1.3661202185792422E-2</v>
      </c>
    </row>
    <row r="102" spans="1:8" s="3" customFormat="1">
      <c r="A102" s="87" t="s">
        <v>464</v>
      </c>
      <c r="B102" s="169" t="s">
        <v>471</v>
      </c>
      <c r="C102" s="185">
        <f>360/C101</f>
        <v>99.7229916897507</v>
      </c>
      <c r="D102" s="185">
        <f>360/D101</f>
        <v>98.360655737704917</v>
      </c>
      <c r="E102" s="187">
        <f t="shared" si="17"/>
        <v>1.3623359520457825</v>
      </c>
      <c r="F102" s="130">
        <f t="shared" si="18"/>
        <v>1.3850415512465455E-2</v>
      </c>
      <c r="H102" s="178"/>
    </row>
    <row r="103" spans="1:8">
      <c r="A103" s="86" t="s">
        <v>465</v>
      </c>
      <c r="B103" s="167" t="s">
        <v>469</v>
      </c>
      <c r="C103" s="124">
        <v>33919320615</v>
      </c>
      <c r="D103" s="124">
        <v>28139480156</v>
      </c>
      <c r="E103" s="124">
        <f t="shared" si="17"/>
        <v>5779840459</v>
      </c>
      <c r="F103" s="125">
        <f t="shared" si="18"/>
        <v>0.20539968851441634</v>
      </c>
    </row>
    <row r="104" spans="1:8">
      <c r="A104" s="86" t="s">
        <v>466</v>
      </c>
      <c r="B104" s="167" t="s">
        <v>469</v>
      </c>
      <c r="C104" s="124">
        <v>9455701530</v>
      </c>
      <c r="D104" s="124">
        <v>6685521505</v>
      </c>
      <c r="E104" s="124">
        <f t="shared" si="17"/>
        <v>2770180025</v>
      </c>
      <c r="F104" s="125">
        <f t="shared" si="18"/>
        <v>0.41435511394709068</v>
      </c>
    </row>
    <row r="105" spans="1:8" s="3" customFormat="1">
      <c r="A105" s="87" t="s">
        <v>467</v>
      </c>
      <c r="B105" s="169" t="s">
        <v>470</v>
      </c>
      <c r="C105" s="185">
        <f>C103/C104</f>
        <v>3.587181819073344</v>
      </c>
      <c r="D105" s="185">
        <f>D103/D104</f>
        <v>4.2090179703939192</v>
      </c>
      <c r="E105" s="185">
        <f t="shared" si="17"/>
        <v>-0.62183615132057524</v>
      </c>
      <c r="F105" s="130">
        <f t="shared" si="18"/>
        <v>-0.14773901078459353</v>
      </c>
    </row>
    <row r="106" spans="1:8" s="3" customFormat="1">
      <c r="A106" s="87" t="s">
        <v>468</v>
      </c>
      <c r="B106" s="169" t="s">
        <v>471</v>
      </c>
      <c r="C106" s="185">
        <f>360/C105</f>
        <v>100.35733290290726</v>
      </c>
      <c r="D106" s="185">
        <f>360/D105</f>
        <v>85.530639814851597</v>
      </c>
      <c r="E106" s="185">
        <f t="shared" si="17"/>
        <v>14.826693088055663</v>
      </c>
      <c r="F106" s="130">
        <f t="shared" si="18"/>
        <v>0.17334949346983777</v>
      </c>
    </row>
    <row r="107" spans="1:8">
      <c r="B107" s="5"/>
    </row>
    <row r="111" spans="1:8" ht="15.75" thickBot="1"/>
    <row r="112" spans="1:8">
      <c r="B112" s="208"/>
      <c r="D112" s="205"/>
    </row>
    <row r="113" spans="1:5" ht="15.75">
      <c r="B113" s="210" t="s">
        <v>292</v>
      </c>
      <c r="C113" s="19"/>
      <c r="D113" s="210" t="s">
        <v>298</v>
      </c>
      <c r="E113" t="s">
        <v>531</v>
      </c>
    </row>
    <row r="114" spans="1:5" ht="15.75">
      <c r="B114" s="211"/>
      <c r="C114" s="19"/>
      <c r="D114" s="211"/>
      <c r="E114" t="s">
        <v>532</v>
      </c>
    </row>
    <row r="115" spans="1:5" ht="16.5" thickBot="1">
      <c r="B115" s="211"/>
      <c r="C115" s="212"/>
      <c r="D115" s="213"/>
    </row>
    <row r="116" spans="1:5" ht="15.75">
      <c r="B116" s="211"/>
      <c r="C116" s="214" t="s">
        <v>528</v>
      </c>
      <c r="D116" s="215"/>
    </row>
    <row r="117" spans="1:5" ht="15.75">
      <c r="B117" s="211"/>
      <c r="C117" s="216" t="s">
        <v>529</v>
      </c>
      <c r="D117" s="210" t="s">
        <v>527</v>
      </c>
    </row>
    <row r="118" spans="1:5" ht="15.75">
      <c r="B118" s="211"/>
      <c r="C118" s="216" t="s">
        <v>530</v>
      </c>
      <c r="D118" s="211"/>
    </row>
    <row r="119" spans="1:5" ht="16.5" thickBot="1">
      <c r="A119" s="209"/>
      <c r="B119" s="211"/>
      <c r="C119" s="216"/>
      <c r="D119" s="213"/>
      <c r="E119" t="s">
        <v>533</v>
      </c>
    </row>
    <row r="120" spans="1:5" ht="16.5" thickBot="1">
      <c r="A120" s="206"/>
      <c r="B120" s="213"/>
      <c r="C120" s="217"/>
      <c r="D120" s="215"/>
      <c r="E120" t="s">
        <v>534</v>
      </c>
    </row>
    <row r="121" spans="1:5" ht="15.75">
      <c r="B121" s="215"/>
      <c r="C121" s="19"/>
      <c r="D121" s="211"/>
      <c r="E121" t="s">
        <v>535</v>
      </c>
    </row>
    <row r="122" spans="1:5" ht="15.75">
      <c r="B122" s="210" t="s">
        <v>293</v>
      </c>
      <c r="C122" s="19"/>
      <c r="D122" s="210" t="s">
        <v>301</v>
      </c>
    </row>
    <row r="123" spans="1:5" ht="15.75">
      <c r="B123" s="211"/>
      <c r="C123" s="211"/>
      <c r="D123" s="211"/>
    </row>
    <row r="124" spans="1:5" ht="15.75">
      <c r="B124" s="211"/>
      <c r="C124" s="211"/>
      <c r="D124" s="211"/>
    </row>
    <row r="125" spans="1:5" ht="15.75" thickBot="1">
      <c r="B125" s="207"/>
      <c r="D125" s="20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E48"/>
  <sheetViews>
    <sheetView workbookViewId="0">
      <selection activeCell="B3" sqref="B3"/>
    </sheetView>
  </sheetViews>
  <sheetFormatPr defaultRowHeight="15"/>
  <cols>
    <col min="1" max="1" width="76.28515625" customWidth="1"/>
    <col min="2" max="2" width="17" style="89" customWidth="1"/>
    <col min="3" max="3" width="16.42578125" customWidth="1"/>
    <col min="4" max="4" width="29" style="77" customWidth="1"/>
    <col min="5" max="5" width="28.5703125" style="77" customWidth="1"/>
  </cols>
  <sheetData>
    <row r="1" spans="1:5" s="11" customFormat="1" ht="21" customHeight="1">
      <c r="B1" s="88" t="s">
        <v>136</v>
      </c>
      <c r="D1" s="76"/>
      <c r="E1" s="51" t="s">
        <v>281</v>
      </c>
    </row>
    <row r="2" spans="1:5" s="11" customFormat="1" ht="21" customHeight="1">
      <c r="B2" s="88" t="s">
        <v>317</v>
      </c>
      <c r="D2" s="76"/>
      <c r="E2" s="52" t="s">
        <v>259</v>
      </c>
    </row>
    <row r="3" spans="1:5" ht="15.75">
      <c r="E3" s="52" t="s">
        <v>260</v>
      </c>
    </row>
    <row r="4" spans="1:5" ht="15.75">
      <c r="A4" t="s">
        <v>263</v>
      </c>
      <c r="E4" s="53" t="s">
        <v>261</v>
      </c>
    </row>
    <row r="5" spans="1:5">
      <c r="A5" t="s">
        <v>182</v>
      </c>
    </row>
    <row r="6" spans="1:5">
      <c r="A6" t="s">
        <v>181</v>
      </c>
    </row>
    <row r="8" spans="1:5" ht="15.75">
      <c r="A8" s="21" t="s">
        <v>180</v>
      </c>
      <c r="B8" s="90"/>
      <c r="C8" s="19"/>
      <c r="D8" s="50"/>
      <c r="E8" s="50" t="s">
        <v>280</v>
      </c>
    </row>
    <row r="9" spans="1:5" ht="15.75">
      <c r="A9" s="2" t="s">
        <v>137</v>
      </c>
      <c r="B9" s="91" t="s">
        <v>1</v>
      </c>
      <c r="C9" s="2" t="s">
        <v>2</v>
      </c>
      <c r="D9" s="56" t="s">
        <v>138</v>
      </c>
      <c r="E9" s="56" t="s">
        <v>139</v>
      </c>
    </row>
    <row r="10" spans="1:5" ht="15.75">
      <c r="A10" s="2">
        <v>1</v>
      </c>
      <c r="B10" s="91">
        <v>2</v>
      </c>
      <c r="C10" s="2">
        <v>3</v>
      </c>
      <c r="D10" s="56">
        <v>4</v>
      </c>
      <c r="E10" s="56">
        <v>5</v>
      </c>
    </row>
    <row r="11" spans="1:5" ht="15.75">
      <c r="A11" s="27" t="s">
        <v>140</v>
      </c>
      <c r="B11" s="92" t="s">
        <v>141</v>
      </c>
      <c r="C11" s="27"/>
      <c r="D11" s="59">
        <v>32611217868</v>
      </c>
      <c r="E11" s="59">
        <v>25627927500</v>
      </c>
    </row>
    <row r="12" spans="1:5" ht="15.75">
      <c r="A12" s="27" t="s">
        <v>142</v>
      </c>
      <c r="B12" s="92" t="s">
        <v>143</v>
      </c>
      <c r="C12" s="27"/>
      <c r="D12" s="59">
        <v>0</v>
      </c>
      <c r="E12" s="59">
        <v>0</v>
      </c>
    </row>
    <row r="13" spans="1:5" ht="15.75">
      <c r="A13" s="25" t="s">
        <v>144</v>
      </c>
      <c r="B13" s="91" t="s">
        <v>145</v>
      </c>
      <c r="C13" s="27"/>
      <c r="D13" s="57">
        <f>SUM(D11,-D12)</f>
        <v>32611217868</v>
      </c>
      <c r="E13" s="57">
        <f>SUM(E11,-E12)</f>
        <v>25627927500</v>
      </c>
    </row>
    <row r="14" spans="1:5" ht="15.75">
      <c r="A14" s="27" t="s">
        <v>146</v>
      </c>
      <c r="B14" s="92" t="s">
        <v>147</v>
      </c>
      <c r="C14" s="27"/>
      <c r="D14" s="59">
        <v>24796049597</v>
      </c>
      <c r="E14" s="59">
        <v>19797685109</v>
      </c>
    </row>
    <row r="15" spans="1:5" ht="15.75">
      <c r="A15" s="25" t="s">
        <v>148</v>
      </c>
      <c r="B15" s="91" t="s">
        <v>164</v>
      </c>
      <c r="C15" s="27"/>
      <c r="D15" s="57">
        <f>SUM(D13,-D14)</f>
        <v>7815168271</v>
      </c>
      <c r="E15" s="57">
        <f>SUM(E13,-E14)</f>
        <v>5830242391</v>
      </c>
    </row>
    <row r="16" spans="1:5" ht="15.75">
      <c r="A16" s="27" t="s">
        <v>149</v>
      </c>
      <c r="B16" s="92" t="s">
        <v>165</v>
      </c>
      <c r="C16" s="27"/>
      <c r="D16" s="59">
        <v>150900000</v>
      </c>
      <c r="E16" s="59">
        <v>196540000</v>
      </c>
    </row>
    <row r="17" spans="1:5" ht="15.75">
      <c r="A17" s="27" t="s">
        <v>150</v>
      </c>
      <c r="B17" s="92" t="s">
        <v>166</v>
      </c>
      <c r="C17" s="27"/>
      <c r="D17" s="59">
        <v>85575000</v>
      </c>
      <c r="E17" s="59">
        <v>0</v>
      </c>
    </row>
    <row r="18" spans="1:5" ht="15.75">
      <c r="A18" s="27" t="s">
        <v>151</v>
      </c>
      <c r="B18" s="92" t="s">
        <v>167</v>
      </c>
      <c r="C18" s="27"/>
      <c r="D18" s="59">
        <v>0</v>
      </c>
      <c r="E18" s="59">
        <v>0</v>
      </c>
    </row>
    <row r="19" spans="1:5" ht="15.75">
      <c r="A19" s="27" t="s">
        <v>152</v>
      </c>
      <c r="B19" s="92" t="s">
        <v>168</v>
      </c>
      <c r="C19" s="27"/>
      <c r="D19" s="59">
        <v>487297120</v>
      </c>
      <c r="E19" s="59">
        <v>320743000</v>
      </c>
    </row>
    <row r="20" spans="1:5" ht="15.75">
      <c r="A20" s="27" t="s">
        <v>153</v>
      </c>
      <c r="B20" s="92" t="s">
        <v>169</v>
      </c>
      <c r="C20" s="27"/>
      <c r="D20" s="59">
        <v>1214187264</v>
      </c>
      <c r="E20" s="59">
        <v>964440832</v>
      </c>
    </row>
    <row r="21" spans="1:5" ht="15.75">
      <c r="A21" s="25" t="s">
        <v>154</v>
      </c>
      <c r="B21" s="91" t="s">
        <v>170</v>
      </c>
      <c r="C21" s="27"/>
      <c r="D21" s="57">
        <f>SUM(D15,D16,-D17,-D19,-D20)</f>
        <v>6179008887</v>
      </c>
      <c r="E21" s="57">
        <f>SUM(E15,E16,-E17,-E19,-E20)</f>
        <v>4741598559</v>
      </c>
    </row>
    <row r="22" spans="1:5" ht="15.75">
      <c r="A22" s="27" t="s">
        <v>155</v>
      </c>
      <c r="B22" s="92" t="s">
        <v>171</v>
      </c>
      <c r="C22" s="27"/>
      <c r="D22" s="59">
        <v>0</v>
      </c>
      <c r="E22" s="59">
        <v>0</v>
      </c>
    </row>
    <row r="23" spans="1:5" ht="15.75">
      <c r="A23" s="31" t="s">
        <v>156</v>
      </c>
      <c r="B23" s="92" t="s">
        <v>172</v>
      </c>
      <c r="C23" s="27"/>
      <c r="D23" s="59">
        <v>0</v>
      </c>
      <c r="E23" s="59">
        <v>14140303</v>
      </c>
    </row>
    <row r="24" spans="1:5" ht="15.75">
      <c r="A24" s="32" t="s">
        <v>157</v>
      </c>
      <c r="B24" s="91" t="s">
        <v>173</v>
      </c>
      <c r="C24" s="27"/>
      <c r="D24" s="57">
        <f>SUM(D22,-D23)</f>
        <v>0</v>
      </c>
      <c r="E24" s="57">
        <f>SUM(E22,-E23)</f>
        <v>-14140303</v>
      </c>
    </row>
    <row r="25" spans="1:5" ht="15.75">
      <c r="A25" s="32" t="s">
        <v>158</v>
      </c>
      <c r="B25" s="91" t="s">
        <v>174</v>
      </c>
      <c r="C25" s="27"/>
      <c r="D25" s="57">
        <f>SUM(D21,D24)</f>
        <v>6179008887</v>
      </c>
      <c r="E25" s="57">
        <f>SUM(E21,E24)</f>
        <v>4727458256</v>
      </c>
    </row>
    <row r="26" spans="1:5" ht="15.75">
      <c r="A26" s="31" t="s">
        <v>159</v>
      </c>
      <c r="B26" s="92" t="s">
        <v>175</v>
      </c>
      <c r="C26" s="27"/>
      <c r="D26" s="59">
        <v>189156332</v>
      </c>
      <c r="E26" s="59">
        <v>255008028</v>
      </c>
    </row>
    <row r="27" spans="1:5" ht="15.75">
      <c r="A27" s="31" t="s">
        <v>160</v>
      </c>
      <c r="B27" s="92" t="s">
        <v>176</v>
      </c>
      <c r="C27" s="27"/>
      <c r="D27" s="59">
        <v>0</v>
      </c>
      <c r="E27" s="59">
        <v>0</v>
      </c>
    </row>
    <row r="28" spans="1:5" ht="15.75">
      <c r="A28" s="32" t="s">
        <v>161</v>
      </c>
      <c r="B28" s="91" t="s">
        <v>177</v>
      </c>
      <c r="C28" s="27"/>
      <c r="D28" s="57">
        <f>SUM(D25,-D26,-D27)</f>
        <v>5989852555</v>
      </c>
      <c r="E28" s="57">
        <f>SUM(E25,-E26,-E27)</f>
        <v>4472450228</v>
      </c>
    </row>
    <row r="29" spans="1:5" ht="15.75">
      <c r="A29" s="31" t="s">
        <v>162</v>
      </c>
      <c r="B29" s="92" t="s">
        <v>178</v>
      </c>
      <c r="C29" s="27"/>
      <c r="D29" s="59">
        <v>0</v>
      </c>
      <c r="E29" s="59">
        <v>0</v>
      </c>
    </row>
    <row r="30" spans="1:5" ht="15.75">
      <c r="A30" s="31" t="s">
        <v>163</v>
      </c>
      <c r="B30" s="92" t="s">
        <v>179</v>
      </c>
      <c r="C30" s="27"/>
      <c r="D30" s="59">
        <v>0</v>
      </c>
      <c r="E30" s="59">
        <v>0</v>
      </c>
    </row>
    <row r="31" spans="1:5">
      <c r="A31" s="7"/>
      <c r="B31" s="93"/>
      <c r="C31" s="1"/>
      <c r="D31" s="78"/>
      <c r="E31" s="78"/>
    </row>
    <row r="32" spans="1:5">
      <c r="A32" s="7"/>
      <c r="B32" s="93"/>
      <c r="C32" s="1"/>
      <c r="D32" s="78"/>
      <c r="E32" s="78"/>
    </row>
    <row r="33" spans="1:5">
      <c r="A33" s="7"/>
      <c r="B33" s="93"/>
      <c r="C33" s="1"/>
      <c r="D33" s="78"/>
      <c r="E33" s="78"/>
    </row>
    <row r="34" spans="1:5">
      <c r="D34" s="77" t="s">
        <v>264</v>
      </c>
    </row>
    <row r="35" spans="1:5">
      <c r="A35" s="4" t="s">
        <v>184</v>
      </c>
      <c r="B35" s="94" t="s">
        <v>125</v>
      </c>
      <c r="C35" s="8"/>
      <c r="D35" s="79" t="s">
        <v>186</v>
      </c>
    </row>
    <row r="36" spans="1:5">
      <c r="A36" s="5" t="s">
        <v>185</v>
      </c>
      <c r="B36" s="95" t="s">
        <v>185</v>
      </c>
      <c r="D36" s="80" t="s">
        <v>127</v>
      </c>
    </row>
    <row r="42" spans="1:5">
      <c r="A42" s="3" t="s">
        <v>128</v>
      </c>
    </row>
    <row r="43" spans="1:5">
      <c r="A43" s="3" t="s">
        <v>129</v>
      </c>
    </row>
    <row r="46" spans="1:5">
      <c r="A46" t="s">
        <v>187</v>
      </c>
    </row>
    <row r="47" spans="1:5" s="6" customFormat="1">
      <c r="A47" t="s">
        <v>254</v>
      </c>
      <c r="B47" s="96"/>
      <c r="D47" s="81"/>
      <c r="E47" s="81"/>
    </row>
    <row r="48" spans="1:5">
      <c r="A48" t="s">
        <v>188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67"/>
  <sheetViews>
    <sheetView topLeftCell="A37" workbookViewId="0">
      <selection activeCell="F7" sqref="F7"/>
    </sheetView>
  </sheetViews>
  <sheetFormatPr defaultRowHeight="15.75"/>
  <cols>
    <col min="1" max="1" width="90" style="19" customWidth="1"/>
    <col min="2" max="2" width="12.85546875" style="20" customWidth="1"/>
    <col min="3" max="3" width="14.85546875" style="19" customWidth="1"/>
    <col min="4" max="4" width="28.5703125" style="50" customWidth="1"/>
    <col min="5" max="5" width="28.28515625" style="50" customWidth="1"/>
    <col min="6" max="16384" width="9.140625" style="19"/>
  </cols>
  <sheetData>
    <row r="1" spans="1:5" s="15" customFormat="1" ht="21" customHeight="1">
      <c r="A1" s="11"/>
      <c r="B1" s="12" t="s">
        <v>136</v>
      </c>
      <c r="D1" s="82"/>
      <c r="E1" s="51" t="s">
        <v>282</v>
      </c>
    </row>
    <row r="2" spans="1:5" s="11" customFormat="1" ht="21" customHeight="1">
      <c r="B2" s="12" t="s">
        <v>250</v>
      </c>
      <c r="D2" s="76"/>
      <c r="E2" s="52" t="s">
        <v>259</v>
      </c>
    </row>
    <row r="3" spans="1:5" s="17" customFormat="1">
      <c r="B3" s="18" t="s">
        <v>253</v>
      </c>
      <c r="D3" s="83"/>
      <c r="E3" s="52" t="s">
        <v>260</v>
      </c>
    </row>
    <row r="4" spans="1:5">
      <c r="A4" s="19" t="s">
        <v>270</v>
      </c>
      <c r="E4" s="53" t="s">
        <v>261</v>
      </c>
    </row>
    <row r="5" spans="1:5">
      <c r="A5" s="19" t="s">
        <v>268</v>
      </c>
    </row>
    <row r="6" spans="1:5">
      <c r="A6" s="19" t="s">
        <v>269</v>
      </c>
    </row>
    <row r="8" spans="1:5">
      <c r="A8" s="21" t="s">
        <v>252</v>
      </c>
      <c r="E8" s="50" t="s">
        <v>251</v>
      </c>
    </row>
    <row r="9" spans="1:5">
      <c r="A9" s="2" t="s">
        <v>137</v>
      </c>
      <c r="B9" s="22" t="s">
        <v>1</v>
      </c>
      <c r="C9" s="2" t="s">
        <v>2</v>
      </c>
      <c r="D9" s="56" t="s">
        <v>138</v>
      </c>
      <c r="E9" s="56" t="s">
        <v>139</v>
      </c>
    </row>
    <row r="10" spans="1:5" s="38" customFormat="1">
      <c r="A10" s="2">
        <v>1</v>
      </c>
      <c r="B10" s="22">
        <v>2</v>
      </c>
      <c r="C10" s="2">
        <v>3</v>
      </c>
      <c r="D10" s="56">
        <v>4</v>
      </c>
      <c r="E10" s="56">
        <v>5</v>
      </c>
    </row>
    <row r="11" spans="1:5">
      <c r="A11" s="25" t="s">
        <v>189</v>
      </c>
      <c r="B11" s="26"/>
      <c r="C11" s="27"/>
      <c r="D11" s="59"/>
      <c r="E11" s="59"/>
    </row>
    <row r="12" spans="1:5">
      <c r="A12" s="28" t="s">
        <v>190</v>
      </c>
      <c r="B12" s="22" t="s">
        <v>141</v>
      </c>
      <c r="C12" s="27"/>
      <c r="D12" s="57">
        <v>6179008887</v>
      </c>
      <c r="E12" s="57">
        <v>4727458256</v>
      </c>
    </row>
    <row r="13" spans="1:5">
      <c r="A13" s="29" t="s">
        <v>191</v>
      </c>
      <c r="B13" s="24"/>
      <c r="C13" s="27"/>
      <c r="D13" s="59"/>
      <c r="E13" s="59"/>
    </row>
    <row r="14" spans="1:5">
      <c r="A14" s="27" t="s">
        <v>192</v>
      </c>
      <c r="B14" s="24" t="s">
        <v>143</v>
      </c>
      <c r="C14" s="27"/>
      <c r="D14" s="59">
        <v>271260655</v>
      </c>
      <c r="E14" s="59">
        <v>716252000</v>
      </c>
    </row>
    <row r="15" spans="1:5">
      <c r="A15" s="27" t="s">
        <v>193</v>
      </c>
      <c r="B15" s="24" t="s">
        <v>228</v>
      </c>
      <c r="C15" s="27"/>
      <c r="D15" s="59">
        <v>0</v>
      </c>
      <c r="E15" s="59">
        <v>0</v>
      </c>
    </row>
    <row r="16" spans="1:5">
      <c r="A16" s="27" t="s">
        <v>194</v>
      </c>
      <c r="B16" s="24" t="s">
        <v>229</v>
      </c>
      <c r="C16" s="27"/>
      <c r="D16" s="59">
        <v>0</v>
      </c>
      <c r="E16" s="59">
        <v>0</v>
      </c>
    </row>
    <row r="17" spans="1:5">
      <c r="A17" s="27" t="s">
        <v>230</v>
      </c>
      <c r="B17" s="24" t="s">
        <v>231</v>
      </c>
      <c r="C17" s="27"/>
      <c r="D17" s="59">
        <v>0</v>
      </c>
      <c r="E17" s="59">
        <v>0</v>
      </c>
    </row>
    <row r="18" spans="1:5">
      <c r="A18" s="27" t="s">
        <v>195</v>
      </c>
      <c r="B18" s="24" t="s">
        <v>232</v>
      </c>
      <c r="C18" s="27"/>
      <c r="D18" s="59">
        <v>85575000</v>
      </c>
      <c r="E18" s="59">
        <v>0</v>
      </c>
    </row>
    <row r="19" spans="1:5">
      <c r="A19" s="27" t="s">
        <v>196</v>
      </c>
      <c r="B19" s="24" t="s">
        <v>233</v>
      </c>
      <c r="C19" s="27"/>
      <c r="D19" s="59">
        <v>0</v>
      </c>
      <c r="E19" s="59">
        <v>0</v>
      </c>
    </row>
    <row r="20" spans="1:5">
      <c r="A20" s="30" t="s">
        <v>197</v>
      </c>
      <c r="B20" s="22" t="s">
        <v>234</v>
      </c>
      <c r="C20" s="27"/>
      <c r="D20" s="57">
        <f>SUM(D12,D14:D18)</f>
        <v>6535844542</v>
      </c>
      <c r="E20" s="57">
        <f>SUM(E12,E14:E18)</f>
        <v>5443710256</v>
      </c>
    </row>
    <row r="21" spans="1:5">
      <c r="A21" s="31" t="s">
        <v>198</v>
      </c>
      <c r="B21" s="24" t="s">
        <v>235</v>
      </c>
      <c r="C21" s="27"/>
      <c r="D21" s="59">
        <v>-1756525488</v>
      </c>
      <c r="E21" s="59">
        <v>-1248970000</v>
      </c>
    </row>
    <row r="22" spans="1:5">
      <c r="A22" s="31" t="s">
        <v>199</v>
      </c>
      <c r="B22" s="24" t="s">
        <v>145</v>
      </c>
      <c r="C22" s="27"/>
      <c r="D22" s="59">
        <v>-2537008012</v>
      </c>
      <c r="E22" s="59">
        <v>-3989112000</v>
      </c>
    </row>
    <row r="23" spans="1:5">
      <c r="A23" s="31" t="s">
        <v>200</v>
      </c>
      <c r="B23" s="24" t="s">
        <v>147</v>
      </c>
      <c r="C23" s="27"/>
      <c r="D23" s="59">
        <v>933572517</v>
      </c>
      <c r="E23" s="59">
        <f>720517512-2060000</f>
        <v>718457512</v>
      </c>
    </row>
    <row r="24" spans="1:5">
      <c r="A24" s="31" t="s">
        <v>201</v>
      </c>
      <c r="B24" s="24" t="s">
        <v>236</v>
      </c>
      <c r="C24" s="27"/>
      <c r="D24" s="59">
        <v>-1888791001</v>
      </c>
      <c r="E24" s="59">
        <v>735986430</v>
      </c>
    </row>
    <row r="25" spans="1:5">
      <c r="A25" s="31" t="s">
        <v>202</v>
      </c>
      <c r="B25" s="24" t="s">
        <v>237</v>
      </c>
      <c r="C25" s="27"/>
      <c r="D25" s="59">
        <v>0</v>
      </c>
      <c r="E25" s="59">
        <v>0</v>
      </c>
    </row>
    <row r="26" spans="1:5">
      <c r="A26" s="31" t="s">
        <v>203</v>
      </c>
      <c r="B26" s="24" t="s">
        <v>238</v>
      </c>
      <c r="C26" s="27"/>
      <c r="D26" s="59">
        <v>-85575000</v>
      </c>
      <c r="E26" s="59">
        <v>0</v>
      </c>
    </row>
    <row r="27" spans="1:5">
      <c r="A27" s="31" t="s">
        <v>204</v>
      </c>
      <c r="B27" s="24" t="s">
        <v>239</v>
      </c>
      <c r="C27" s="27"/>
      <c r="D27" s="59">
        <v>0</v>
      </c>
      <c r="E27" s="59">
        <v>0</v>
      </c>
    </row>
    <row r="28" spans="1:5">
      <c r="A28" s="31" t="s">
        <v>205</v>
      </c>
      <c r="B28" s="24" t="s">
        <v>240</v>
      </c>
      <c r="C28" s="27"/>
      <c r="D28" s="59">
        <v>0</v>
      </c>
      <c r="E28" s="59">
        <v>0</v>
      </c>
    </row>
    <row r="29" spans="1:5">
      <c r="A29" s="31" t="s">
        <v>206</v>
      </c>
      <c r="B29" s="24" t="s">
        <v>241</v>
      </c>
      <c r="C29" s="27"/>
      <c r="D29" s="59">
        <v>0</v>
      </c>
      <c r="E29" s="59">
        <v>0</v>
      </c>
    </row>
    <row r="30" spans="1:5">
      <c r="A30" s="30" t="s">
        <v>207</v>
      </c>
      <c r="B30" s="22" t="s">
        <v>164</v>
      </c>
      <c r="C30" s="27"/>
      <c r="D30" s="57">
        <f>SUM(D20:D28)</f>
        <v>1201517558</v>
      </c>
      <c r="E30" s="57">
        <f>SUM(E20:E28)</f>
        <v>1660072198</v>
      </c>
    </row>
    <row r="31" spans="1:5">
      <c r="A31" s="32" t="s">
        <v>208</v>
      </c>
      <c r="B31" s="24"/>
      <c r="C31" s="27"/>
      <c r="D31" s="59"/>
      <c r="E31" s="59"/>
    </row>
    <row r="32" spans="1:5">
      <c r="A32" s="31" t="s">
        <v>209</v>
      </c>
      <c r="B32" s="24" t="s">
        <v>165</v>
      </c>
      <c r="C32" s="27"/>
      <c r="D32" s="59">
        <v>-1663000000</v>
      </c>
      <c r="E32" s="59">
        <v>-1380000000</v>
      </c>
    </row>
    <row r="33" spans="1:5">
      <c r="A33" s="31" t="s">
        <v>210</v>
      </c>
      <c r="B33" s="24" t="s">
        <v>166</v>
      </c>
      <c r="C33" s="27"/>
      <c r="D33" s="59">
        <v>0</v>
      </c>
      <c r="E33" s="59">
        <v>0</v>
      </c>
    </row>
    <row r="34" spans="1:5">
      <c r="A34" s="31" t="s">
        <v>211</v>
      </c>
      <c r="B34" s="24" t="s">
        <v>167</v>
      </c>
      <c r="C34" s="27"/>
      <c r="D34" s="59">
        <v>0</v>
      </c>
      <c r="E34" s="59">
        <v>0</v>
      </c>
    </row>
    <row r="35" spans="1:5">
      <c r="A35" s="31" t="s">
        <v>212</v>
      </c>
      <c r="B35" s="24" t="s">
        <v>242</v>
      </c>
      <c r="C35" s="27"/>
      <c r="D35" s="59">
        <v>0</v>
      </c>
      <c r="E35" s="59">
        <v>0</v>
      </c>
    </row>
    <row r="36" spans="1:5">
      <c r="A36" s="31" t="s">
        <v>213</v>
      </c>
      <c r="B36" s="24" t="s">
        <v>168</v>
      </c>
      <c r="C36" s="27"/>
      <c r="D36" s="59">
        <v>0</v>
      </c>
      <c r="E36" s="59">
        <v>0</v>
      </c>
    </row>
    <row r="37" spans="1:5">
      <c r="A37" s="31" t="s">
        <v>214</v>
      </c>
      <c r="B37" s="24" t="s">
        <v>169</v>
      </c>
      <c r="C37" s="27"/>
      <c r="D37" s="59">
        <v>0</v>
      </c>
      <c r="E37" s="59">
        <v>0</v>
      </c>
    </row>
    <row r="38" spans="1:5">
      <c r="A38" s="31" t="s">
        <v>215</v>
      </c>
      <c r="B38" s="24" t="s">
        <v>243</v>
      </c>
      <c r="C38" s="27"/>
      <c r="D38" s="59">
        <v>1766749638</v>
      </c>
      <c r="E38" s="59">
        <v>1209644315</v>
      </c>
    </row>
    <row r="39" spans="1:5">
      <c r="A39" s="30" t="s">
        <v>216</v>
      </c>
      <c r="B39" s="22" t="s">
        <v>170</v>
      </c>
      <c r="C39" s="27"/>
      <c r="D39" s="57">
        <f>SUM(D32:D38)</f>
        <v>103749638</v>
      </c>
      <c r="E39" s="57">
        <f>SUM(E32:E38)</f>
        <v>-170355685</v>
      </c>
    </row>
    <row r="40" spans="1:5">
      <c r="A40" s="32" t="s">
        <v>217</v>
      </c>
      <c r="B40" s="24"/>
      <c r="C40" s="27"/>
      <c r="D40" s="59"/>
      <c r="E40" s="59"/>
    </row>
    <row r="41" spans="1:5">
      <c r="A41" s="31" t="s">
        <v>218</v>
      </c>
      <c r="B41" s="24" t="s">
        <v>171</v>
      </c>
      <c r="C41" s="27"/>
      <c r="D41" s="59">
        <v>0</v>
      </c>
      <c r="E41" s="59">
        <v>0</v>
      </c>
    </row>
    <row r="42" spans="1:5">
      <c r="A42" s="31" t="s">
        <v>219</v>
      </c>
      <c r="B42" s="24" t="s">
        <v>172</v>
      </c>
      <c r="C42" s="27"/>
      <c r="D42" s="59">
        <v>0</v>
      </c>
      <c r="E42" s="59">
        <v>0</v>
      </c>
    </row>
    <row r="43" spans="1:5">
      <c r="A43" s="31" t="s">
        <v>220</v>
      </c>
      <c r="B43" s="24" t="s">
        <v>244</v>
      </c>
      <c r="C43" s="27"/>
      <c r="D43" s="59">
        <v>700000000</v>
      </c>
      <c r="E43" s="59">
        <v>0</v>
      </c>
    </row>
    <row r="44" spans="1:5">
      <c r="A44" s="31" t="s">
        <v>221</v>
      </c>
      <c r="B44" s="24" t="s">
        <v>245</v>
      </c>
      <c r="C44" s="27"/>
      <c r="D44" s="59">
        <v>0</v>
      </c>
      <c r="E44" s="59">
        <v>0</v>
      </c>
    </row>
    <row r="45" spans="1:5">
      <c r="A45" s="31" t="s">
        <v>222</v>
      </c>
      <c r="B45" s="24" t="s">
        <v>246</v>
      </c>
      <c r="C45" s="27"/>
      <c r="D45" s="59">
        <v>0</v>
      </c>
      <c r="E45" s="59">
        <v>0</v>
      </c>
    </row>
    <row r="46" spans="1:5">
      <c r="A46" s="31" t="s">
        <v>223</v>
      </c>
      <c r="B46" s="24" t="s">
        <v>247</v>
      </c>
      <c r="C46" s="27"/>
      <c r="D46" s="59">
        <v>0</v>
      </c>
      <c r="E46" s="59">
        <v>0</v>
      </c>
    </row>
    <row r="47" spans="1:5">
      <c r="A47" s="30" t="s">
        <v>224</v>
      </c>
      <c r="B47" s="22" t="s">
        <v>173</v>
      </c>
      <c r="C47" s="27"/>
      <c r="D47" s="57">
        <f>SUM(D41:D46)</f>
        <v>700000000</v>
      </c>
      <c r="E47" s="57">
        <f>SUM(E41:E46)</f>
        <v>0</v>
      </c>
    </row>
    <row r="48" spans="1:5">
      <c r="A48" s="32" t="s">
        <v>225</v>
      </c>
      <c r="B48" s="22" t="s">
        <v>174</v>
      </c>
      <c r="C48" s="27"/>
      <c r="D48" s="57">
        <f>SUM(D30,D39,D47)</f>
        <v>2005267196</v>
      </c>
      <c r="E48" s="57">
        <f>SUM(E47,E39,E30)</f>
        <v>1489716513</v>
      </c>
    </row>
    <row r="49" spans="1:5">
      <c r="A49" s="32" t="s">
        <v>226</v>
      </c>
      <c r="B49" s="22" t="s">
        <v>177</v>
      </c>
      <c r="C49" s="27"/>
      <c r="D49" s="59">
        <v>2633676613</v>
      </c>
      <c r="E49" s="59">
        <v>1143960100</v>
      </c>
    </row>
    <row r="50" spans="1:5">
      <c r="A50" s="31" t="s">
        <v>249</v>
      </c>
      <c r="B50" s="24" t="s">
        <v>248</v>
      </c>
      <c r="C50" s="27"/>
      <c r="D50" s="59">
        <v>0</v>
      </c>
      <c r="E50" s="59">
        <v>0</v>
      </c>
    </row>
    <row r="51" spans="1:5">
      <c r="A51" s="32" t="s">
        <v>227</v>
      </c>
      <c r="B51" s="22" t="s">
        <v>178</v>
      </c>
      <c r="C51" s="27"/>
      <c r="D51" s="57">
        <f>SUM(D48:D50)</f>
        <v>4638943809</v>
      </c>
      <c r="E51" s="57">
        <f>SUM(E48:E50)</f>
        <v>2633676613</v>
      </c>
    </row>
    <row r="53" spans="1:5" ht="18.75" customHeight="1">
      <c r="A53" s="33"/>
      <c r="B53" s="34"/>
      <c r="C53" s="33" t="s">
        <v>265</v>
      </c>
      <c r="D53" s="84"/>
    </row>
    <row r="54" spans="1:5">
      <c r="A54" s="35" t="s">
        <v>184</v>
      </c>
      <c r="B54" s="36" t="s">
        <v>125</v>
      </c>
      <c r="C54" s="37"/>
      <c r="D54" s="85" t="s">
        <v>186</v>
      </c>
    </row>
    <row r="55" spans="1:5">
      <c r="A55" s="17" t="s">
        <v>185</v>
      </c>
      <c r="B55" s="18" t="s">
        <v>185</v>
      </c>
      <c r="D55" s="83" t="s">
        <v>127</v>
      </c>
    </row>
    <row r="61" spans="1:5">
      <c r="A61" s="38" t="s">
        <v>128</v>
      </c>
    </row>
    <row r="62" spans="1:5">
      <c r="A62" s="38" t="s">
        <v>129</v>
      </c>
    </row>
    <row r="65" spans="1:1">
      <c r="A65" s="19" t="s">
        <v>187</v>
      </c>
    </row>
    <row r="66" spans="1:1">
      <c r="A66" s="19" t="s">
        <v>254</v>
      </c>
    </row>
    <row r="67" spans="1:1">
      <c r="A67" s="19" t="s">
        <v>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R161"/>
  <sheetViews>
    <sheetView topLeftCell="A115" workbookViewId="0">
      <selection activeCell="F51" sqref="F51"/>
    </sheetView>
  </sheetViews>
  <sheetFormatPr defaultRowHeight="15.75"/>
  <cols>
    <col min="1" max="1" width="67.5703125" style="19" customWidth="1"/>
    <col min="2" max="2" width="17.85546875" style="19" customWidth="1"/>
    <col min="3" max="3" width="16.42578125" style="19" customWidth="1"/>
    <col min="4" max="4" width="28.5703125" style="50" customWidth="1"/>
    <col min="5" max="5" width="28.42578125" style="50" customWidth="1"/>
    <col min="6" max="6" width="16.28515625" style="19" customWidth="1"/>
    <col min="7" max="7" width="19.140625" style="19" customWidth="1"/>
    <col min="8" max="8" width="9.140625" style="19"/>
    <col min="9" max="9" width="17" style="19" customWidth="1"/>
    <col min="10" max="10" width="10.5703125" style="19" customWidth="1"/>
    <col min="11" max="11" width="15.140625" style="19" customWidth="1"/>
    <col min="12" max="12" width="13.5703125" style="19" customWidth="1"/>
    <col min="13" max="13" width="8.140625" style="19" customWidth="1"/>
    <col min="14" max="14" width="13.7109375" style="19" customWidth="1"/>
    <col min="15" max="15" width="8.28515625" style="19" customWidth="1"/>
    <col min="16" max="16" width="13" style="19" customWidth="1"/>
    <col min="17" max="17" width="8.7109375" style="19" customWidth="1"/>
    <col min="18" max="18" width="7.5703125" style="19" customWidth="1"/>
    <col min="19" max="16384" width="9.140625" style="19"/>
  </cols>
  <sheetData>
    <row r="1" spans="1:18" ht="17.25" customHeight="1">
      <c r="C1" s="35" t="s">
        <v>117</v>
      </c>
      <c r="E1" s="51" t="s">
        <v>271</v>
      </c>
    </row>
    <row r="2" spans="1:18" ht="18" customHeight="1">
      <c r="C2" s="35" t="s">
        <v>118</v>
      </c>
      <c r="E2" s="52" t="s">
        <v>259</v>
      </c>
    </row>
    <row r="3" spans="1:18">
      <c r="E3" s="52" t="s">
        <v>260</v>
      </c>
    </row>
    <row r="4" spans="1:18" ht="18.75">
      <c r="B4" s="39"/>
      <c r="C4" s="40" t="s">
        <v>119</v>
      </c>
      <c r="D4" s="75"/>
      <c r="E4" s="53" t="s">
        <v>261</v>
      </c>
    </row>
    <row r="5" spans="1:18">
      <c r="C5" s="17" t="s">
        <v>120</v>
      </c>
    </row>
    <row r="6" spans="1:18">
      <c r="C6" s="17" t="s">
        <v>278</v>
      </c>
    </row>
    <row r="7" spans="1:18">
      <c r="C7" s="17" t="s">
        <v>272</v>
      </c>
    </row>
    <row r="8" spans="1:18">
      <c r="A8" s="19" t="s">
        <v>273</v>
      </c>
      <c r="C8" s="38"/>
    </row>
    <row r="9" spans="1:18">
      <c r="A9" s="38" t="s">
        <v>274</v>
      </c>
    </row>
    <row r="10" spans="1:18">
      <c r="A10" s="19" t="s">
        <v>275</v>
      </c>
      <c r="B10" s="19" t="s">
        <v>276</v>
      </c>
      <c r="D10" s="50" t="s">
        <v>277</v>
      </c>
    </row>
    <row r="11" spans="1:18">
      <c r="A11" s="38" t="s">
        <v>123</v>
      </c>
      <c r="B11" s="38" t="s">
        <v>122</v>
      </c>
      <c r="D11" s="55" t="s">
        <v>121</v>
      </c>
    </row>
    <row r="12" spans="1:18" s="38" customFormat="1">
      <c r="A12" s="38" t="s">
        <v>255</v>
      </c>
      <c r="D12" s="55"/>
      <c r="E12" s="55"/>
    </row>
    <row r="13" spans="1:18" s="38" customFormat="1">
      <c r="A13" s="38" t="s">
        <v>256</v>
      </c>
      <c r="D13" s="55"/>
      <c r="E13" s="55"/>
    </row>
    <row r="14" spans="1:18">
      <c r="A14" s="38"/>
    </row>
    <row r="15" spans="1:18">
      <c r="A15" s="2" t="s">
        <v>0</v>
      </c>
      <c r="B15" s="2" t="s">
        <v>1</v>
      </c>
      <c r="C15" s="2" t="s">
        <v>2</v>
      </c>
      <c r="D15" s="56" t="s">
        <v>3</v>
      </c>
      <c r="E15" s="56" t="s">
        <v>4</v>
      </c>
      <c r="J15" s="220" t="s">
        <v>283</v>
      </c>
      <c r="K15" s="220" t="s">
        <v>137</v>
      </c>
      <c r="L15" s="223" t="s">
        <v>284</v>
      </c>
      <c r="M15" s="224"/>
      <c r="N15" s="223" t="s">
        <v>285</v>
      </c>
      <c r="O15" s="224"/>
      <c r="P15" s="223" t="s">
        <v>286</v>
      </c>
      <c r="Q15" s="225"/>
      <c r="R15" s="224"/>
    </row>
    <row r="16" spans="1:18" s="38" customFormat="1">
      <c r="A16" s="49">
        <v>1</v>
      </c>
      <c r="B16" s="2">
        <v>2</v>
      </c>
      <c r="C16" s="2">
        <v>3</v>
      </c>
      <c r="D16" s="56">
        <v>4</v>
      </c>
      <c r="E16" s="56">
        <v>5</v>
      </c>
      <c r="J16" s="221"/>
      <c r="K16" s="221"/>
      <c r="L16" s="226" t="s">
        <v>287</v>
      </c>
      <c r="M16" s="226" t="s">
        <v>288</v>
      </c>
      <c r="N16" s="226" t="s">
        <v>289</v>
      </c>
      <c r="O16" s="226" t="s">
        <v>288</v>
      </c>
      <c r="P16" s="226" t="s">
        <v>289</v>
      </c>
      <c r="Q16" s="226" t="s">
        <v>316</v>
      </c>
      <c r="R16" s="226" t="s">
        <v>288</v>
      </c>
    </row>
    <row r="17" spans="1:18">
      <c r="A17" s="25" t="s">
        <v>323</v>
      </c>
      <c r="B17" s="2">
        <v>100</v>
      </c>
      <c r="C17" s="23"/>
      <c r="D17" s="57">
        <f>SUM(D18,D21,D25,D34,D37)</f>
        <v>24570868683</v>
      </c>
      <c r="E17" s="57">
        <f>SUM(E18,E25,E34,E37,E21)</f>
        <v>21220521749</v>
      </c>
      <c r="F17" s="50"/>
      <c r="J17" s="222"/>
      <c r="K17" s="222"/>
      <c r="L17" s="227"/>
      <c r="M17" s="227"/>
      <c r="N17" s="227"/>
      <c r="O17" s="227"/>
      <c r="P17" s="227"/>
      <c r="Q17" s="228"/>
      <c r="R17" s="227"/>
    </row>
    <row r="18" spans="1:18">
      <c r="A18" s="25" t="s">
        <v>344</v>
      </c>
      <c r="B18" s="2">
        <v>110</v>
      </c>
      <c r="C18" s="27"/>
      <c r="D18" s="57">
        <f>SUM(D19:D20)</f>
        <v>6887180743</v>
      </c>
      <c r="E18" s="57">
        <f>SUM(E19:E20)</f>
        <v>4638943809</v>
      </c>
      <c r="J18" s="97" t="s">
        <v>290</v>
      </c>
      <c r="K18" s="87" t="s">
        <v>291</v>
      </c>
      <c r="L18" s="99">
        <f>D79</f>
        <v>28786184269</v>
      </c>
      <c r="M18" s="97">
        <v>100</v>
      </c>
      <c r="N18" s="99">
        <f>E79</f>
        <v>25546052809</v>
      </c>
      <c r="O18" s="97">
        <v>100</v>
      </c>
      <c r="P18" s="99">
        <f t="shared" ref="P18:P25" si="0">L18-N18</f>
        <v>3240131460</v>
      </c>
      <c r="Q18" s="102">
        <f t="shared" ref="Q18:Q25" si="1">P18/N18</f>
        <v>0.12683491591540458</v>
      </c>
      <c r="R18" s="97">
        <v>0</v>
      </c>
    </row>
    <row r="19" spans="1:18">
      <c r="A19" s="27" t="s">
        <v>5</v>
      </c>
      <c r="B19" s="23">
        <v>111</v>
      </c>
      <c r="C19" s="27"/>
      <c r="D19" s="59">
        <v>6887180743</v>
      </c>
      <c r="E19" s="58">
        <v>4638943809</v>
      </c>
      <c r="J19" s="98">
        <v>1</v>
      </c>
      <c r="K19" s="86" t="s">
        <v>292</v>
      </c>
      <c r="L19" s="100">
        <f>D17</f>
        <v>24570868683</v>
      </c>
      <c r="M19" s="101">
        <f>L19/L18</f>
        <v>0.85356462855205517</v>
      </c>
      <c r="N19" s="100">
        <f>E17</f>
        <v>21220521749</v>
      </c>
      <c r="O19" s="101">
        <f>N19/N18</f>
        <v>0.83067712682109174</v>
      </c>
      <c r="P19" s="100">
        <f t="shared" si="0"/>
        <v>3350346934</v>
      </c>
      <c r="Q19" s="103">
        <f t="shared" si="1"/>
        <v>0.15788240146158905</v>
      </c>
      <c r="R19" s="103">
        <f>M19-O19</f>
        <v>2.2887501730963433E-2</v>
      </c>
    </row>
    <row r="20" spans="1:18">
      <c r="A20" s="27" t="s">
        <v>6</v>
      </c>
      <c r="B20" s="23">
        <v>112</v>
      </c>
      <c r="C20" s="27"/>
      <c r="D20" s="59">
        <v>0</v>
      </c>
      <c r="E20" s="59">
        <v>0</v>
      </c>
      <c r="J20" s="98">
        <v>2</v>
      </c>
      <c r="K20" s="86" t="s">
        <v>293</v>
      </c>
      <c r="L20" s="100">
        <f>D43</f>
        <v>4215315586</v>
      </c>
      <c r="M20" s="101">
        <f>L20/L18</f>
        <v>0.1464353714479448</v>
      </c>
      <c r="N20" s="100">
        <f>E43</f>
        <v>4325531060</v>
      </c>
      <c r="O20" s="101">
        <f>N20/N18</f>
        <v>0.16932287317890826</v>
      </c>
      <c r="P20" s="100">
        <f t="shared" si="0"/>
        <v>-110215474</v>
      </c>
      <c r="Q20" s="103">
        <f t="shared" si="1"/>
        <v>-2.5480217913404601E-2</v>
      </c>
      <c r="R20" s="103">
        <f>M20-O20</f>
        <v>-2.2887501730963461E-2</v>
      </c>
    </row>
    <row r="21" spans="1:18">
      <c r="A21" s="25" t="s">
        <v>343</v>
      </c>
      <c r="B21" s="2">
        <v>120</v>
      </c>
      <c r="C21" s="27"/>
      <c r="D21" s="57">
        <f>SUM(D22:D24)</f>
        <v>0</v>
      </c>
      <c r="E21" s="57">
        <f>SUM(E22:E24)</f>
        <v>0</v>
      </c>
      <c r="F21" s="50"/>
      <c r="J21" s="97" t="s">
        <v>294</v>
      </c>
      <c r="K21" s="87" t="s">
        <v>295</v>
      </c>
      <c r="L21" s="99">
        <f>D131</f>
        <v>28786184269</v>
      </c>
      <c r="M21" s="97">
        <v>100</v>
      </c>
      <c r="N21" s="99">
        <f>E131</f>
        <v>25546052809</v>
      </c>
      <c r="O21" s="97">
        <v>100</v>
      </c>
      <c r="P21" s="99">
        <f t="shared" si="0"/>
        <v>3240131460</v>
      </c>
      <c r="Q21" s="104">
        <f t="shared" si="1"/>
        <v>0.12683491591540458</v>
      </c>
      <c r="R21" s="97">
        <v>0</v>
      </c>
    </row>
    <row r="22" spans="1:18">
      <c r="A22" s="27" t="s">
        <v>7</v>
      </c>
      <c r="B22" s="23">
        <v>121</v>
      </c>
      <c r="C22" s="27"/>
      <c r="D22" s="59">
        <v>0</v>
      </c>
      <c r="E22" s="59">
        <v>0</v>
      </c>
      <c r="J22" s="97" t="s">
        <v>296</v>
      </c>
      <c r="K22" s="86" t="s">
        <v>297</v>
      </c>
      <c r="L22" s="100">
        <f>D80</f>
        <v>6985815590</v>
      </c>
      <c r="M22" s="101">
        <f>L22/L21</f>
        <v>0.24267945778152553</v>
      </c>
      <c r="N22" s="100">
        <f>E80</f>
        <v>6385227420</v>
      </c>
      <c r="O22" s="101">
        <f>N22/N21</f>
        <v>0.24994966806576291</v>
      </c>
      <c r="P22" s="100">
        <f t="shared" si="0"/>
        <v>600588170</v>
      </c>
      <c r="Q22" s="103">
        <f t="shared" si="1"/>
        <v>9.4059010039144381E-2</v>
      </c>
      <c r="R22" s="103">
        <f>M22-O22</f>
        <v>-7.2702102842373828E-3</v>
      </c>
    </row>
    <row r="23" spans="1:18">
      <c r="A23" s="27" t="s">
        <v>8</v>
      </c>
      <c r="B23" s="23">
        <v>122</v>
      </c>
      <c r="C23" s="27"/>
      <c r="D23" s="59">
        <v>0</v>
      </c>
      <c r="E23" s="59">
        <v>0</v>
      </c>
      <c r="J23" s="98">
        <v>1</v>
      </c>
      <c r="K23" s="86" t="s">
        <v>298</v>
      </c>
      <c r="L23" s="100">
        <f>D81</f>
        <v>6985815590</v>
      </c>
      <c r="M23" s="101">
        <f>L23/L21</f>
        <v>0.24267945778152553</v>
      </c>
      <c r="N23" s="100">
        <f>E81</f>
        <v>5685227420</v>
      </c>
      <c r="O23" s="101">
        <f>N23/N21</f>
        <v>0.22254817456562473</v>
      </c>
      <c r="P23" s="100">
        <f t="shared" si="0"/>
        <v>1300588170</v>
      </c>
      <c r="Q23" s="103">
        <f t="shared" si="1"/>
        <v>0.22876625223903532</v>
      </c>
      <c r="R23" s="103">
        <f>M23-O23</f>
        <v>2.0131283215900797E-2</v>
      </c>
    </row>
    <row r="24" spans="1:18">
      <c r="A24" s="27" t="s">
        <v>9</v>
      </c>
      <c r="B24" s="23">
        <v>123</v>
      </c>
      <c r="C24" s="27"/>
      <c r="D24" s="59">
        <v>0</v>
      </c>
      <c r="E24" s="59">
        <v>0</v>
      </c>
      <c r="J24" s="98">
        <v>2</v>
      </c>
      <c r="K24" s="86" t="s">
        <v>299</v>
      </c>
      <c r="L24" s="100">
        <f>D96</f>
        <v>0</v>
      </c>
      <c r="M24" s="98">
        <v>0</v>
      </c>
      <c r="N24" s="100">
        <f>E96</f>
        <v>700000000</v>
      </c>
      <c r="O24" s="101">
        <f>N24/N21</f>
        <v>2.7401493500138173E-2</v>
      </c>
      <c r="P24" s="100">
        <f t="shared" si="0"/>
        <v>-700000000</v>
      </c>
      <c r="Q24" s="103">
        <f t="shared" si="1"/>
        <v>-1</v>
      </c>
      <c r="R24" s="103">
        <f>M24-O24</f>
        <v>-2.7401493500138173E-2</v>
      </c>
    </row>
    <row r="25" spans="1:18">
      <c r="A25" s="25" t="s">
        <v>342</v>
      </c>
      <c r="B25" s="2">
        <v>130</v>
      </c>
      <c r="C25" s="27"/>
      <c r="D25" s="57">
        <f>SUM(D26:D33)</f>
        <v>12850475125</v>
      </c>
      <c r="E25" s="57">
        <f>SUM(E26:E33)</f>
        <v>10351583488</v>
      </c>
      <c r="F25" s="50"/>
      <c r="J25" s="97" t="s">
        <v>300</v>
      </c>
      <c r="K25" s="86" t="s">
        <v>301</v>
      </c>
      <c r="L25" s="100">
        <f>D110</f>
        <v>21800368679</v>
      </c>
      <c r="M25" s="101">
        <f>L25/L21</f>
        <v>0.75732054221847445</v>
      </c>
      <c r="N25" s="100">
        <f>E110</f>
        <v>19160825389</v>
      </c>
      <c r="O25" s="101">
        <f>N25/N21</f>
        <v>0.75005033193423709</v>
      </c>
      <c r="P25" s="100">
        <f t="shared" si="0"/>
        <v>2639543290</v>
      </c>
      <c r="Q25" s="103">
        <f t="shared" si="1"/>
        <v>0.13775728531586798</v>
      </c>
      <c r="R25" s="103">
        <f>M25-O25</f>
        <v>7.270210284237355E-3</v>
      </c>
    </row>
    <row r="26" spans="1:18">
      <c r="A26" s="27" t="s">
        <v>10</v>
      </c>
      <c r="B26" s="23">
        <v>131</v>
      </c>
      <c r="C26" s="27"/>
      <c r="D26" s="59">
        <v>9261325000</v>
      </c>
      <c r="E26" s="59">
        <v>9314859988</v>
      </c>
    </row>
    <row r="27" spans="1:18">
      <c r="A27" s="27" t="s">
        <v>11</v>
      </c>
      <c r="B27" s="23">
        <v>132</v>
      </c>
      <c r="C27" s="27"/>
      <c r="D27" s="59">
        <v>2289150125</v>
      </c>
      <c r="E27" s="59">
        <v>1036723500</v>
      </c>
    </row>
    <row r="28" spans="1:18">
      <c r="A28" s="27" t="s">
        <v>12</v>
      </c>
      <c r="B28" s="23">
        <v>133</v>
      </c>
      <c r="C28" s="27"/>
      <c r="D28" s="59">
        <v>0</v>
      </c>
      <c r="E28" s="59">
        <v>0</v>
      </c>
    </row>
    <row r="29" spans="1:18" ht="15.75" customHeight="1">
      <c r="A29" s="27" t="s">
        <v>13</v>
      </c>
      <c r="B29" s="23">
        <v>134</v>
      </c>
      <c r="C29" s="27"/>
      <c r="D29" s="59">
        <v>0</v>
      </c>
      <c r="E29" s="59">
        <v>0</v>
      </c>
    </row>
    <row r="30" spans="1:18" ht="15.75" customHeight="1">
      <c r="A30" s="27" t="s">
        <v>14</v>
      </c>
      <c r="B30" s="23">
        <v>135</v>
      </c>
      <c r="C30" s="27"/>
      <c r="D30" s="59">
        <v>0</v>
      </c>
      <c r="E30" s="59">
        <v>0</v>
      </c>
    </row>
    <row r="31" spans="1:18">
      <c r="A31" s="27" t="s">
        <v>15</v>
      </c>
      <c r="B31" s="23">
        <v>136</v>
      </c>
      <c r="C31" s="27"/>
      <c r="D31" s="59">
        <v>1300000000</v>
      </c>
      <c r="E31" s="59">
        <v>0</v>
      </c>
    </row>
    <row r="32" spans="1:18">
      <c r="A32" s="27" t="s">
        <v>16</v>
      </c>
      <c r="B32" s="23">
        <v>137</v>
      </c>
      <c r="C32" s="27"/>
      <c r="D32" s="59">
        <v>0</v>
      </c>
      <c r="E32" s="59">
        <v>0</v>
      </c>
    </row>
    <row r="33" spans="1:5" ht="15.75" customHeight="1">
      <c r="A33" s="27" t="s">
        <v>17</v>
      </c>
      <c r="B33" s="23">
        <v>139</v>
      </c>
      <c r="C33" s="27"/>
      <c r="D33" s="59">
        <v>0</v>
      </c>
      <c r="E33" s="59">
        <v>0</v>
      </c>
    </row>
    <row r="34" spans="1:5">
      <c r="A34" s="25" t="s">
        <v>321</v>
      </c>
      <c r="B34" s="2">
        <v>140</v>
      </c>
      <c r="C34" s="27"/>
      <c r="D34" s="57">
        <f>SUM(D35:D36)</f>
        <v>3755473815</v>
      </c>
      <c r="E34" s="57">
        <f>SUM(E35:E36)</f>
        <v>4501511452</v>
      </c>
    </row>
    <row r="35" spans="1:5" ht="15.75" customHeight="1">
      <c r="A35" s="27" t="s">
        <v>18</v>
      </c>
      <c r="B35" s="23">
        <v>141</v>
      </c>
      <c r="C35" s="27"/>
      <c r="D35" s="59">
        <v>3755473815</v>
      </c>
      <c r="E35" s="59">
        <v>4501511452</v>
      </c>
    </row>
    <row r="36" spans="1:5">
      <c r="A36" s="27" t="s">
        <v>19</v>
      </c>
      <c r="B36" s="23">
        <v>149</v>
      </c>
      <c r="C36" s="27"/>
      <c r="D36" s="59">
        <v>0</v>
      </c>
      <c r="E36" s="59">
        <v>0</v>
      </c>
    </row>
    <row r="37" spans="1:5">
      <c r="A37" s="25" t="s">
        <v>322</v>
      </c>
      <c r="B37" s="2">
        <v>150</v>
      </c>
      <c r="C37" s="27"/>
      <c r="D37" s="57">
        <f>SUM(D38:D42)</f>
        <v>1077739000</v>
      </c>
      <c r="E37" s="57">
        <f>SUM(E38:E42)</f>
        <v>1728483000</v>
      </c>
    </row>
    <row r="38" spans="1:5">
      <c r="A38" s="27" t="s">
        <v>20</v>
      </c>
      <c r="B38" s="23">
        <v>151</v>
      </c>
      <c r="C38" s="27"/>
      <c r="D38" s="59">
        <v>0</v>
      </c>
      <c r="E38" s="59">
        <v>0</v>
      </c>
    </row>
    <row r="39" spans="1:5">
      <c r="A39" s="27" t="s">
        <v>21</v>
      </c>
      <c r="B39" s="23">
        <v>152</v>
      </c>
      <c r="C39" s="27"/>
      <c r="D39" s="59">
        <v>0</v>
      </c>
      <c r="E39" s="59">
        <v>0</v>
      </c>
    </row>
    <row r="40" spans="1:5">
      <c r="A40" s="27" t="s">
        <v>22</v>
      </c>
      <c r="B40" s="23">
        <v>153</v>
      </c>
      <c r="C40" s="27"/>
      <c r="D40" s="59">
        <v>0</v>
      </c>
      <c r="E40" s="59">
        <v>0</v>
      </c>
    </row>
    <row r="41" spans="1:5">
      <c r="A41" s="27" t="s">
        <v>23</v>
      </c>
      <c r="B41" s="23">
        <v>154</v>
      </c>
      <c r="C41" s="27"/>
      <c r="D41" s="59">
        <v>0</v>
      </c>
      <c r="E41" s="59">
        <v>0</v>
      </c>
    </row>
    <row r="42" spans="1:5">
      <c r="A42" s="27" t="s">
        <v>24</v>
      </c>
      <c r="B42" s="23">
        <v>155</v>
      </c>
      <c r="C42" s="27"/>
      <c r="D42" s="59">
        <v>1077739000</v>
      </c>
      <c r="E42" s="59">
        <v>1728483000</v>
      </c>
    </row>
    <row r="43" spans="1:5">
      <c r="A43" s="25" t="s">
        <v>319</v>
      </c>
      <c r="B43" s="2">
        <v>200</v>
      </c>
      <c r="C43" s="27"/>
      <c r="D43" s="57">
        <f>SUM(D44,D52,D62,D65,D68)</f>
        <v>4215315586</v>
      </c>
      <c r="E43" s="57">
        <f>SUM(E44,E52,E62,E65,E68,E74)</f>
        <v>4325531060</v>
      </c>
    </row>
    <row r="44" spans="1:5">
      <c r="A44" s="25" t="s">
        <v>320</v>
      </c>
      <c r="B44" s="2">
        <v>210</v>
      </c>
      <c r="C44" s="27"/>
      <c r="D44" s="57">
        <f>SUM(D45:D51)</f>
        <v>0</v>
      </c>
      <c r="E44" s="57">
        <f>SUM(E45:E51)</f>
        <v>0</v>
      </c>
    </row>
    <row r="45" spans="1:5">
      <c r="A45" s="27" t="s">
        <v>33</v>
      </c>
      <c r="B45" s="23">
        <v>211</v>
      </c>
      <c r="C45" s="27"/>
      <c r="D45" s="59">
        <v>0</v>
      </c>
      <c r="E45" s="59">
        <v>0</v>
      </c>
    </row>
    <row r="46" spans="1:5">
      <c r="A46" s="27" t="s">
        <v>34</v>
      </c>
      <c r="B46" s="23">
        <v>212</v>
      </c>
      <c r="C46" s="27"/>
      <c r="D46" s="59">
        <v>0</v>
      </c>
      <c r="E46" s="59">
        <v>0</v>
      </c>
    </row>
    <row r="47" spans="1:5">
      <c r="A47" s="27" t="s">
        <v>35</v>
      </c>
      <c r="B47" s="23">
        <v>213</v>
      </c>
      <c r="C47" s="27"/>
      <c r="D47" s="59">
        <v>0</v>
      </c>
      <c r="E47" s="59">
        <v>0</v>
      </c>
    </row>
    <row r="48" spans="1:5">
      <c r="A48" s="27" t="s">
        <v>36</v>
      </c>
      <c r="B48" s="23">
        <v>214</v>
      </c>
      <c r="C48" s="27"/>
      <c r="D48" s="59">
        <v>0</v>
      </c>
      <c r="E48" s="59">
        <v>0</v>
      </c>
    </row>
    <row r="49" spans="1:6">
      <c r="A49" s="27" t="s">
        <v>37</v>
      </c>
      <c r="B49" s="23">
        <v>215</v>
      </c>
      <c r="C49" s="27"/>
      <c r="D49" s="59">
        <v>0</v>
      </c>
      <c r="E49" s="59">
        <v>0</v>
      </c>
    </row>
    <row r="50" spans="1:6">
      <c r="A50" s="27" t="s">
        <v>38</v>
      </c>
      <c r="B50" s="23">
        <v>216</v>
      </c>
      <c r="C50" s="27"/>
      <c r="D50" s="59">
        <v>0</v>
      </c>
      <c r="E50" s="59">
        <v>0</v>
      </c>
    </row>
    <row r="51" spans="1:6">
      <c r="A51" s="27" t="s">
        <v>39</v>
      </c>
      <c r="B51" s="23">
        <v>219</v>
      </c>
      <c r="C51" s="27"/>
      <c r="D51" s="59">
        <v>0</v>
      </c>
      <c r="E51" s="59">
        <v>0</v>
      </c>
    </row>
    <row r="52" spans="1:6">
      <c r="A52" s="25" t="s">
        <v>341</v>
      </c>
      <c r="B52" s="2">
        <v>220</v>
      </c>
      <c r="C52" s="27"/>
      <c r="D52" s="57">
        <f>SUM(D53,D56,D59)</f>
        <v>3297315586</v>
      </c>
      <c r="E52" s="57">
        <f>SUM(E53,E56,E59)</f>
        <v>2045766129</v>
      </c>
    </row>
    <row r="53" spans="1:6">
      <c r="A53" s="25" t="s">
        <v>338</v>
      </c>
      <c r="B53" s="2">
        <v>221</v>
      </c>
      <c r="C53" s="27"/>
      <c r="D53" s="57">
        <f>SUM(D54:D55)</f>
        <v>3297315586</v>
      </c>
      <c r="E53" s="57">
        <f>SUM(E54:E55)</f>
        <v>2045766129</v>
      </c>
      <c r="F53" s="50"/>
    </row>
    <row r="54" spans="1:6">
      <c r="A54" s="27" t="s">
        <v>42</v>
      </c>
      <c r="B54" s="23">
        <v>222</v>
      </c>
      <c r="C54" s="27"/>
      <c r="D54" s="59">
        <v>5009327793</v>
      </c>
      <c r="E54" s="59">
        <v>3013000000</v>
      </c>
    </row>
    <row r="55" spans="1:6">
      <c r="A55" s="27" t="s">
        <v>43</v>
      </c>
      <c r="B55" s="23">
        <v>223</v>
      </c>
      <c r="C55" s="27"/>
      <c r="D55" s="59">
        <v>-1712012207</v>
      </c>
      <c r="E55" s="59">
        <v>-967233871</v>
      </c>
    </row>
    <row r="56" spans="1:6">
      <c r="A56" s="25" t="s">
        <v>339</v>
      </c>
      <c r="B56" s="2">
        <v>224</v>
      </c>
      <c r="C56" s="27"/>
      <c r="D56" s="57">
        <f>SUM(D57:D58)</f>
        <v>0</v>
      </c>
      <c r="E56" s="57">
        <f>SUM(E57:E58)</f>
        <v>0</v>
      </c>
    </row>
    <row r="57" spans="1:6">
      <c r="A57" s="27" t="s">
        <v>42</v>
      </c>
      <c r="B57" s="23">
        <v>225</v>
      </c>
      <c r="C57" s="27"/>
      <c r="D57" s="59">
        <v>0</v>
      </c>
      <c r="E57" s="59">
        <v>0</v>
      </c>
    </row>
    <row r="58" spans="1:6">
      <c r="A58" s="27" t="s">
        <v>43</v>
      </c>
      <c r="B58" s="23">
        <v>226</v>
      </c>
      <c r="C58" s="27"/>
      <c r="D58" s="59">
        <v>0</v>
      </c>
      <c r="E58" s="59">
        <v>0</v>
      </c>
    </row>
    <row r="59" spans="1:6">
      <c r="A59" s="25" t="s">
        <v>340</v>
      </c>
      <c r="B59" s="2">
        <v>227</v>
      </c>
      <c r="C59" s="27"/>
      <c r="D59" s="57">
        <f>SUM(D60:D61)</f>
        <v>0</v>
      </c>
      <c r="E59" s="57">
        <f>SUM(E60:E61)</f>
        <v>0</v>
      </c>
    </row>
    <row r="60" spans="1:6">
      <c r="A60" s="27" t="s">
        <v>42</v>
      </c>
      <c r="B60" s="23">
        <v>228</v>
      </c>
      <c r="C60" s="27"/>
      <c r="D60" s="59">
        <v>0</v>
      </c>
      <c r="E60" s="59">
        <v>0</v>
      </c>
    </row>
    <row r="61" spans="1:6">
      <c r="A61" s="27" t="s">
        <v>43</v>
      </c>
      <c r="B61" s="23">
        <v>229</v>
      </c>
      <c r="C61" s="27"/>
      <c r="D61" s="59">
        <v>0</v>
      </c>
      <c r="E61" s="59">
        <v>0</v>
      </c>
    </row>
    <row r="62" spans="1:6">
      <c r="A62" s="25" t="s">
        <v>337</v>
      </c>
      <c r="B62" s="2">
        <v>230</v>
      </c>
      <c r="C62" s="27"/>
      <c r="D62" s="57">
        <f>SUM(D63:D64)</f>
        <v>0</v>
      </c>
      <c r="E62" s="57">
        <f>SUM(E63:E64)</f>
        <v>0</v>
      </c>
    </row>
    <row r="63" spans="1:6">
      <c r="A63" s="27" t="s">
        <v>42</v>
      </c>
      <c r="B63" s="23">
        <v>231</v>
      </c>
      <c r="C63" s="27"/>
      <c r="D63" s="59">
        <v>0</v>
      </c>
      <c r="E63" s="59">
        <v>0</v>
      </c>
    </row>
    <row r="64" spans="1:6">
      <c r="A64" s="27" t="s">
        <v>43</v>
      </c>
      <c r="B64" s="23">
        <v>232</v>
      </c>
      <c r="C64" s="27"/>
      <c r="D64" s="59">
        <v>0</v>
      </c>
      <c r="E64" s="59">
        <v>0</v>
      </c>
    </row>
    <row r="65" spans="1:5">
      <c r="A65" s="25" t="s">
        <v>336</v>
      </c>
      <c r="B65" s="2">
        <v>240</v>
      </c>
      <c r="C65" s="27"/>
      <c r="D65" s="57">
        <f>SUM(D66:D67)</f>
        <v>0</v>
      </c>
      <c r="E65" s="57">
        <f>SUM(E66:E67)</f>
        <v>0</v>
      </c>
    </row>
    <row r="66" spans="1:5">
      <c r="A66" s="27" t="s">
        <v>48</v>
      </c>
      <c r="B66" s="23">
        <v>241</v>
      </c>
      <c r="C66" s="27"/>
      <c r="D66" s="59">
        <v>0</v>
      </c>
      <c r="E66" s="59">
        <v>0</v>
      </c>
    </row>
    <row r="67" spans="1:5">
      <c r="A67" s="27" t="s">
        <v>49</v>
      </c>
      <c r="B67" s="23">
        <v>242</v>
      </c>
      <c r="C67" s="27"/>
      <c r="D67" s="59">
        <v>0</v>
      </c>
      <c r="E67" s="59">
        <v>0</v>
      </c>
    </row>
    <row r="68" spans="1:5">
      <c r="A68" s="25" t="s">
        <v>335</v>
      </c>
      <c r="B68" s="2">
        <v>250</v>
      </c>
      <c r="C68" s="27"/>
      <c r="D68" s="57">
        <f>SUM(D69:D73)</f>
        <v>918000000</v>
      </c>
      <c r="E68" s="57">
        <f>SUM(E69:E73)</f>
        <v>0</v>
      </c>
    </row>
    <row r="69" spans="1:5">
      <c r="A69" s="27" t="s">
        <v>51</v>
      </c>
      <c r="B69" s="23">
        <v>251</v>
      </c>
      <c r="C69" s="27"/>
      <c r="D69" s="59">
        <v>918000000</v>
      </c>
      <c r="E69" s="59">
        <v>0</v>
      </c>
    </row>
    <row r="70" spans="1:5">
      <c r="A70" s="27" t="s">
        <v>52</v>
      </c>
      <c r="B70" s="23">
        <v>252</v>
      </c>
      <c r="C70" s="27"/>
      <c r="D70" s="59">
        <v>0</v>
      </c>
      <c r="E70" s="59">
        <v>0</v>
      </c>
    </row>
    <row r="71" spans="1:5">
      <c r="A71" s="27" t="s">
        <v>53</v>
      </c>
      <c r="B71" s="23">
        <v>253</v>
      </c>
      <c r="C71" s="27"/>
      <c r="D71" s="59">
        <v>0</v>
      </c>
      <c r="E71" s="59">
        <v>0</v>
      </c>
    </row>
    <row r="72" spans="1:5">
      <c r="A72" s="27" t="s">
        <v>54</v>
      </c>
      <c r="B72" s="23">
        <v>254</v>
      </c>
      <c r="C72" s="27"/>
      <c r="D72" s="59">
        <v>0</v>
      </c>
      <c r="E72" s="59">
        <v>0</v>
      </c>
    </row>
    <row r="73" spans="1:5">
      <c r="A73" s="27" t="s">
        <v>55</v>
      </c>
      <c r="B73" s="23">
        <v>255</v>
      </c>
      <c r="C73" s="27"/>
      <c r="D73" s="59">
        <v>0</v>
      </c>
      <c r="E73" s="59">
        <v>0</v>
      </c>
    </row>
    <row r="74" spans="1:5">
      <c r="A74" s="25" t="s">
        <v>334</v>
      </c>
      <c r="B74" s="2">
        <v>260</v>
      </c>
      <c r="C74" s="27"/>
      <c r="D74" s="57">
        <f>SUM(D75:D78)</f>
        <v>200669812</v>
      </c>
      <c r="E74" s="57">
        <f>SUM(E75:E78)</f>
        <v>2279764931</v>
      </c>
    </row>
    <row r="75" spans="1:5">
      <c r="A75" s="27" t="s">
        <v>57</v>
      </c>
      <c r="B75" s="23">
        <v>261</v>
      </c>
      <c r="C75" s="27"/>
      <c r="D75" s="59">
        <v>0</v>
      </c>
      <c r="E75" s="59">
        <v>0</v>
      </c>
    </row>
    <row r="76" spans="1:5">
      <c r="A76" s="27" t="s">
        <v>58</v>
      </c>
      <c r="B76" s="23">
        <v>262</v>
      </c>
      <c r="C76" s="27"/>
      <c r="D76" s="59">
        <v>0</v>
      </c>
      <c r="E76" s="59">
        <v>0</v>
      </c>
    </row>
    <row r="77" spans="1:5">
      <c r="A77" s="27" t="s">
        <v>59</v>
      </c>
      <c r="B77" s="23">
        <v>263</v>
      </c>
      <c r="C77" s="27"/>
      <c r="D77" s="59">
        <v>0</v>
      </c>
      <c r="E77" s="59">
        <v>0</v>
      </c>
    </row>
    <row r="78" spans="1:5">
      <c r="A78" s="27" t="s">
        <v>60</v>
      </c>
      <c r="B78" s="23">
        <v>268</v>
      </c>
      <c r="C78" s="27"/>
      <c r="D78" s="59">
        <v>200669812</v>
      </c>
      <c r="E78" s="59">
        <v>2279764931</v>
      </c>
    </row>
    <row r="79" spans="1:5">
      <c r="A79" s="42" t="s">
        <v>333</v>
      </c>
      <c r="B79" s="2">
        <v>270</v>
      </c>
      <c r="C79" s="27"/>
      <c r="D79" s="57">
        <f>SUM(D17,D43)</f>
        <v>28786184269</v>
      </c>
      <c r="E79" s="57">
        <f>SUM(E17,E43)</f>
        <v>25546052809</v>
      </c>
    </row>
    <row r="80" spans="1:5">
      <c r="A80" s="25" t="s">
        <v>332</v>
      </c>
      <c r="B80" s="2">
        <v>300</v>
      </c>
      <c r="C80" s="27"/>
      <c r="D80" s="57">
        <f>SUM(D81,D96)</f>
        <v>6985815590</v>
      </c>
      <c r="E80" s="57">
        <f>SUM(E81,E96)</f>
        <v>6385227420</v>
      </c>
    </row>
    <row r="81" spans="1:5">
      <c r="A81" s="25" t="s">
        <v>331</v>
      </c>
      <c r="B81" s="2">
        <v>310</v>
      </c>
      <c r="C81" s="27"/>
      <c r="D81" s="57">
        <f>SUM(D82:D95)</f>
        <v>6985815590</v>
      </c>
      <c r="E81" s="57">
        <f>SUM(E82:E95)</f>
        <v>5685227420</v>
      </c>
    </row>
    <row r="82" spans="1:5">
      <c r="A82" s="27" t="s">
        <v>64</v>
      </c>
      <c r="B82" s="23">
        <v>311</v>
      </c>
      <c r="C82" s="27"/>
      <c r="D82" s="59">
        <v>3326852820</v>
      </c>
      <c r="E82" s="59">
        <v>2422107916</v>
      </c>
    </row>
    <row r="83" spans="1:5">
      <c r="A83" s="27" t="s">
        <v>80</v>
      </c>
      <c r="B83" s="23">
        <v>312</v>
      </c>
      <c r="C83" s="27"/>
      <c r="D83" s="59">
        <v>0</v>
      </c>
      <c r="E83" s="59">
        <v>0</v>
      </c>
    </row>
    <row r="84" spans="1:5">
      <c r="A84" s="27" t="s">
        <v>65</v>
      </c>
      <c r="B84" s="23">
        <v>313</v>
      </c>
      <c r="C84" s="27"/>
      <c r="D84" s="59">
        <v>528740000</v>
      </c>
      <c r="E84" s="59">
        <v>419978118</v>
      </c>
    </row>
    <row r="85" spans="1:5">
      <c r="A85" s="27" t="s">
        <v>66</v>
      </c>
      <c r="B85" s="23">
        <v>314</v>
      </c>
      <c r="C85" s="27"/>
      <c r="D85" s="59">
        <f>1500222770+200000000</f>
        <v>1700222770</v>
      </c>
      <c r="E85" s="59">
        <f>1231940136+300000000</f>
        <v>1531940136</v>
      </c>
    </row>
    <row r="86" spans="1:5">
      <c r="A86" s="27" t="s">
        <v>67</v>
      </c>
      <c r="B86" s="23">
        <v>315</v>
      </c>
      <c r="C86" s="27"/>
      <c r="D86" s="59">
        <v>0</v>
      </c>
      <c r="E86" s="59">
        <v>0</v>
      </c>
    </row>
    <row r="87" spans="1:5">
      <c r="A87" s="27" t="s">
        <v>68</v>
      </c>
      <c r="B87" s="23">
        <v>316</v>
      </c>
      <c r="C87" s="27"/>
      <c r="D87" s="59">
        <v>0</v>
      </c>
      <c r="E87" s="59">
        <v>0</v>
      </c>
    </row>
    <row r="88" spans="1:5">
      <c r="A88" s="27" t="s">
        <v>69</v>
      </c>
      <c r="B88" s="23">
        <v>317</v>
      </c>
      <c r="C88" s="27"/>
      <c r="D88" s="59">
        <v>0</v>
      </c>
      <c r="E88" s="59">
        <v>0</v>
      </c>
    </row>
    <row r="89" spans="1:5">
      <c r="A89" s="27" t="s">
        <v>257</v>
      </c>
      <c r="B89" s="23">
        <v>318</v>
      </c>
      <c r="C89" s="27"/>
      <c r="D89" s="59">
        <v>0</v>
      </c>
      <c r="E89" s="59">
        <v>0</v>
      </c>
    </row>
    <row r="90" spans="1:5">
      <c r="A90" s="27" t="s">
        <v>70</v>
      </c>
      <c r="B90" s="23">
        <v>319</v>
      </c>
      <c r="C90" s="27"/>
      <c r="D90" s="59">
        <f>930000000+500000000</f>
        <v>1430000000</v>
      </c>
      <c r="E90" s="59">
        <v>1311201250</v>
      </c>
    </row>
    <row r="91" spans="1:5">
      <c r="A91" s="27" t="s">
        <v>71</v>
      </c>
      <c r="B91" s="23">
        <v>320</v>
      </c>
      <c r="C91" s="27"/>
      <c r="D91" s="59">
        <v>0</v>
      </c>
      <c r="E91" s="59">
        <v>0</v>
      </c>
    </row>
    <row r="92" spans="1:5">
      <c r="A92" s="27" t="s">
        <v>72</v>
      </c>
      <c r="B92" s="23">
        <v>321</v>
      </c>
      <c r="C92" s="27"/>
      <c r="D92" s="59">
        <v>0</v>
      </c>
      <c r="E92" s="59">
        <v>0</v>
      </c>
    </row>
    <row r="93" spans="1:5">
      <c r="A93" s="27" t="s">
        <v>73</v>
      </c>
      <c r="B93" s="23">
        <v>322</v>
      </c>
      <c r="C93" s="27"/>
      <c r="D93" s="59">
        <v>0</v>
      </c>
      <c r="E93" s="59">
        <v>0</v>
      </c>
    </row>
    <row r="94" spans="1:5">
      <c r="A94" s="27" t="s">
        <v>74</v>
      </c>
      <c r="B94" s="23">
        <v>323</v>
      </c>
      <c r="C94" s="27"/>
      <c r="D94" s="59">
        <v>0</v>
      </c>
      <c r="E94" s="59">
        <v>0</v>
      </c>
    </row>
    <row r="95" spans="1:5">
      <c r="A95" s="27" t="s">
        <v>75</v>
      </c>
      <c r="B95" s="23">
        <v>324</v>
      </c>
      <c r="C95" s="27"/>
      <c r="D95" s="59">
        <v>0</v>
      </c>
      <c r="E95" s="59">
        <v>0</v>
      </c>
    </row>
    <row r="96" spans="1:5">
      <c r="A96" s="25" t="s">
        <v>330</v>
      </c>
      <c r="B96" s="2">
        <v>330</v>
      </c>
      <c r="C96" s="27"/>
      <c r="D96" s="57">
        <f>SUM(D97:D109)</f>
        <v>0</v>
      </c>
      <c r="E96" s="57">
        <f>SUM(E97:E109)</f>
        <v>700000000</v>
      </c>
    </row>
    <row r="97" spans="1:6">
      <c r="A97" s="27" t="s">
        <v>77</v>
      </c>
      <c r="B97" s="23">
        <v>331</v>
      </c>
      <c r="C97" s="27"/>
      <c r="D97" s="59">
        <v>0</v>
      </c>
      <c r="E97" s="59">
        <v>0</v>
      </c>
    </row>
    <row r="98" spans="1:6">
      <c r="A98" s="27" t="s">
        <v>78</v>
      </c>
      <c r="B98" s="23">
        <v>332</v>
      </c>
      <c r="C98" s="27"/>
      <c r="D98" s="59">
        <v>0</v>
      </c>
      <c r="E98" s="59">
        <v>0</v>
      </c>
    </row>
    <row r="99" spans="1:6">
      <c r="A99" s="27" t="s">
        <v>79</v>
      </c>
      <c r="B99" s="23">
        <v>333</v>
      </c>
      <c r="C99" s="27"/>
      <c r="D99" s="59">
        <v>0</v>
      </c>
      <c r="E99" s="59">
        <v>0</v>
      </c>
    </row>
    <row r="100" spans="1:6">
      <c r="A100" s="27" t="s">
        <v>81</v>
      </c>
      <c r="B100" s="23">
        <v>334</v>
      </c>
      <c r="C100" s="27"/>
      <c r="D100" s="59">
        <v>0</v>
      </c>
      <c r="E100" s="59">
        <v>0</v>
      </c>
    </row>
    <row r="101" spans="1:6">
      <c r="A101" s="27" t="s">
        <v>82</v>
      </c>
      <c r="B101" s="23">
        <v>335</v>
      </c>
      <c r="C101" s="27"/>
      <c r="D101" s="59">
        <v>0</v>
      </c>
      <c r="E101" s="59">
        <v>0</v>
      </c>
    </row>
    <row r="102" spans="1:6">
      <c r="A102" s="27" t="s">
        <v>85</v>
      </c>
      <c r="B102" s="23">
        <v>336</v>
      </c>
      <c r="C102" s="27"/>
      <c r="D102" s="59">
        <v>0</v>
      </c>
      <c r="E102" s="59">
        <v>0</v>
      </c>
    </row>
    <row r="103" spans="1:6">
      <c r="A103" s="27" t="s">
        <v>83</v>
      </c>
      <c r="B103" s="23">
        <v>337</v>
      </c>
      <c r="C103" s="27"/>
      <c r="D103" s="59">
        <v>0</v>
      </c>
      <c r="E103" s="59">
        <v>0</v>
      </c>
    </row>
    <row r="104" spans="1:6">
      <c r="A104" s="27" t="s">
        <v>84</v>
      </c>
      <c r="B104" s="23">
        <v>338</v>
      </c>
      <c r="C104" s="27"/>
      <c r="D104" s="59">
        <v>0</v>
      </c>
      <c r="E104" s="59">
        <v>700000000</v>
      </c>
    </row>
    <row r="105" spans="1:6">
      <c r="A105" s="27" t="s">
        <v>86</v>
      </c>
      <c r="B105" s="23">
        <v>339</v>
      </c>
      <c r="C105" s="27"/>
      <c r="D105" s="59">
        <v>0</v>
      </c>
      <c r="E105" s="59">
        <v>0</v>
      </c>
    </row>
    <row r="106" spans="1:6">
      <c r="A106" s="27" t="s">
        <v>87</v>
      </c>
      <c r="B106" s="23">
        <v>340</v>
      </c>
      <c r="C106" s="27"/>
      <c r="D106" s="59">
        <v>0</v>
      </c>
      <c r="E106" s="59">
        <v>0</v>
      </c>
    </row>
    <row r="107" spans="1:6">
      <c r="A107" s="27" t="s">
        <v>88</v>
      </c>
      <c r="B107" s="23">
        <v>341</v>
      </c>
      <c r="C107" s="27"/>
      <c r="D107" s="59">
        <v>0</v>
      </c>
      <c r="E107" s="59">
        <v>0</v>
      </c>
    </row>
    <row r="108" spans="1:6">
      <c r="A108" s="27" t="s">
        <v>89</v>
      </c>
      <c r="B108" s="23">
        <v>342</v>
      </c>
      <c r="C108" s="27"/>
      <c r="D108" s="59">
        <v>0</v>
      </c>
      <c r="E108" s="59">
        <v>0</v>
      </c>
    </row>
    <row r="109" spans="1:6">
      <c r="A109" s="27" t="s">
        <v>90</v>
      </c>
      <c r="B109" s="23">
        <v>343</v>
      </c>
      <c r="C109" s="27"/>
      <c r="D109" s="59">
        <v>0</v>
      </c>
      <c r="E109" s="59">
        <v>0</v>
      </c>
    </row>
    <row r="110" spans="1:6">
      <c r="A110" s="25" t="s">
        <v>329</v>
      </c>
      <c r="B110" s="2">
        <v>400</v>
      </c>
      <c r="C110" s="27"/>
      <c r="D110" s="57">
        <f>SUM(D111,D128)</f>
        <v>21800368679</v>
      </c>
      <c r="E110" s="57">
        <f>SUM(E111,E128)</f>
        <v>19160825389</v>
      </c>
      <c r="F110" s="50"/>
    </row>
    <row r="111" spans="1:6">
      <c r="A111" s="25" t="s">
        <v>327</v>
      </c>
      <c r="B111" s="2">
        <v>410</v>
      </c>
      <c r="C111" s="27"/>
      <c r="D111" s="57">
        <f>SUM(D112,D115:D124,D127)</f>
        <v>21800368679</v>
      </c>
      <c r="E111" s="57">
        <f>SUM(E112,E115,E116,E117,E118,E119,E120,E121,E122,E123,E124,E127)</f>
        <v>19160825389</v>
      </c>
    </row>
    <row r="112" spans="1:6">
      <c r="A112" s="27" t="s">
        <v>328</v>
      </c>
      <c r="B112" s="23">
        <v>411</v>
      </c>
      <c r="C112" s="27"/>
      <c r="D112" s="59">
        <f>SUM(D113:D114)</f>
        <v>11000000000</v>
      </c>
      <c r="E112" s="59">
        <f>SUM(E113:E114)</f>
        <v>11000000000</v>
      </c>
    </row>
    <row r="113" spans="1:7">
      <c r="A113" s="27" t="s">
        <v>94</v>
      </c>
      <c r="B113" s="23" t="s">
        <v>113</v>
      </c>
      <c r="C113" s="27"/>
      <c r="D113" s="59">
        <v>11000000000</v>
      </c>
      <c r="E113" s="59">
        <v>11000000000</v>
      </c>
      <c r="G113" s="50"/>
    </row>
    <row r="114" spans="1:7">
      <c r="A114" s="27" t="s">
        <v>95</v>
      </c>
      <c r="B114" s="23" t="s">
        <v>114</v>
      </c>
      <c r="C114" s="27"/>
      <c r="D114" s="59">
        <v>0</v>
      </c>
      <c r="E114" s="59">
        <v>0</v>
      </c>
    </row>
    <row r="115" spans="1:7">
      <c r="A115" s="27" t="s">
        <v>96</v>
      </c>
      <c r="B115" s="23">
        <v>412</v>
      </c>
      <c r="C115" s="27"/>
      <c r="D115" s="59">
        <v>0</v>
      </c>
      <c r="E115" s="59">
        <v>0</v>
      </c>
    </row>
    <row r="116" spans="1:7">
      <c r="A116" s="27" t="s">
        <v>97</v>
      </c>
      <c r="B116" s="23">
        <v>413</v>
      </c>
      <c r="C116" s="27"/>
      <c r="D116" s="59">
        <v>0</v>
      </c>
      <c r="E116" s="59">
        <v>0</v>
      </c>
    </row>
    <row r="117" spans="1:7">
      <c r="A117" s="27" t="s">
        <v>98</v>
      </c>
      <c r="B117" s="23">
        <v>414</v>
      </c>
      <c r="C117" s="27"/>
      <c r="D117" s="59">
        <v>0</v>
      </c>
      <c r="E117" s="59">
        <v>0</v>
      </c>
    </row>
    <row r="118" spans="1:7">
      <c r="A118" s="27" t="s">
        <v>99</v>
      </c>
      <c r="B118" s="23">
        <v>415</v>
      </c>
      <c r="C118" s="27"/>
      <c r="D118" s="59">
        <v>0</v>
      </c>
      <c r="E118" s="59">
        <v>0</v>
      </c>
    </row>
    <row r="119" spans="1:7">
      <c r="A119" s="27" t="s">
        <v>100</v>
      </c>
      <c r="B119" s="23">
        <v>416</v>
      </c>
      <c r="C119" s="27"/>
      <c r="D119" s="59">
        <v>0</v>
      </c>
      <c r="E119" s="59">
        <v>0</v>
      </c>
    </row>
    <row r="120" spans="1:7">
      <c r="A120" s="27" t="s">
        <v>101</v>
      </c>
      <c r="B120" s="23">
        <v>417</v>
      </c>
      <c r="C120" s="27"/>
      <c r="D120" s="59">
        <v>0</v>
      </c>
      <c r="E120" s="59">
        <v>0</v>
      </c>
    </row>
    <row r="121" spans="1:7">
      <c r="A121" s="27" t="s">
        <v>102</v>
      </c>
      <c r="B121" s="23">
        <v>418</v>
      </c>
      <c r="C121" s="27"/>
      <c r="D121" s="59">
        <v>0</v>
      </c>
      <c r="E121" s="59">
        <v>0</v>
      </c>
    </row>
    <row r="122" spans="1:7">
      <c r="A122" s="27" t="s">
        <v>103</v>
      </c>
      <c r="B122" s="23">
        <v>419</v>
      </c>
      <c r="C122" s="27"/>
      <c r="D122" s="59">
        <v>0</v>
      </c>
      <c r="E122" s="59">
        <v>0</v>
      </c>
    </row>
    <row r="123" spans="1:7">
      <c r="A123" s="27" t="s">
        <v>104</v>
      </c>
      <c r="B123" s="23">
        <v>420</v>
      </c>
      <c r="C123" s="27"/>
      <c r="D123" s="59">
        <v>0</v>
      </c>
      <c r="E123" s="59">
        <v>0</v>
      </c>
    </row>
    <row r="124" spans="1:7">
      <c r="A124" s="27" t="s">
        <v>326</v>
      </c>
      <c r="B124" s="23">
        <v>421</v>
      </c>
      <c r="C124" s="27"/>
      <c r="D124" s="59">
        <f>SUM(D125:D126)</f>
        <v>10800368679</v>
      </c>
      <c r="E124" s="59">
        <f>SUM(E125:E126)</f>
        <v>8160825389</v>
      </c>
    </row>
    <row r="125" spans="1:7">
      <c r="A125" s="27" t="s">
        <v>106</v>
      </c>
      <c r="B125" s="23" t="s">
        <v>115</v>
      </c>
      <c r="C125" s="27"/>
      <c r="D125" s="59">
        <v>3085049432</v>
      </c>
      <c r="E125" s="59">
        <f>1470972834+700000000</f>
        <v>2170972834</v>
      </c>
    </row>
    <row r="126" spans="1:7">
      <c r="A126" s="27" t="s">
        <v>107</v>
      </c>
      <c r="B126" s="23" t="s">
        <v>116</v>
      </c>
      <c r="C126" s="27"/>
      <c r="D126" s="59">
        <v>7715319247</v>
      </c>
      <c r="E126" s="59">
        <v>5989852555</v>
      </c>
    </row>
    <row r="127" spans="1:7">
      <c r="A127" s="27" t="s">
        <v>108</v>
      </c>
      <c r="B127" s="23">
        <v>422</v>
      </c>
      <c r="C127" s="27"/>
      <c r="D127" s="59">
        <v>0</v>
      </c>
      <c r="E127" s="59">
        <v>0</v>
      </c>
    </row>
    <row r="128" spans="1:7">
      <c r="A128" s="25" t="s">
        <v>325</v>
      </c>
      <c r="B128" s="2">
        <v>430</v>
      </c>
      <c r="C128" s="27"/>
      <c r="D128" s="57">
        <f>SUM(D129:D130)</f>
        <v>0</v>
      </c>
      <c r="E128" s="57">
        <f>SUM(E129:E130)</f>
        <v>0</v>
      </c>
    </row>
    <row r="129" spans="1:5">
      <c r="A129" s="27" t="s">
        <v>110</v>
      </c>
      <c r="B129" s="23">
        <v>431</v>
      </c>
      <c r="C129" s="27"/>
      <c r="D129" s="59">
        <v>0</v>
      </c>
      <c r="E129" s="59">
        <v>0</v>
      </c>
    </row>
    <row r="130" spans="1:5">
      <c r="A130" s="27" t="s">
        <v>111</v>
      </c>
      <c r="B130" s="23">
        <v>432</v>
      </c>
      <c r="C130" s="27"/>
      <c r="D130" s="59">
        <v>0</v>
      </c>
      <c r="E130" s="59">
        <v>0</v>
      </c>
    </row>
    <row r="131" spans="1:5">
      <c r="A131" s="25" t="s">
        <v>324</v>
      </c>
      <c r="B131" s="23">
        <v>440</v>
      </c>
      <c r="C131" s="27"/>
      <c r="D131" s="57">
        <f>SUM(D110,D80)</f>
        <v>28786184269</v>
      </c>
      <c r="E131" s="57">
        <f>SUM(E80,E110)</f>
        <v>25546052809</v>
      </c>
    </row>
    <row r="132" spans="1:5">
      <c r="A132" s="43"/>
      <c r="B132" s="44"/>
      <c r="C132" s="41"/>
      <c r="D132" s="54"/>
      <c r="E132" s="60"/>
    </row>
    <row r="133" spans="1:5">
      <c r="A133" s="43"/>
      <c r="B133" s="44"/>
      <c r="C133" s="41"/>
      <c r="D133" s="54"/>
      <c r="E133" s="60"/>
    </row>
    <row r="134" spans="1:5">
      <c r="A134" s="43"/>
      <c r="B134" s="44"/>
      <c r="C134" s="41"/>
      <c r="D134" s="54"/>
      <c r="E134" s="60"/>
    </row>
    <row r="135" spans="1:5" ht="19.5" customHeight="1">
      <c r="A135" s="41"/>
      <c r="B135" s="41"/>
      <c r="C135" s="41"/>
      <c r="D135" s="61"/>
      <c r="E135" s="61" t="s">
        <v>262</v>
      </c>
    </row>
    <row r="136" spans="1:5" s="21" customFormat="1" ht="16.5" customHeight="1">
      <c r="A136" s="46" t="s">
        <v>124</v>
      </c>
      <c r="B136" s="45"/>
      <c r="C136" s="47" t="s">
        <v>125</v>
      </c>
      <c r="D136" s="62"/>
      <c r="E136" s="118" t="s">
        <v>126</v>
      </c>
    </row>
    <row r="137" spans="1:5" s="21" customFormat="1">
      <c r="A137" s="45" t="s">
        <v>185</v>
      </c>
      <c r="B137" s="45"/>
      <c r="C137" s="45" t="s">
        <v>185</v>
      </c>
      <c r="D137" s="61"/>
      <c r="E137" s="61" t="s">
        <v>127</v>
      </c>
    </row>
    <row r="138" spans="1:5" s="21" customFormat="1">
      <c r="A138" s="45"/>
      <c r="B138" s="45"/>
      <c r="C138" s="45"/>
      <c r="D138" s="61"/>
      <c r="E138" s="61"/>
    </row>
    <row r="139" spans="1:5" s="21" customFormat="1">
      <c r="A139" s="45"/>
      <c r="B139" s="45"/>
      <c r="C139" s="45"/>
      <c r="D139" s="61"/>
      <c r="E139" s="61"/>
    </row>
    <row r="140" spans="1:5" s="21" customFormat="1">
      <c r="A140" s="45"/>
      <c r="B140" s="45"/>
      <c r="C140" s="45"/>
      <c r="D140" s="61"/>
      <c r="E140" s="61"/>
    </row>
    <row r="141" spans="1:5" s="21" customFormat="1">
      <c r="A141" s="45"/>
      <c r="B141" s="45"/>
      <c r="C141" s="45"/>
      <c r="D141" s="61"/>
      <c r="E141" s="61"/>
    </row>
    <row r="142" spans="1:5">
      <c r="A142" s="43" t="s">
        <v>128</v>
      </c>
      <c r="B142" s="41"/>
      <c r="C142" s="41"/>
      <c r="D142" s="54"/>
      <c r="E142" s="54"/>
    </row>
    <row r="143" spans="1:5">
      <c r="A143" s="43" t="s">
        <v>129</v>
      </c>
      <c r="B143" s="41"/>
      <c r="C143" s="41"/>
      <c r="D143" s="54"/>
      <c r="E143" s="54"/>
    </row>
    <row r="144" spans="1:5">
      <c r="A144" s="41"/>
      <c r="B144" s="41"/>
      <c r="C144" s="41"/>
      <c r="D144" s="54"/>
      <c r="E144" s="54"/>
    </row>
    <row r="145" spans="1:5">
      <c r="A145" s="41"/>
      <c r="B145" s="41"/>
      <c r="C145" s="41"/>
      <c r="D145" s="54"/>
      <c r="E145" s="54"/>
    </row>
    <row r="146" spans="1:5">
      <c r="A146" s="43" t="s">
        <v>130</v>
      </c>
      <c r="B146" s="41"/>
      <c r="C146" s="41"/>
      <c r="D146" s="54"/>
      <c r="E146" s="54"/>
    </row>
    <row r="147" spans="1:5">
      <c r="A147" s="48" t="s">
        <v>131</v>
      </c>
      <c r="B147" s="41"/>
      <c r="C147" s="41"/>
      <c r="D147" s="54"/>
      <c r="E147" s="54"/>
    </row>
    <row r="148" spans="1:5">
      <c r="A148" s="48" t="s">
        <v>132</v>
      </c>
      <c r="B148" s="41"/>
      <c r="C148" s="41"/>
      <c r="D148" s="54"/>
      <c r="E148" s="54"/>
    </row>
    <row r="149" spans="1:5">
      <c r="A149" s="48" t="s">
        <v>133</v>
      </c>
      <c r="B149" s="41"/>
      <c r="C149" s="41"/>
      <c r="D149" s="54"/>
      <c r="E149" s="54"/>
    </row>
    <row r="150" spans="1:5">
      <c r="A150" s="48" t="s">
        <v>134</v>
      </c>
      <c r="B150" s="41"/>
      <c r="C150" s="41"/>
      <c r="D150" s="54"/>
      <c r="E150" s="54"/>
    </row>
    <row r="151" spans="1:5">
      <c r="A151" s="48" t="s">
        <v>135</v>
      </c>
      <c r="B151" s="41"/>
      <c r="C151" s="41"/>
      <c r="D151" s="54"/>
      <c r="E151" s="54"/>
    </row>
    <row r="152" spans="1:5">
      <c r="A152" s="41"/>
      <c r="B152" s="41"/>
      <c r="C152" s="41"/>
      <c r="D152" s="54"/>
      <c r="E152" s="54"/>
    </row>
    <row r="153" spans="1:5">
      <c r="A153" s="41"/>
      <c r="B153" s="41"/>
      <c r="C153" s="41"/>
      <c r="D153" s="54"/>
      <c r="E153" s="54"/>
    </row>
    <row r="154" spans="1:5">
      <c r="A154" s="41"/>
      <c r="B154" s="41"/>
      <c r="C154" s="41"/>
      <c r="D154" s="54"/>
      <c r="E154" s="54"/>
    </row>
    <row r="155" spans="1:5">
      <c r="A155" s="41"/>
      <c r="B155" s="41"/>
      <c r="C155" s="41"/>
      <c r="D155" s="54"/>
      <c r="E155" s="54"/>
    </row>
    <row r="156" spans="1:5">
      <c r="A156" s="41"/>
      <c r="B156" s="41"/>
      <c r="C156" s="41"/>
      <c r="D156" s="54"/>
      <c r="E156" s="54"/>
    </row>
    <row r="157" spans="1:5">
      <c r="A157" s="41"/>
      <c r="B157" s="41"/>
      <c r="C157" s="41"/>
      <c r="D157" s="54"/>
      <c r="E157" s="54"/>
    </row>
    <row r="158" spans="1:5">
      <c r="A158" s="41"/>
      <c r="B158" s="41"/>
      <c r="C158" s="41"/>
      <c r="D158" s="54"/>
      <c r="E158" s="54"/>
    </row>
    <row r="159" spans="1:5">
      <c r="A159" s="41"/>
      <c r="B159" s="41"/>
      <c r="C159" s="41"/>
      <c r="D159" s="54"/>
      <c r="E159" s="54"/>
    </row>
    <row r="160" spans="1:5">
      <c r="A160" s="41"/>
      <c r="B160" s="41"/>
      <c r="C160" s="41"/>
      <c r="D160" s="54"/>
      <c r="E160" s="54"/>
    </row>
    <row r="161" spans="1:5">
      <c r="A161" s="41"/>
      <c r="B161" s="41"/>
      <c r="C161" s="41"/>
      <c r="D161" s="54"/>
      <c r="E161" s="54"/>
    </row>
  </sheetData>
  <mergeCells count="12">
    <mergeCell ref="J15:J17"/>
    <mergeCell ref="K15:K17"/>
    <mergeCell ref="L15:M15"/>
    <mergeCell ref="N15:O15"/>
    <mergeCell ref="P15:R15"/>
    <mergeCell ref="L16:L17"/>
    <mergeCell ref="M16:M17"/>
    <mergeCell ref="N16:N17"/>
    <mergeCell ref="O16:O17"/>
    <mergeCell ref="P16:P17"/>
    <mergeCell ref="Q16:Q17"/>
    <mergeCell ref="R16:R1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8"/>
  <sheetViews>
    <sheetView topLeftCell="A16" workbookViewId="0">
      <selection activeCell="L24" sqref="L24"/>
    </sheetView>
  </sheetViews>
  <sheetFormatPr defaultRowHeight="15"/>
  <cols>
    <col min="1" max="1" width="76.85546875" customWidth="1"/>
    <col min="2" max="2" width="16.5703125" style="9" customWidth="1"/>
    <col min="3" max="3" width="15.28515625" customWidth="1"/>
    <col min="4" max="4" width="29.5703125" style="77" customWidth="1"/>
    <col min="5" max="5" width="28.28515625" style="77" customWidth="1"/>
    <col min="10" max="10" width="4.28515625" customWidth="1"/>
    <col min="11" max="11" width="24" customWidth="1"/>
    <col min="12" max="12" width="13.85546875" customWidth="1"/>
    <col min="13" max="13" width="13.7109375" customWidth="1"/>
    <col min="14" max="14" width="13.5703125" customWidth="1"/>
    <col min="15" max="15" width="8.28515625" customWidth="1"/>
  </cols>
  <sheetData>
    <row r="1" spans="1:5" s="11" customFormat="1" ht="21.75" customHeight="1">
      <c r="B1" s="12" t="s">
        <v>136</v>
      </c>
      <c r="D1" s="76"/>
      <c r="E1" s="51" t="s">
        <v>281</v>
      </c>
    </row>
    <row r="2" spans="1:5" s="11" customFormat="1" ht="21.75" customHeight="1">
      <c r="B2" s="12" t="s">
        <v>318</v>
      </c>
      <c r="D2" s="76"/>
      <c r="E2" s="52" t="s">
        <v>259</v>
      </c>
    </row>
    <row r="3" spans="1:5" ht="15.75">
      <c r="E3" s="52" t="s">
        <v>260</v>
      </c>
    </row>
    <row r="4" spans="1:5" ht="15.75">
      <c r="A4" t="s">
        <v>183</v>
      </c>
      <c r="E4" s="53" t="s">
        <v>261</v>
      </c>
    </row>
    <row r="5" spans="1:5">
      <c r="A5" t="s">
        <v>182</v>
      </c>
    </row>
    <row r="6" spans="1:5">
      <c r="A6" t="s">
        <v>181</v>
      </c>
    </row>
    <row r="8" spans="1:5" ht="15.75">
      <c r="A8" s="21" t="s">
        <v>180</v>
      </c>
      <c r="B8" s="20"/>
      <c r="C8" s="19"/>
      <c r="D8" s="50"/>
      <c r="E8" s="50" t="s">
        <v>280</v>
      </c>
    </row>
    <row r="9" spans="1:5" ht="15.75">
      <c r="A9" s="2" t="s">
        <v>137</v>
      </c>
      <c r="B9" s="22" t="s">
        <v>1</v>
      </c>
      <c r="C9" s="2" t="s">
        <v>2</v>
      </c>
      <c r="D9" s="56" t="s">
        <v>138</v>
      </c>
      <c r="E9" s="56" t="s">
        <v>139</v>
      </c>
    </row>
    <row r="10" spans="1:5" ht="15.75" customHeight="1">
      <c r="A10" s="2">
        <v>1</v>
      </c>
      <c r="B10" s="22">
        <v>2</v>
      </c>
      <c r="C10" s="2">
        <v>3</v>
      </c>
      <c r="D10" s="56">
        <v>4</v>
      </c>
      <c r="E10" s="56">
        <v>5</v>
      </c>
    </row>
    <row r="11" spans="1:5" ht="15.75">
      <c r="A11" s="27" t="s">
        <v>140</v>
      </c>
      <c r="B11" s="24" t="s">
        <v>141</v>
      </c>
      <c r="C11" s="27"/>
      <c r="D11" s="59">
        <v>38650024226</v>
      </c>
      <c r="E11" s="59">
        <v>32611217868</v>
      </c>
    </row>
    <row r="12" spans="1:5" ht="15.75">
      <c r="A12" s="27" t="s">
        <v>142</v>
      </c>
      <c r="B12" s="24" t="s">
        <v>143</v>
      </c>
      <c r="C12" s="27"/>
      <c r="D12" s="59">
        <v>0</v>
      </c>
      <c r="E12" s="59">
        <v>0</v>
      </c>
    </row>
    <row r="13" spans="1:5" ht="15.75" customHeight="1">
      <c r="A13" s="25" t="s">
        <v>345</v>
      </c>
      <c r="B13" s="22" t="s">
        <v>145</v>
      </c>
      <c r="C13" s="27"/>
      <c r="D13" s="57">
        <f>SUM(D11,-D12)</f>
        <v>38650024226</v>
      </c>
      <c r="E13" s="57">
        <f>SUM(E11,-E12)</f>
        <v>32611217868</v>
      </c>
    </row>
    <row r="14" spans="1:5" ht="15.75">
      <c r="A14" s="27" t="s">
        <v>146</v>
      </c>
      <c r="B14" s="24" t="s">
        <v>147</v>
      </c>
      <c r="C14" s="27"/>
      <c r="D14" s="59">
        <f>28611268271-471788115</f>
        <v>28139480156</v>
      </c>
      <c r="E14" s="59">
        <v>24796049597</v>
      </c>
    </row>
    <row r="15" spans="1:5" ht="15.75" customHeight="1">
      <c r="A15" s="25" t="s">
        <v>346</v>
      </c>
      <c r="B15" s="22" t="s">
        <v>164</v>
      </c>
      <c r="C15" s="27"/>
      <c r="D15" s="57">
        <f>SUM(D13,-D14)</f>
        <v>10510544070</v>
      </c>
      <c r="E15" s="57">
        <f>SUM(E13,-E14)</f>
        <v>7815168271</v>
      </c>
    </row>
    <row r="16" spans="1:5" ht="15.75">
      <c r="A16" s="27" t="s">
        <v>149</v>
      </c>
      <c r="B16" s="24" t="s">
        <v>165</v>
      </c>
      <c r="C16" s="27"/>
      <c r="D16" s="59">
        <v>415844731</v>
      </c>
      <c r="E16" s="59">
        <v>150900000</v>
      </c>
    </row>
    <row r="17" spans="1:5" ht="15.75">
      <c r="A17" s="27" t="s">
        <v>150</v>
      </c>
      <c r="B17" s="24" t="s">
        <v>166</v>
      </c>
      <c r="C17" s="27"/>
      <c r="D17" s="59">
        <v>79765408</v>
      </c>
      <c r="E17" s="59">
        <v>85575000</v>
      </c>
    </row>
    <row r="18" spans="1:5" ht="15.75">
      <c r="A18" s="27" t="s">
        <v>151</v>
      </c>
      <c r="B18" s="24" t="s">
        <v>167</v>
      </c>
      <c r="C18" s="27"/>
      <c r="D18" s="59">
        <v>50000000</v>
      </c>
      <c r="E18" s="59">
        <v>0</v>
      </c>
    </row>
    <row r="19" spans="1:5" ht="15.75">
      <c r="A19" s="27" t="s">
        <v>152</v>
      </c>
      <c r="B19" s="24" t="s">
        <v>168</v>
      </c>
      <c r="C19" s="27"/>
      <c r="D19" s="59">
        <v>908000530</v>
      </c>
      <c r="E19" s="59">
        <v>487297120</v>
      </c>
    </row>
    <row r="20" spans="1:5" ht="15.75">
      <c r="A20" s="27" t="s">
        <v>153</v>
      </c>
      <c r="B20" s="24" t="s">
        <v>169</v>
      </c>
      <c r="C20" s="27"/>
      <c r="D20" s="59">
        <v>2018114109</v>
      </c>
      <c r="E20" s="59">
        <v>1214187264</v>
      </c>
    </row>
    <row r="21" spans="1:5" ht="15.75">
      <c r="A21" s="25" t="s">
        <v>347</v>
      </c>
      <c r="B21" s="22" t="s">
        <v>170</v>
      </c>
      <c r="C21" s="27"/>
      <c r="D21" s="57">
        <f>SUM(D15,D16,-D17,-D19,-D20)</f>
        <v>7920508754</v>
      </c>
      <c r="E21" s="57">
        <f>SUM(E15,E16,-E17,-E19,-E20)</f>
        <v>6179008887</v>
      </c>
    </row>
    <row r="22" spans="1:5" ht="15.75">
      <c r="A22" s="27" t="s">
        <v>155</v>
      </c>
      <c r="B22" s="24" t="s">
        <v>171</v>
      </c>
      <c r="C22" s="27"/>
      <c r="D22" s="59">
        <v>0</v>
      </c>
      <c r="E22" s="59">
        <v>0</v>
      </c>
    </row>
    <row r="23" spans="1:5" ht="15.75">
      <c r="A23" s="31" t="s">
        <v>156</v>
      </c>
      <c r="B23" s="24" t="s">
        <v>172</v>
      </c>
      <c r="C23" s="27"/>
      <c r="D23" s="59">
        <v>15289507</v>
      </c>
      <c r="E23" s="59">
        <v>0</v>
      </c>
    </row>
    <row r="24" spans="1:5" ht="15.75">
      <c r="A24" s="32" t="s">
        <v>348</v>
      </c>
      <c r="B24" s="22" t="s">
        <v>173</v>
      </c>
      <c r="C24" s="27"/>
      <c r="D24" s="57">
        <f>SUM(D22,-D23)</f>
        <v>-15289507</v>
      </c>
      <c r="E24" s="57">
        <f>SUM(E22,-E23)</f>
        <v>0</v>
      </c>
    </row>
    <row r="25" spans="1:5" ht="15.75">
      <c r="A25" s="32" t="s">
        <v>349</v>
      </c>
      <c r="B25" s="22" t="s">
        <v>174</v>
      </c>
      <c r="C25" s="27"/>
      <c r="D25" s="57">
        <f>SUM(D21,D24)</f>
        <v>7905219247</v>
      </c>
      <c r="E25" s="57">
        <f>SUM(E21,E24)</f>
        <v>6179008887</v>
      </c>
    </row>
    <row r="26" spans="1:5" ht="15.75">
      <c r="A26" s="31" t="s">
        <v>159</v>
      </c>
      <c r="B26" s="24" t="s">
        <v>175</v>
      </c>
      <c r="C26" s="27"/>
      <c r="D26" s="59">
        <v>189900000</v>
      </c>
      <c r="E26" s="59">
        <v>189156332</v>
      </c>
    </row>
    <row r="27" spans="1:5" ht="15.75">
      <c r="A27" s="31" t="s">
        <v>160</v>
      </c>
      <c r="B27" s="24" t="s">
        <v>176</v>
      </c>
      <c r="C27" s="27"/>
      <c r="D27" s="59">
        <v>0</v>
      </c>
      <c r="E27" s="59">
        <v>0</v>
      </c>
    </row>
    <row r="28" spans="1:5" ht="15.75">
      <c r="A28" s="32" t="s">
        <v>350</v>
      </c>
      <c r="B28" s="22" t="s">
        <v>177</v>
      </c>
      <c r="C28" s="27"/>
      <c r="D28" s="57">
        <f>SUM(D25,-D26,-D27)</f>
        <v>7715319247</v>
      </c>
      <c r="E28" s="57">
        <f>SUM(E25,-E26,-E27)</f>
        <v>5989852555</v>
      </c>
    </row>
    <row r="29" spans="1:5" ht="15.75">
      <c r="A29" s="31" t="s">
        <v>162</v>
      </c>
      <c r="B29" s="24" t="s">
        <v>178</v>
      </c>
      <c r="C29" s="27"/>
      <c r="D29" s="59">
        <v>0</v>
      </c>
      <c r="E29" s="59">
        <v>0</v>
      </c>
    </row>
    <row r="30" spans="1:5" ht="15.75">
      <c r="A30" s="31" t="s">
        <v>163</v>
      </c>
      <c r="B30" s="24" t="s">
        <v>179</v>
      </c>
      <c r="C30" s="27"/>
      <c r="D30" s="59">
        <v>0</v>
      </c>
      <c r="E30" s="59">
        <v>0</v>
      </c>
    </row>
    <row r="31" spans="1:5">
      <c r="A31" s="7"/>
      <c r="B31" s="16"/>
      <c r="C31" s="1"/>
      <c r="D31" s="78"/>
      <c r="E31" s="78"/>
    </row>
    <row r="32" spans="1:5">
      <c r="A32" s="7"/>
      <c r="B32" s="16"/>
      <c r="C32" s="1"/>
      <c r="D32" s="78"/>
      <c r="E32" s="78"/>
    </row>
    <row r="33" spans="1:5">
      <c r="A33" s="7"/>
      <c r="B33" s="16"/>
      <c r="C33" s="1"/>
      <c r="D33" s="78"/>
      <c r="E33" s="78"/>
    </row>
    <row r="34" spans="1:5" ht="17.25" customHeight="1">
      <c r="D34" s="77" t="s">
        <v>262</v>
      </c>
    </row>
    <row r="35" spans="1:5" ht="16.5" customHeight="1">
      <c r="A35" s="4" t="s">
        <v>184</v>
      </c>
      <c r="B35" s="13" t="s">
        <v>125</v>
      </c>
      <c r="C35" s="8"/>
      <c r="D35" s="79" t="s">
        <v>186</v>
      </c>
    </row>
    <row r="36" spans="1:5">
      <c r="A36" s="5" t="s">
        <v>185</v>
      </c>
      <c r="B36" s="10" t="s">
        <v>185</v>
      </c>
      <c r="D36" s="80" t="s">
        <v>127</v>
      </c>
    </row>
    <row r="39" spans="1:5">
      <c r="D39" s="78"/>
    </row>
    <row r="40" spans="1:5" ht="15.75">
      <c r="D40" s="54"/>
    </row>
    <row r="42" spans="1:5">
      <c r="A42" s="3" t="s">
        <v>128</v>
      </c>
    </row>
    <row r="43" spans="1:5">
      <c r="A43" s="3" t="s">
        <v>129</v>
      </c>
    </row>
    <row r="46" spans="1:5">
      <c r="A46" t="s">
        <v>187</v>
      </c>
    </row>
    <row r="47" spans="1:5" s="6" customFormat="1">
      <c r="A47" t="s">
        <v>254</v>
      </c>
      <c r="B47" s="14"/>
      <c r="D47" s="81"/>
      <c r="E47" s="81"/>
    </row>
    <row r="48" spans="1:5">
      <c r="A48" t="s">
        <v>188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E67"/>
  <sheetViews>
    <sheetView topLeftCell="C1" workbookViewId="0">
      <selection activeCell="A53" sqref="A53"/>
    </sheetView>
  </sheetViews>
  <sheetFormatPr defaultRowHeight="15.75"/>
  <cols>
    <col min="1" max="1" width="89.7109375" style="19" customWidth="1"/>
    <col min="2" max="2" width="12.7109375" style="20" customWidth="1"/>
    <col min="3" max="3" width="14.85546875" style="19" customWidth="1"/>
    <col min="4" max="4" width="27.28515625" style="50" customWidth="1"/>
    <col min="5" max="5" width="28.28515625" style="50" customWidth="1"/>
    <col min="6" max="6" width="15" style="19" customWidth="1"/>
    <col min="7" max="16384" width="9.140625" style="19"/>
  </cols>
  <sheetData>
    <row r="1" spans="1:5" s="15" customFormat="1" ht="21" customHeight="1">
      <c r="A1" s="11"/>
      <c r="B1" s="12" t="s">
        <v>136</v>
      </c>
      <c r="D1" s="82"/>
      <c r="E1" s="51" t="s">
        <v>282</v>
      </c>
    </row>
    <row r="2" spans="1:5" s="11" customFormat="1" ht="20.25" customHeight="1">
      <c r="B2" s="12" t="s">
        <v>250</v>
      </c>
      <c r="D2" s="76"/>
      <c r="E2" s="52" t="s">
        <v>259</v>
      </c>
    </row>
    <row r="3" spans="1:5" s="17" customFormat="1">
      <c r="B3" s="18" t="s">
        <v>253</v>
      </c>
      <c r="D3" s="83"/>
      <c r="E3" s="52" t="s">
        <v>260</v>
      </c>
    </row>
    <row r="4" spans="1:5">
      <c r="A4" s="19" t="s">
        <v>267</v>
      </c>
      <c r="E4" s="53" t="s">
        <v>261</v>
      </c>
    </row>
    <row r="5" spans="1:5">
      <c r="A5" s="19" t="s">
        <v>268</v>
      </c>
    </row>
    <row r="6" spans="1:5">
      <c r="A6" s="19" t="s">
        <v>269</v>
      </c>
    </row>
    <row r="8" spans="1:5">
      <c r="A8" s="21" t="s">
        <v>252</v>
      </c>
      <c r="E8" s="50" t="s">
        <v>251</v>
      </c>
    </row>
    <row r="9" spans="1:5">
      <c r="A9" s="2" t="s">
        <v>137</v>
      </c>
      <c r="B9" s="22" t="s">
        <v>1</v>
      </c>
      <c r="C9" s="2" t="s">
        <v>2</v>
      </c>
      <c r="D9" s="56" t="s">
        <v>138</v>
      </c>
      <c r="E9" s="56" t="s">
        <v>139</v>
      </c>
    </row>
    <row r="10" spans="1:5" s="38" customFormat="1">
      <c r="A10" s="2">
        <v>1</v>
      </c>
      <c r="B10" s="22">
        <v>2</v>
      </c>
      <c r="C10" s="2">
        <v>3</v>
      </c>
      <c r="D10" s="56">
        <v>4</v>
      </c>
      <c r="E10" s="56">
        <v>5</v>
      </c>
    </row>
    <row r="11" spans="1:5">
      <c r="A11" s="25" t="s">
        <v>189</v>
      </c>
      <c r="B11" s="26"/>
      <c r="C11" s="27"/>
      <c r="D11" s="59"/>
      <c r="E11" s="59"/>
    </row>
    <row r="12" spans="1:5">
      <c r="A12" s="28" t="s">
        <v>190</v>
      </c>
      <c r="B12" s="22" t="s">
        <v>141</v>
      </c>
      <c r="C12" s="27"/>
      <c r="D12" s="57">
        <v>7905219247</v>
      </c>
      <c r="E12" s="57">
        <v>6179008887</v>
      </c>
    </row>
    <row r="13" spans="1:5">
      <c r="A13" s="29" t="s">
        <v>191</v>
      </c>
      <c r="B13" s="24"/>
      <c r="C13" s="27"/>
      <c r="D13" s="59"/>
      <c r="E13" s="59"/>
    </row>
    <row r="14" spans="1:5">
      <c r="A14" s="27" t="s">
        <v>192</v>
      </c>
      <c r="B14" s="24" t="s">
        <v>143</v>
      </c>
      <c r="C14" s="27"/>
      <c r="D14" s="59">
        <v>111500350</v>
      </c>
      <c r="E14" s="59">
        <v>271260655</v>
      </c>
    </row>
    <row r="15" spans="1:5">
      <c r="A15" s="27" t="s">
        <v>193</v>
      </c>
      <c r="B15" s="24" t="s">
        <v>228</v>
      </c>
      <c r="C15" s="27"/>
      <c r="D15" s="59">
        <v>0</v>
      </c>
      <c r="E15" s="59">
        <v>0</v>
      </c>
    </row>
    <row r="16" spans="1:5">
      <c r="A16" s="27" t="s">
        <v>194</v>
      </c>
      <c r="B16" s="24" t="s">
        <v>229</v>
      </c>
      <c r="C16" s="27"/>
      <c r="D16" s="59">
        <v>0</v>
      </c>
      <c r="E16" s="59">
        <v>0</v>
      </c>
    </row>
    <row r="17" spans="1:5">
      <c r="A17" s="27" t="s">
        <v>230</v>
      </c>
      <c r="B17" s="24" t="s">
        <v>231</v>
      </c>
      <c r="C17" s="27"/>
      <c r="D17" s="59">
        <v>0</v>
      </c>
      <c r="E17" s="59">
        <v>0</v>
      </c>
    </row>
    <row r="18" spans="1:5">
      <c r="A18" s="27" t="s">
        <v>195</v>
      </c>
      <c r="B18" s="24" t="s">
        <v>232</v>
      </c>
      <c r="C18" s="27"/>
      <c r="D18" s="59">
        <v>0</v>
      </c>
      <c r="E18" s="59">
        <v>85575000</v>
      </c>
    </row>
    <row r="19" spans="1:5">
      <c r="A19" s="27" t="s">
        <v>196</v>
      </c>
      <c r="B19" s="24" t="s">
        <v>233</v>
      </c>
      <c r="C19" s="27"/>
      <c r="D19" s="59">
        <v>0</v>
      </c>
      <c r="E19" s="59">
        <v>0</v>
      </c>
    </row>
    <row r="20" spans="1:5">
      <c r="A20" s="30" t="s">
        <v>197</v>
      </c>
      <c r="B20" s="22" t="s">
        <v>234</v>
      </c>
      <c r="C20" s="27"/>
      <c r="D20" s="57">
        <f>SUM(D12,D14:D18)</f>
        <v>8016719597</v>
      </c>
      <c r="E20" s="57">
        <f>SUM(E12,E14:E18)</f>
        <v>6535844542</v>
      </c>
    </row>
    <row r="21" spans="1:5">
      <c r="A21" s="31" t="s">
        <v>198</v>
      </c>
      <c r="B21" s="24" t="s">
        <v>235</v>
      </c>
      <c r="C21" s="27"/>
      <c r="D21" s="59">
        <v>-1505602702</v>
      </c>
      <c r="E21" s="59">
        <v>-1756525488</v>
      </c>
    </row>
    <row r="22" spans="1:5">
      <c r="A22" s="31" t="s">
        <v>199</v>
      </c>
      <c r="B22" s="24" t="s">
        <v>145</v>
      </c>
      <c r="C22" s="27"/>
      <c r="D22" s="59">
        <f>-2165381883+128211885</f>
        <v>-2037169998</v>
      </c>
      <c r="E22" s="59">
        <v>-2537008012</v>
      </c>
    </row>
    <row r="23" spans="1:5">
      <c r="A23" s="31" t="s">
        <v>200</v>
      </c>
      <c r="B23" s="24" t="s">
        <v>147</v>
      </c>
      <c r="C23" s="27"/>
      <c r="D23" s="59">
        <v>-253353129</v>
      </c>
      <c r="E23" s="59">
        <v>933572517</v>
      </c>
    </row>
    <row r="24" spans="1:5">
      <c r="A24" s="31" t="s">
        <v>201</v>
      </c>
      <c r="B24" s="24" t="s">
        <v>236</v>
      </c>
      <c r="C24" s="27"/>
      <c r="D24" s="59">
        <v>-711297006</v>
      </c>
      <c r="E24" s="59">
        <v>-1888791001</v>
      </c>
    </row>
    <row r="25" spans="1:5">
      <c r="A25" s="31" t="s">
        <v>202</v>
      </c>
      <c r="B25" s="24" t="s">
        <v>237</v>
      </c>
      <c r="C25" s="27"/>
      <c r="D25" s="59">
        <v>0</v>
      </c>
      <c r="E25" s="59">
        <v>0</v>
      </c>
    </row>
    <row r="26" spans="1:5">
      <c r="A26" s="31" t="s">
        <v>203</v>
      </c>
      <c r="B26" s="24" t="s">
        <v>238</v>
      </c>
      <c r="C26" s="27"/>
      <c r="D26" s="59">
        <v>-79765408</v>
      </c>
      <c r="E26" s="59">
        <v>-85575000</v>
      </c>
    </row>
    <row r="27" spans="1:5">
      <c r="A27" s="31" t="s">
        <v>204</v>
      </c>
      <c r="B27" s="24" t="s">
        <v>239</v>
      </c>
      <c r="C27" s="27"/>
      <c r="D27" s="59">
        <v>-268297500</v>
      </c>
      <c r="E27" s="59">
        <v>0</v>
      </c>
    </row>
    <row r="28" spans="1:5">
      <c r="A28" s="31" t="s">
        <v>205</v>
      </c>
      <c r="B28" s="24" t="s">
        <v>240</v>
      </c>
      <c r="C28" s="27"/>
      <c r="D28" s="59">
        <v>0</v>
      </c>
      <c r="E28" s="59">
        <v>0</v>
      </c>
    </row>
    <row r="29" spans="1:5">
      <c r="A29" s="31" t="s">
        <v>206</v>
      </c>
      <c r="B29" s="24" t="s">
        <v>241</v>
      </c>
      <c r="C29" s="27"/>
      <c r="D29" s="59">
        <v>0</v>
      </c>
      <c r="E29" s="59">
        <v>0</v>
      </c>
    </row>
    <row r="30" spans="1:5">
      <c r="A30" s="30" t="s">
        <v>207</v>
      </c>
      <c r="B30" s="22" t="s">
        <v>164</v>
      </c>
      <c r="C30" s="27"/>
      <c r="D30" s="57">
        <f>SUM(D20:D28)</f>
        <v>3161233854</v>
      </c>
      <c r="E30" s="57">
        <f>SUM(E20:E28)</f>
        <v>1201517558</v>
      </c>
    </row>
    <row r="31" spans="1:5">
      <c r="A31" s="32" t="s">
        <v>208</v>
      </c>
      <c r="B31" s="24"/>
      <c r="C31" s="27"/>
      <c r="D31" s="59"/>
      <c r="E31" s="59"/>
    </row>
    <row r="32" spans="1:5">
      <c r="A32" s="31" t="s">
        <v>209</v>
      </c>
      <c r="B32" s="24" t="s">
        <v>165</v>
      </c>
      <c r="C32" s="27"/>
      <c r="D32" s="59">
        <v>-1408340000</v>
      </c>
      <c r="E32" s="59">
        <v>-1663000000</v>
      </c>
    </row>
    <row r="33" spans="1:5">
      <c r="A33" s="31" t="s">
        <v>210</v>
      </c>
      <c r="B33" s="24" t="s">
        <v>166</v>
      </c>
      <c r="C33" s="27"/>
      <c r="D33" s="59">
        <v>0</v>
      </c>
      <c r="E33" s="59">
        <v>0</v>
      </c>
    </row>
    <row r="34" spans="1:5">
      <c r="A34" s="31" t="s">
        <v>211</v>
      </c>
      <c r="B34" s="24" t="s">
        <v>167</v>
      </c>
      <c r="C34" s="27"/>
      <c r="D34" s="59">
        <v>0</v>
      </c>
      <c r="E34" s="59">
        <v>0</v>
      </c>
    </row>
    <row r="35" spans="1:5">
      <c r="A35" s="31" t="s">
        <v>212</v>
      </c>
      <c r="B35" s="24" t="s">
        <v>242</v>
      </c>
      <c r="C35" s="27"/>
      <c r="D35" s="59">
        <v>0</v>
      </c>
      <c r="E35" s="59">
        <v>0</v>
      </c>
    </row>
    <row r="36" spans="1:5">
      <c r="A36" s="31" t="s">
        <v>213</v>
      </c>
      <c r="B36" s="24" t="s">
        <v>168</v>
      </c>
      <c r="C36" s="27"/>
      <c r="D36" s="59">
        <v>0</v>
      </c>
      <c r="E36" s="59">
        <v>0</v>
      </c>
    </row>
    <row r="37" spans="1:5">
      <c r="A37" s="31" t="s">
        <v>214</v>
      </c>
      <c r="B37" s="24" t="s">
        <v>169</v>
      </c>
      <c r="C37" s="27"/>
      <c r="D37" s="59">
        <v>0</v>
      </c>
      <c r="E37" s="59">
        <v>0</v>
      </c>
    </row>
    <row r="38" spans="1:5">
      <c r="A38" s="31" t="s">
        <v>215</v>
      </c>
      <c r="B38" s="24" t="s">
        <v>243</v>
      </c>
      <c r="C38" s="27"/>
      <c r="D38" s="59">
        <v>1195343080</v>
      </c>
      <c r="E38" s="59">
        <v>1766749638</v>
      </c>
    </row>
    <row r="39" spans="1:5">
      <c r="A39" s="30" t="s">
        <v>216</v>
      </c>
      <c r="B39" s="22" t="s">
        <v>170</v>
      </c>
      <c r="C39" s="27"/>
      <c r="D39" s="57">
        <f>SUM(D32:D38)</f>
        <v>-212996920</v>
      </c>
      <c r="E39" s="57">
        <f>SUM(E32:E38)</f>
        <v>103749638</v>
      </c>
    </row>
    <row r="40" spans="1:5">
      <c r="A40" s="32" t="s">
        <v>217</v>
      </c>
      <c r="B40" s="24"/>
      <c r="C40" s="27"/>
      <c r="D40" s="59"/>
      <c r="E40" s="59"/>
    </row>
    <row r="41" spans="1:5">
      <c r="A41" s="31" t="s">
        <v>218</v>
      </c>
      <c r="B41" s="24" t="s">
        <v>171</v>
      </c>
      <c r="C41" s="27"/>
      <c r="D41" s="59">
        <v>0</v>
      </c>
      <c r="E41" s="59">
        <v>0</v>
      </c>
    </row>
    <row r="42" spans="1:5">
      <c r="A42" s="31" t="s">
        <v>219</v>
      </c>
      <c r="B42" s="24" t="s">
        <v>172</v>
      </c>
      <c r="C42" s="27"/>
      <c r="D42" s="59">
        <v>0</v>
      </c>
      <c r="E42" s="59">
        <v>0</v>
      </c>
    </row>
    <row r="43" spans="1:5">
      <c r="A43" s="31" t="s">
        <v>220</v>
      </c>
      <c r="B43" s="24" t="s">
        <v>244</v>
      </c>
      <c r="C43" s="27"/>
      <c r="D43" s="59">
        <v>217550125</v>
      </c>
      <c r="E43" s="59">
        <v>700000000</v>
      </c>
    </row>
    <row r="44" spans="1:5">
      <c r="A44" s="31" t="s">
        <v>221</v>
      </c>
      <c r="B44" s="24" t="s">
        <v>245</v>
      </c>
      <c r="C44" s="27"/>
      <c r="D44" s="59">
        <v>-917550125</v>
      </c>
      <c r="E44" s="59">
        <v>0</v>
      </c>
    </row>
    <row r="45" spans="1:5">
      <c r="A45" s="31" t="s">
        <v>222</v>
      </c>
      <c r="B45" s="24" t="s">
        <v>246</v>
      </c>
      <c r="C45" s="27"/>
      <c r="D45" s="59">
        <v>0</v>
      </c>
      <c r="E45" s="59">
        <v>0</v>
      </c>
    </row>
    <row r="46" spans="1:5">
      <c r="A46" s="31" t="s">
        <v>223</v>
      </c>
      <c r="B46" s="24" t="s">
        <v>247</v>
      </c>
      <c r="C46" s="27"/>
      <c r="D46" s="59">
        <v>0</v>
      </c>
      <c r="E46" s="59">
        <v>0</v>
      </c>
    </row>
    <row r="47" spans="1:5">
      <c r="A47" s="30" t="s">
        <v>224</v>
      </c>
      <c r="B47" s="22" t="s">
        <v>173</v>
      </c>
      <c r="C47" s="27"/>
      <c r="D47" s="57">
        <f>SUM(D41:D46)</f>
        <v>-700000000</v>
      </c>
      <c r="E47" s="57">
        <f>SUM(E41:E46)</f>
        <v>700000000</v>
      </c>
    </row>
    <row r="48" spans="1:5">
      <c r="A48" s="32" t="s">
        <v>351</v>
      </c>
      <c r="B48" s="22" t="s">
        <v>174</v>
      </c>
      <c r="C48" s="27"/>
      <c r="D48" s="57">
        <f>SUM(D47,D39,D30)</f>
        <v>2248236934</v>
      </c>
      <c r="E48" s="57">
        <f>SUM(E30,E39,E47)</f>
        <v>2005267196</v>
      </c>
    </row>
    <row r="49" spans="1:5">
      <c r="A49" s="32" t="s">
        <v>226</v>
      </c>
      <c r="B49" s="22" t="s">
        <v>177</v>
      </c>
      <c r="C49" s="27"/>
      <c r="D49" s="59">
        <v>4638943809</v>
      </c>
      <c r="E49" s="59">
        <v>2633676613</v>
      </c>
    </row>
    <row r="50" spans="1:5">
      <c r="A50" s="31" t="s">
        <v>249</v>
      </c>
      <c r="B50" s="24" t="s">
        <v>248</v>
      </c>
      <c r="C50" s="27"/>
      <c r="D50" s="59">
        <v>0</v>
      </c>
      <c r="E50" s="59">
        <v>0</v>
      </c>
    </row>
    <row r="51" spans="1:5">
      <c r="A51" s="32" t="s">
        <v>352</v>
      </c>
      <c r="B51" s="22" t="s">
        <v>178</v>
      </c>
      <c r="C51" s="27"/>
      <c r="D51" s="57">
        <f>SUM(D48:D50)</f>
        <v>6887180743</v>
      </c>
      <c r="E51" s="57">
        <f>SUM(E48:E50)</f>
        <v>4638943809</v>
      </c>
    </row>
    <row r="53" spans="1:5" s="33" customFormat="1" ht="18" customHeight="1">
      <c r="B53" s="34"/>
      <c r="C53" s="33" t="s">
        <v>266</v>
      </c>
      <c r="D53" s="84"/>
      <c r="E53" s="84"/>
    </row>
    <row r="54" spans="1:5">
      <c r="A54" s="35" t="s">
        <v>184</v>
      </c>
      <c r="B54" s="36" t="s">
        <v>125</v>
      </c>
      <c r="C54" s="37"/>
      <c r="D54" s="85" t="s">
        <v>186</v>
      </c>
    </row>
    <row r="55" spans="1:5">
      <c r="A55" s="17" t="s">
        <v>185</v>
      </c>
      <c r="B55" s="18" t="s">
        <v>185</v>
      </c>
      <c r="D55" s="83" t="s">
        <v>127</v>
      </c>
    </row>
    <row r="61" spans="1:5">
      <c r="A61" s="38" t="s">
        <v>128</v>
      </c>
    </row>
    <row r="62" spans="1:5">
      <c r="A62" s="38" t="s">
        <v>129</v>
      </c>
    </row>
    <row r="65" spans="1:1">
      <c r="A65" s="19" t="s">
        <v>187</v>
      </c>
    </row>
    <row r="66" spans="1:1">
      <c r="A66" s="19" t="s">
        <v>254</v>
      </c>
    </row>
    <row r="67" spans="1:1">
      <c r="A67" s="19" t="s">
        <v>188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Q161"/>
  <sheetViews>
    <sheetView topLeftCell="A37" workbookViewId="0">
      <selection activeCell="F56" sqref="F56"/>
    </sheetView>
  </sheetViews>
  <sheetFormatPr defaultRowHeight="15.75"/>
  <cols>
    <col min="1" max="1" width="67.5703125" style="19" customWidth="1"/>
    <col min="2" max="2" width="17.85546875" style="19" customWidth="1"/>
    <col min="3" max="3" width="16.42578125" style="19" customWidth="1"/>
    <col min="4" max="4" width="28.5703125" style="50" customWidth="1"/>
    <col min="5" max="5" width="28.42578125" style="50" customWidth="1"/>
    <col min="6" max="6" width="15.140625" style="19" customWidth="1"/>
    <col min="7" max="7" width="23.42578125" style="19" customWidth="1"/>
    <col min="8" max="8" width="17" style="19" customWidth="1"/>
    <col min="9" max="9" width="10.5703125" style="19" customWidth="1"/>
    <col min="10" max="10" width="15.140625" style="19" customWidth="1"/>
    <col min="11" max="11" width="13.5703125" style="19" customWidth="1"/>
    <col min="12" max="12" width="8.140625" style="19" customWidth="1"/>
    <col min="13" max="13" width="13.7109375" style="19" customWidth="1"/>
    <col min="14" max="14" width="8.28515625" style="19" customWidth="1"/>
    <col min="15" max="15" width="13" style="19" customWidth="1"/>
    <col min="16" max="16" width="8.7109375" style="19" customWidth="1"/>
    <col min="17" max="17" width="7.5703125" style="19" customWidth="1"/>
    <col min="18" max="16384" width="9.140625" style="19"/>
  </cols>
  <sheetData>
    <row r="1" spans="1:17" ht="17.25" customHeight="1">
      <c r="C1" s="35" t="s">
        <v>117</v>
      </c>
      <c r="E1" s="51" t="s">
        <v>271</v>
      </c>
    </row>
    <row r="2" spans="1:17" ht="18" customHeight="1">
      <c r="C2" s="35" t="s">
        <v>118</v>
      </c>
      <c r="E2" s="52" t="s">
        <v>259</v>
      </c>
    </row>
    <row r="3" spans="1:17">
      <c r="E3" s="52" t="s">
        <v>260</v>
      </c>
    </row>
    <row r="4" spans="1:17" ht="18.75">
      <c r="B4" s="39"/>
      <c r="C4" s="40" t="s">
        <v>119</v>
      </c>
      <c r="D4" s="75"/>
      <c r="E4" s="53" t="s">
        <v>261</v>
      </c>
    </row>
    <row r="5" spans="1:17">
      <c r="C5" s="17" t="s">
        <v>120</v>
      </c>
    </row>
    <row r="6" spans="1:17">
      <c r="C6" s="17" t="s">
        <v>278</v>
      </c>
    </row>
    <row r="7" spans="1:17">
      <c r="C7" s="17" t="s">
        <v>353</v>
      </c>
    </row>
    <row r="8" spans="1:17">
      <c r="A8" s="19" t="s">
        <v>273</v>
      </c>
      <c r="C8" s="38"/>
    </row>
    <row r="9" spans="1:17">
      <c r="A9" s="38" t="s">
        <v>274</v>
      </c>
    </row>
    <row r="10" spans="1:17">
      <c r="A10" s="19" t="s">
        <v>275</v>
      </c>
      <c r="B10" s="19" t="s">
        <v>276</v>
      </c>
      <c r="D10" s="50" t="s">
        <v>277</v>
      </c>
    </row>
    <row r="11" spans="1:17">
      <c r="A11" s="38" t="s">
        <v>123</v>
      </c>
      <c r="B11" s="38" t="s">
        <v>122</v>
      </c>
      <c r="D11" s="55" t="s">
        <v>121</v>
      </c>
    </row>
    <row r="12" spans="1:17" s="38" customFormat="1">
      <c r="A12" s="38" t="s">
        <v>255</v>
      </c>
      <c r="D12" s="55"/>
      <c r="E12" s="55"/>
    </row>
    <row r="13" spans="1:17" s="38" customFormat="1">
      <c r="A13" s="38" t="s">
        <v>256</v>
      </c>
      <c r="D13" s="55"/>
      <c r="E13" s="55"/>
    </row>
    <row r="14" spans="1:17">
      <c r="A14" s="38"/>
    </row>
    <row r="15" spans="1:17">
      <c r="A15" s="2" t="s">
        <v>0</v>
      </c>
      <c r="B15" s="2" t="s">
        <v>1</v>
      </c>
      <c r="C15" s="2" t="s">
        <v>2</v>
      </c>
      <c r="D15" s="56" t="s">
        <v>3</v>
      </c>
      <c r="E15" s="56" t="s">
        <v>4</v>
      </c>
      <c r="I15" s="220" t="s">
        <v>283</v>
      </c>
      <c r="J15" s="220" t="s">
        <v>137</v>
      </c>
      <c r="K15" s="223" t="s">
        <v>284</v>
      </c>
      <c r="L15" s="224"/>
      <c r="M15" s="223" t="s">
        <v>285</v>
      </c>
      <c r="N15" s="224"/>
      <c r="O15" s="223" t="s">
        <v>286</v>
      </c>
      <c r="P15" s="225"/>
      <c r="Q15" s="224"/>
    </row>
    <row r="16" spans="1:17" s="38" customFormat="1">
      <c r="A16" s="49">
        <v>1</v>
      </c>
      <c r="B16" s="2">
        <v>2</v>
      </c>
      <c r="C16" s="2">
        <v>3</v>
      </c>
      <c r="D16" s="56">
        <v>4</v>
      </c>
      <c r="E16" s="56">
        <v>5</v>
      </c>
      <c r="I16" s="221"/>
      <c r="J16" s="221"/>
      <c r="K16" s="226" t="s">
        <v>287</v>
      </c>
      <c r="L16" s="226" t="s">
        <v>288</v>
      </c>
      <c r="M16" s="226" t="s">
        <v>289</v>
      </c>
      <c r="N16" s="226" t="s">
        <v>288</v>
      </c>
      <c r="O16" s="226" t="s">
        <v>289</v>
      </c>
      <c r="P16" s="226" t="s">
        <v>316</v>
      </c>
      <c r="Q16" s="226" t="s">
        <v>288</v>
      </c>
    </row>
    <row r="17" spans="1:17">
      <c r="A17" s="25" t="s">
        <v>323</v>
      </c>
      <c r="B17" s="2">
        <v>100</v>
      </c>
      <c r="C17" s="23"/>
      <c r="D17" s="57">
        <f>SUM(D18,D21,D25,D34,D37)</f>
        <v>29294939587</v>
      </c>
      <c r="E17" s="57">
        <f>SUM(E18,E21,E25,E34,E37)</f>
        <v>24570868683</v>
      </c>
      <c r="I17" s="222"/>
      <c r="J17" s="222"/>
      <c r="K17" s="227"/>
      <c r="L17" s="227"/>
      <c r="M17" s="227"/>
      <c r="N17" s="227"/>
      <c r="O17" s="227"/>
      <c r="P17" s="228"/>
      <c r="Q17" s="227"/>
    </row>
    <row r="18" spans="1:17">
      <c r="A18" s="25" t="s">
        <v>344</v>
      </c>
      <c r="B18" s="2">
        <v>110</v>
      </c>
      <c r="C18" s="27"/>
      <c r="D18" s="57">
        <f>SUM(D19:D20)</f>
        <v>8233000000</v>
      </c>
      <c r="E18" s="57">
        <f>SUM(E19:E20)</f>
        <v>6887180743</v>
      </c>
      <c r="I18" s="117" t="s">
        <v>290</v>
      </c>
      <c r="J18" s="87" t="s">
        <v>291</v>
      </c>
      <c r="K18" s="99">
        <f>D79</f>
        <v>37800397173</v>
      </c>
      <c r="L18" s="117">
        <v>100</v>
      </c>
      <c r="M18" s="99">
        <f>E79</f>
        <v>28786184269</v>
      </c>
      <c r="N18" s="117">
        <v>100</v>
      </c>
      <c r="O18" s="99">
        <f t="shared" ref="O18:O25" si="0">K18-M18</f>
        <v>9014212904</v>
      </c>
      <c r="P18" s="102">
        <f t="shared" ref="P18:P25" si="1">O18/M18</f>
        <v>0.31314372268878499</v>
      </c>
      <c r="Q18" s="117">
        <v>0</v>
      </c>
    </row>
    <row r="19" spans="1:17">
      <c r="A19" s="27" t="s">
        <v>5</v>
      </c>
      <c r="B19" s="23">
        <v>111</v>
      </c>
      <c r="C19" s="27"/>
      <c r="D19" s="59">
        <v>8233000000</v>
      </c>
      <c r="E19" s="59">
        <v>6887180743</v>
      </c>
      <c r="I19" s="98">
        <v>1</v>
      </c>
      <c r="J19" s="86" t="s">
        <v>292</v>
      </c>
      <c r="K19" s="100">
        <f>D17</f>
        <v>29294939587</v>
      </c>
      <c r="L19" s="101">
        <f>K19/K18</f>
        <v>0.77499025877761774</v>
      </c>
      <c r="M19" s="100">
        <f>E17</f>
        <v>24570868683</v>
      </c>
      <c r="N19" s="101">
        <f>M19/M18</f>
        <v>0.85356462855205517</v>
      </c>
      <c r="O19" s="100">
        <f t="shared" si="0"/>
        <v>4724070904</v>
      </c>
      <c r="P19" s="103">
        <f t="shared" si="1"/>
        <v>0.19226308051812888</v>
      </c>
      <c r="Q19" s="103">
        <f>L19-N19</f>
        <v>-7.8574369774437436E-2</v>
      </c>
    </row>
    <row r="20" spans="1:17">
      <c r="A20" s="27" t="s">
        <v>6</v>
      </c>
      <c r="B20" s="23">
        <v>112</v>
      </c>
      <c r="C20" s="27"/>
      <c r="D20" s="59">
        <v>0</v>
      </c>
      <c r="E20" s="59">
        <v>0</v>
      </c>
      <c r="I20" s="98">
        <v>2</v>
      </c>
      <c r="J20" s="86" t="s">
        <v>293</v>
      </c>
      <c r="K20" s="100">
        <f>D43</f>
        <v>8505457586</v>
      </c>
      <c r="L20" s="101">
        <f>K20/K18</f>
        <v>0.22500974122238226</v>
      </c>
      <c r="M20" s="100">
        <f>E43</f>
        <v>4215315586</v>
      </c>
      <c r="N20" s="101">
        <f>M20/M18</f>
        <v>0.1464353714479448</v>
      </c>
      <c r="O20" s="100">
        <f t="shared" si="0"/>
        <v>4290142000</v>
      </c>
      <c r="P20" s="103">
        <f t="shared" si="1"/>
        <v>1.0177510823266744</v>
      </c>
      <c r="Q20" s="103">
        <f>L20-N20</f>
        <v>7.8574369774437464E-2</v>
      </c>
    </row>
    <row r="21" spans="1:17">
      <c r="A21" s="25" t="s">
        <v>343</v>
      </c>
      <c r="B21" s="2">
        <v>120</v>
      </c>
      <c r="C21" s="27"/>
      <c r="D21" s="57">
        <v>0</v>
      </c>
      <c r="E21" s="57">
        <f>SUM(E22:E24)</f>
        <v>0</v>
      </c>
      <c r="I21" s="117" t="s">
        <v>294</v>
      </c>
      <c r="J21" s="87" t="s">
        <v>295</v>
      </c>
      <c r="K21" s="99">
        <f>D131</f>
        <v>37800397173</v>
      </c>
      <c r="L21" s="117">
        <v>100</v>
      </c>
      <c r="M21" s="99">
        <f>E131</f>
        <v>28786184269</v>
      </c>
      <c r="N21" s="117">
        <v>100</v>
      </c>
      <c r="O21" s="99">
        <f t="shared" si="0"/>
        <v>9014212904</v>
      </c>
      <c r="P21" s="104">
        <f t="shared" si="1"/>
        <v>0.31314372268878499</v>
      </c>
      <c r="Q21" s="117">
        <v>0</v>
      </c>
    </row>
    <row r="22" spans="1:17">
      <c r="A22" s="27" t="s">
        <v>7</v>
      </c>
      <c r="B22" s="23">
        <v>121</v>
      </c>
      <c r="C22" s="27"/>
      <c r="D22" s="59">
        <v>0</v>
      </c>
      <c r="E22" s="59">
        <v>0</v>
      </c>
      <c r="I22" s="117" t="s">
        <v>296</v>
      </c>
      <c r="J22" s="86" t="s">
        <v>297</v>
      </c>
      <c r="K22" s="100">
        <f>D80</f>
        <v>11925587470</v>
      </c>
      <c r="L22" s="101">
        <f>K22/K21</f>
        <v>0.31548841710367498</v>
      </c>
      <c r="M22" s="100">
        <f>E80</f>
        <v>6985815590</v>
      </c>
      <c r="N22" s="101">
        <f>M22/M21</f>
        <v>0.24267945778152553</v>
      </c>
      <c r="O22" s="100">
        <f t="shared" si="0"/>
        <v>4939771880</v>
      </c>
      <c r="P22" s="103">
        <f t="shared" si="1"/>
        <v>0.70711455468007856</v>
      </c>
      <c r="Q22" s="103">
        <f>L22-N22</f>
        <v>7.2808959322149452E-2</v>
      </c>
    </row>
    <row r="23" spans="1:17">
      <c r="A23" s="27" t="s">
        <v>8</v>
      </c>
      <c r="B23" s="23">
        <v>122</v>
      </c>
      <c r="C23" s="27"/>
      <c r="D23" s="59">
        <v>0</v>
      </c>
      <c r="E23" s="59">
        <v>0</v>
      </c>
      <c r="I23" s="98">
        <v>1</v>
      </c>
      <c r="J23" s="86" t="s">
        <v>298</v>
      </c>
      <c r="K23" s="100">
        <f>D81</f>
        <v>11840587470</v>
      </c>
      <c r="L23" s="101">
        <f>K23/K21</f>
        <v>0.31323976348210103</v>
      </c>
      <c r="M23" s="100">
        <f>E81</f>
        <v>6985815590</v>
      </c>
      <c r="N23" s="101">
        <f>M23/M21</f>
        <v>0.24267945778152553</v>
      </c>
      <c r="O23" s="100">
        <f t="shared" si="0"/>
        <v>4854771880</v>
      </c>
      <c r="P23" s="103">
        <f t="shared" si="1"/>
        <v>0.69494704196736456</v>
      </c>
      <c r="Q23" s="103">
        <f>L23-N23</f>
        <v>7.0560305700575504E-2</v>
      </c>
    </row>
    <row r="24" spans="1:17">
      <c r="A24" s="27" t="s">
        <v>9</v>
      </c>
      <c r="B24" s="23">
        <v>123</v>
      </c>
      <c r="C24" s="27"/>
      <c r="D24" s="59">
        <v>0</v>
      </c>
      <c r="E24" s="59">
        <v>0</v>
      </c>
      <c r="I24" s="98">
        <v>2</v>
      </c>
      <c r="J24" s="86" t="s">
        <v>299</v>
      </c>
      <c r="K24" s="100">
        <f>D96</f>
        <v>85000000</v>
      </c>
      <c r="L24" s="98">
        <v>0</v>
      </c>
      <c r="M24" s="100">
        <f>E96</f>
        <v>0</v>
      </c>
      <c r="N24" s="101">
        <f>M24/M21</f>
        <v>0</v>
      </c>
      <c r="O24" s="100">
        <f t="shared" si="0"/>
        <v>85000000</v>
      </c>
      <c r="P24" s="103" t="e">
        <f>O24/M24</f>
        <v>#DIV/0!</v>
      </c>
      <c r="Q24" s="103">
        <f>L24-N24</f>
        <v>0</v>
      </c>
    </row>
    <row r="25" spans="1:17">
      <c r="A25" s="25" t="s">
        <v>342</v>
      </c>
      <c r="B25" s="2">
        <v>130</v>
      </c>
      <c r="C25" s="27"/>
      <c r="D25" s="57">
        <f>SUM(D26:D33)</f>
        <v>16128794145</v>
      </c>
      <c r="E25" s="57">
        <f>SUM(E26:E33)</f>
        <v>12850475125</v>
      </c>
      <c r="F25" s="50"/>
      <c r="I25" s="117" t="s">
        <v>300</v>
      </c>
      <c r="J25" s="86" t="s">
        <v>301</v>
      </c>
      <c r="K25" s="100">
        <f>D110</f>
        <v>25874809703</v>
      </c>
      <c r="L25" s="101">
        <f>K25/K21</f>
        <v>0.68451158289632508</v>
      </c>
      <c r="M25" s="100">
        <f>E110</f>
        <v>21800368679</v>
      </c>
      <c r="N25" s="101">
        <f>M25/M21</f>
        <v>0.75732054221847445</v>
      </c>
      <c r="O25" s="100">
        <f t="shared" si="0"/>
        <v>4074441024</v>
      </c>
      <c r="P25" s="103">
        <f t="shared" si="1"/>
        <v>0.18689780361030564</v>
      </c>
      <c r="Q25" s="103">
        <f>L25-N25</f>
        <v>-7.2808959322149369E-2</v>
      </c>
    </row>
    <row r="26" spans="1:17">
      <c r="A26" s="27" t="s">
        <v>10</v>
      </c>
      <c r="B26" s="23">
        <v>131</v>
      </c>
      <c r="C26" s="27"/>
      <c r="D26" s="59">
        <v>12590440500</v>
      </c>
      <c r="E26" s="59">
        <v>9261325000</v>
      </c>
    </row>
    <row r="27" spans="1:17">
      <c r="A27" s="27" t="s">
        <v>11</v>
      </c>
      <c r="B27" s="23">
        <v>132</v>
      </c>
      <c r="C27" s="27"/>
      <c r="D27" s="59">
        <v>1688353645</v>
      </c>
      <c r="E27" s="59">
        <v>2289150125</v>
      </c>
    </row>
    <row r="28" spans="1:17">
      <c r="A28" s="27" t="s">
        <v>12</v>
      </c>
      <c r="B28" s="23">
        <v>133</v>
      </c>
      <c r="C28" s="27"/>
      <c r="D28" s="59">
        <v>0</v>
      </c>
      <c r="E28" s="59">
        <v>0</v>
      </c>
    </row>
    <row r="29" spans="1:17" ht="15.75" customHeight="1">
      <c r="A29" s="27" t="s">
        <v>13</v>
      </c>
      <c r="B29" s="23">
        <v>134</v>
      </c>
      <c r="C29" s="27"/>
      <c r="D29" s="59">
        <v>0</v>
      </c>
      <c r="E29" s="59">
        <v>0</v>
      </c>
    </row>
    <row r="30" spans="1:17" ht="15.75" customHeight="1">
      <c r="A30" s="27" t="s">
        <v>14</v>
      </c>
      <c r="B30" s="23">
        <v>135</v>
      </c>
      <c r="C30" s="27"/>
      <c r="D30" s="59">
        <v>0</v>
      </c>
      <c r="E30" s="59">
        <v>0</v>
      </c>
    </row>
    <row r="31" spans="1:17">
      <c r="A31" s="27" t="s">
        <v>15</v>
      </c>
      <c r="B31" s="23">
        <v>136</v>
      </c>
      <c r="C31" s="27"/>
      <c r="D31" s="59">
        <v>1850000000</v>
      </c>
      <c r="E31" s="59">
        <v>1300000000</v>
      </c>
    </row>
    <row r="32" spans="1:17">
      <c r="A32" s="27" t="s">
        <v>16</v>
      </c>
      <c r="B32" s="23">
        <v>137</v>
      </c>
      <c r="C32" s="27"/>
      <c r="D32" s="59">
        <v>0</v>
      </c>
      <c r="E32" s="59">
        <v>0</v>
      </c>
    </row>
    <row r="33" spans="1:6">
      <c r="A33" s="27" t="s">
        <v>17</v>
      </c>
      <c r="B33" s="23">
        <v>139</v>
      </c>
      <c r="C33" s="27"/>
      <c r="D33" s="59">
        <v>0</v>
      </c>
      <c r="E33" s="59">
        <v>0</v>
      </c>
    </row>
    <row r="34" spans="1:6">
      <c r="A34" s="25" t="s">
        <v>321</v>
      </c>
      <c r="B34" s="2">
        <v>140</v>
      </c>
      <c r="C34" s="27"/>
      <c r="D34" s="57">
        <f>SUM(D35:D36)</f>
        <v>2955483442</v>
      </c>
      <c r="E34" s="57">
        <f>SUM(E35:E36)</f>
        <v>3755473815</v>
      </c>
    </row>
    <row r="35" spans="1:6">
      <c r="A35" s="27" t="s">
        <v>18</v>
      </c>
      <c r="B35" s="23">
        <v>141</v>
      </c>
      <c r="C35" s="27"/>
      <c r="D35" s="59">
        <v>2955483442</v>
      </c>
      <c r="E35" s="59">
        <v>3755473815</v>
      </c>
    </row>
    <row r="36" spans="1:6">
      <c r="A36" s="27" t="s">
        <v>19</v>
      </c>
      <c r="B36" s="23">
        <v>149</v>
      </c>
      <c r="C36" s="27"/>
      <c r="D36" s="59">
        <v>0</v>
      </c>
      <c r="E36" s="59">
        <v>0</v>
      </c>
    </row>
    <row r="37" spans="1:6">
      <c r="A37" s="25" t="s">
        <v>322</v>
      </c>
      <c r="B37" s="2">
        <v>150</v>
      </c>
      <c r="C37" s="27"/>
      <c r="D37" s="57">
        <f>SUM(D38:D42)</f>
        <v>1977662000</v>
      </c>
      <c r="E37" s="57">
        <f>SUM(E38:E42)</f>
        <v>1077739000</v>
      </c>
    </row>
    <row r="38" spans="1:6">
      <c r="A38" s="27" t="s">
        <v>20</v>
      </c>
      <c r="B38" s="23">
        <v>151</v>
      </c>
      <c r="C38" s="27"/>
      <c r="D38" s="59">
        <v>0</v>
      </c>
      <c r="E38" s="59">
        <v>0</v>
      </c>
    </row>
    <row r="39" spans="1:6">
      <c r="A39" s="27" t="s">
        <v>21</v>
      </c>
      <c r="B39" s="23">
        <v>152</v>
      </c>
      <c r="C39" s="27"/>
      <c r="D39" s="59">
        <v>0</v>
      </c>
      <c r="E39" s="59">
        <v>0</v>
      </c>
    </row>
    <row r="40" spans="1:6">
      <c r="A40" s="27" t="s">
        <v>22</v>
      </c>
      <c r="B40" s="23">
        <v>153</v>
      </c>
      <c r="C40" s="27"/>
      <c r="D40" s="59">
        <v>0</v>
      </c>
      <c r="E40" s="59">
        <v>0</v>
      </c>
    </row>
    <row r="41" spans="1:6">
      <c r="A41" s="27" t="s">
        <v>23</v>
      </c>
      <c r="B41" s="23">
        <v>154</v>
      </c>
      <c r="C41" s="27"/>
      <c r="D41" s="59">
        <v>0</v>
      </c>
      <c r="E41" s="59">
        <v>0</v>
      </c>
    </row>
    <row r="42" spans="1:6">
      <c r="A42" s="27" t="s">
        <v>24</v>
      </c>
      <c r="B42" s="23">
        <v>155</v>
      </c>
      <c r="C42" s="27"/>
      <c r="D42" s="59">
        <v>1977662000</v>
      </c>
      <c r="E42" s="59">
        <v>1077739000</v>
      </c>
    </row>
    <row r="43" spans="1:6">
      <c r="A43" s="25" t="s">
        <v>319</v>
      </c>
      <c r="B43" s="2">
        <v>200</v>
      </c>
      <c r="C43" s="27"/>
      <c r="D43" s="57">
        <f>SUM(D44,D52,D62,D65,D68)</f>
        <v>8505457586</v>
      </c>
      <c r="E43" s="57">
        <f>SUM(E44,E52,E62,E65,E68)</f>
        <v>4215315586</v>
      </c>
    </row>
    <row r="44" spans="1:6">
      <c r="A44" s="25" t="s">
        <v>320</v>
      </c>
      <c r="B44" s="2">
        <v>210</v>
      </c>
      <c r="C44" s="27"/>
      <c r="D44" s="57">
        <f>SUM(D45:D51)</f>
        <v>0</v>
      </c>
      <c r="E44" s="57">
        <f>SUM(E45:E51)</f>
        <v>0</v>
      </c>
    </row>
    <row r="45" spans="1:6">
      <c r="A45" s="27" t="s">
        <v>33</v>
      </c>
      <c r="B45" s="23">
        <v>211</v>
      </c>
      <c r="C45" s="27"/>
      <c r="D45" s="59">
        <v>0</v>
      </c>
      <c r="E45" s="59">
        <v>0</v>
      </c>
    </row>
    <row r="46" spans="1:6">
      <c r="A46" s="27" t="s">
        <v>34</v>
      </c>
      <c r="B46" s="23">
        <v>212</v>
      </c>
      <c r="C46" s="27"/>
      <c r="D46" s="59">
        <v>0</v>
      </c>
      <c r="E46" s="59">
        <v>0</v>
      </c>
      <c r="F46" s="50"/>
    </row>
    <row r="47" spans="1:6">
      <c r="A47" s="27" t="s">
        <v>35</v>
      </c>
      <c r="B47" s="23">
        <v>213</v>
      </c>
      <c r="C47" s="27"/>
      <c r="D47" s="59">
        <v>0</v>
      </c>
      <c r="E47" s="59">
        <v>0</v>
      </c>
    </row>
    <row r="48" spans="1:6">
      <c r="A48" s="27" t="s">
        <v>36</v>
      </c>
      <c r="B48" s="23">
        <v>214</v>
      </c>
      <c r="C48" s="27"/>
      <c r="D48" s="59">
        <v>0</v>
      </c>
      <c r="E48" s="59">
        <v>0</v>
      </c>
    </row>
    <row r="49" spans="1:6">
      <c r="A49" s="27" t="s">
        <v>37</v>
      </c>
      <c r="B49" s="23">
        <v>215</v>
      </c>
      <c r="C49" s="27"/>
      <c r="D49" s="59">
        <v>0</v>
      </c>
      <c r="E49" s="59">
        <v>0</v>
      </c>
    </row>
    <row r="50" spans="1:6">
      <c r="A50" s="27" t="s">
        <v>38</v>
      </c>
      <c r="B50" s="23">
        <v>216</v>
      </c>
      <c r="C50" s="27"/>
      <c r="D50" s="59">
        <v>0</v>
      </c>
      <c r="E50" s="59">
        <v>0</v>
      </c>
    </row>
    <row r="51" spans="1:6">
      <c r="A51" s="27" t="s">
        <v>39</v>
      </c>
      <c r="B51" s="23">
        <v>219</v>
      </c>
      <c r="C51" s="27"/>
      <c r="D51" s="59">
        <v>0</v>
      </c>
      <c r="E51" s="59">
        <v>0</v>
      </c>
    </row>
    <row r="52" spans="1:6">
      <c r="A52" s="25" t="s">
        <v>341</v>
      </c>
      <c r="B52" s="2">
        <v>220</v>
      </c>
      <c r="C52" s="27"/>
      <c r="D52" s="57">
        <f>SUM(D53,D56,D59)</f>
        <v>6787457586</v>
      </c>
      <c r="E52" s="57">
        <f>SUM(E53,E56,E59)</f>
        <v>3297315586</v>
      </c>
      <c r="F52" s="122"/>
    </row>
    <row r="53" spans="1:6">
      <c r="A53" s="25" t="s">
        <v>338</v>
      </c>
      <c r="B53" s="2">
        <v>221</v>
      </c>
      <c r="C53" s="27"/>
      <c r="D53" s="57">
        <f>SUM(D54:D55)</f>
        <v>6787457586</v>
      </c>
      <c r="E53" s="57">
        <f>SUM(E54:E55)</f>
        <v>3297315586</v>
      </c>
      <c r="F53" s="90"/>
    </row>
    <row r="54" spans="1:6">
      <c r="A54" s="27" t="s">
        <v>42</v>
      </c>
      <c r="B54" s="23">
        <v>222</v>
      </c>
      <c r="C54" s="27"/>
      <c r="D54" s="59">
        <f>8509327793+93746793-18000</f>
        <v>8603056586</v>
      </c>
      <c r="E54" s="59">
        <v>5009327793</v>
      </c>
    </row>
    <row r="55" spans="1:6">
      <c r="A55" s="27" t="s">
        <v>43</v>
      </c>
      <c r="B55" s="23">
        <v>223</v>
      </c>
      <c r="C55" s="27"/>
      <c r="D55" s="59">
        <v>-1815599000</v>
      </c>
      <c r="E55" s="59">
        <v>-1712012207</v>
      </c>
      <c r="F55" s="121"/>
    </row>
    <row r="56" spans="1:6">
      <c r="A56" s="25" t="s">
        <v>339</v>
      </c>
      <c r="B56" s="2">
        <v>224</v>
      </c>
      <c r="C56" s="27"/>
      <c r="D56" s="57">
        <f>SUM(D57:D58)</f>
        <v>0</v>
      </c>
      <c r="E56" s="57">
        <f>SUM(E57:E58)</f>
        <v>0</v>
      </c>
    </row>
    <row r="57" spans="1:6">
      <c r="A57" s="27" t="s">
        <v>42</v>
      </c>
      <c r="B57" s="23">
        <v>225</v>
      </c>
      <c r="C57" s="27"/>
      <c r="D57" s="59">
        <v>0</v>
      </c>
      <c r="E57" s="59">
        <v>0</v>
      </c>
    </row>
    <row r="58" spans="1:6">
      <c r="A58" s="27" t="s">
        <v>43</v>
      </c>
      <c r="B58" s="23">
        <v>226</v>
      </c>
      <c r="C58" s="27"/>
      <c r="D58" s="59">
        <v>0</v>
      </c>
      <c r="E58" s="59">
        <v>0</v>
      </c>
    </row>
    <row r="59" spans="1:6">
      <c r="A59" s="25" t="s">
        <v>340</v>
      </c>
      <c r="B59" s="2">
        <v>227</v>
      </c>
      <c r="C59" s="27"/>
      <c r="D59" s="57">
        <f>SUM(D60:D61)</f>
        <v>0</v>
      </c>
      <c r="E59" s="57">
        <f>SUM(E60:E61)</f>
        <v>0</v>
      </c>
    </row>
    <row r="60" spans="1:6">
      <c r="A60" s="27" t="s">
        <v>42</v>
      </c>
      <c r="B60" s="23">
        <v>228</v>
      </c>
      <c r="C60" s="27"/>
      <c r="D60" s="59">
        <v>0</v>
      </c>
      <c r="E60" s="59">
        <v>0</v>
      </c>
    </row>
    <row r="61" spans="1:6">
      <c r="A61" s="27" t="s">
        <v>43</v>
      </c>
      <c r="B61" s="23">
        <v>229</v>
      </c>
      <c r="C61" s="27"/>
      <c r="D61" s="59">
        <v>0</v>
      </c>
      <c r="E61" s="59">
        <v>0</v>
      </c>
    </row>
    <row r="62" spans="1:6">
      <c r="A62" s="25" t="s">
        <v>337</v>
      </c>
      <c r="B62" s="2">
        <v>230</v>
      </c>
      <c r="C62" s="27"/>
      <c r="D62" s="57">
        <f>SUM(D64)</f>
        <v>0</v>
      </c>
      <c r="E62" s="57">
        <f>SUM(E63:E64)</f>
        <v>0</v>
      </c>
    </row>
    <row r="63" spans="1:6">
      <c r="A63" s="27" t="s">
        <v>42</v>
      </c>
      <c r="B63" s="23">
        <v>231</v>
      </c>
      <c r="C63" s="27"/>
      <c r="D63" s="59">
        <v>0</v>
      </c>
      <c r="E63" s="59">
        <v>0</v>
      </c>
    </row>
    <row r="64" spans="1:6">
      <c r="A64" s="27" t="s">
        <v>43</v>
      </c>
      <c r="B64" s="23">
        <v>232</v>
      </c>
      <c r="C64" s="27"/>
      <c r="D64" s="59">
        <v>0</v>
      </c>
      <c r="E64" s="59">
        <v>0</v>
      </c>
    </row>
    <row r="65" spans="1:5">
      <c r="A65" s="25" t="s">
        <v>336</v>
      </c>
      <c r="B65" s="2">
        <v>240</v>
      </c>
      <c r="C65" s="27"/>
      <c r="D65" s="57">
        <f>SUM(D66:D67)</f>
        <v>0</v>
      </c>
      <c r="E65" s="57">
        <f>SUM(E66:E67)</f>
        <v>0</v>
      </c>
    </row>
    <row r="66" spans="1:5">
      <c r="A66" s="27" t="s">
        <v>48</v>
      </c>
      <c r="B66" s="23">
        <v>241</v>
      </c>
      <c r="C66" s="27"/>
      <c r="D66" s="59">
        <v>0</v>
      </c>
      <c r="E66" s="59">
        <v>0</v>
      </c>
    </row>
    <row r="67" spans="1:5">
      <c r="A67" s="27" t="s">
        <v>49</v>
      </c>
      <c r="B67" s="23">
        <v>242</v>
      </c>
      <c r="C67" s="27"/>
      <c r="D67" s="59">
        <v>0</v>
      </c>
      <c r="E67" s="59">
        <v>0</v>
      </c>
    </row>
    <row r="68" spans="1:5">
      <c r="A68" s="25" t="s">
        <v>335</v>
      </c>
      <c r="B68" s="2">
        <v>250</v>
      </c>
      <c r="C68" s="27"/>
      <c r="D68" s="57">
        <f>SUM(D69:D73)</f>
        <v>1718000000</v>
      </c>
      <c r="E68" s="57">
        <f>SUM(E69:E73)</f>
        <v>918000000</v>
      </c>
    </row>
    <row r="69" spans="1:5">
      <c r="A69" s="27" t="s">
        <v>51</v>
      </c>
      <c r="B69" s="23">
        <v>251</v>
      </c>
      <c r="C69" s="27"/>
      <c r="D69" s="59">
        <v>1718000000</v>
      </c>
      <c r="E69" s="59">
        <v>918000000</v>
      </c>
    </row>
    <row r="70" spans="1:5">
      <c r="A70" s="27" t="s">
        <v>52</v>
      </c>
      <c r="B70" s="23">
        <v>252</v>
      </c>
      <c r="C70" s="27"/>
      <c r="D70" s="59">
        <v>0</v>
      </c>
      <c r="E70" s="59">
        <v>0</v>
      </c>
    </row>
    <row r="71" spans="1:5">
      <c r="A71" s="27" t="s">
        <v>53</v>
      </c>
      <c r="B71" s="23">
        <v>253</v>
      </c>
      <c r="C71" s="27"/>
      <c r="D71" s="59">
        <v>0</v>
      </c>
      <c r="E71" s="59">
        <v>0</v>
      </c>
    </row>
    <row r="72" spans="1:5">
      <c r="A72" s="27" t="s">
        <v>54</v>
      </c>
      <c r="B72" s="23">
        <v>254</v>
      </c>
      <c r="C72" s="27"/>
      <c r="D72" s="59">
        <v>0</v>
      </c>
      <c r="E72" s="59">
        <v>0</v>
      </c>
    </row>
    <row r="73" spans="1:5">
      <c r="A73" s="27" t="s">
        <v>55</v>
      </c>
      <c r="B73" s="23">
        <v>255</v>
      </c>
      <c r="C73" s="27"/>
      <c r="D73" s="59">
        <v>0</v>
      </c>
      <c r="E73" s="59">
        <v>0</v>
      </c>
    </row>
    <row r="74" spans="1:5">
      <c r="A74" s="25" t="s">
        <v>334</v>
      </c>
      <c r="B74" s="2">
        <v>260</v>
      </c>
      <c r="C74" s="27"/>
      <c r="D74" s="57">
        <f>SUM(D75:D78)</f>
        <v>563915888</v>
      </c>
      <c r="E74" s="57">
        <f>SUM(E75:E78)</f>
        <v>200669812</v>
      </c>
    </row>
    <row r="75" spans="1:5">
      <c r="A75" s="27" t="s">
        <v>57</v>
      </c>
      <c r="B75" s="23">
        <v>261</v>
      </c>
      <c r="C75" s="27"/>
      <c r="D75" s="59">
        <v>0</v>
      </c>
      <c r="E75" s="59">
        <v>0</v>
      </c>
    </row>
    <row r="76" spans="1:5">
      <c r="A76" s="27" t="s">
        <v>58</v>
      </c>
      <c r="B76" s="23">
        <v>262</v>
      </c>
      <c r="C76" s="27"/>
      <c r="D76" s="59">
        <v>0</v>
      </c>
      <c r="E76" s="59">
        <v>0</v>
      </c>
    </row>
    <row r="77" spans="1:5">
      <c r="A77" s="27" t="s">
        <v>59</v>
      </c>
      <c r="B77" s="23">
        <v>263</v>
      </c>
      <c r="C77" s="27"/>
      <c r="D77" s="59">
        <v>0</v>
      </c>
      <c r="E77" s="59">
        <v>0</v>
      </c>
    </row>
    <row r="78" spans="1:5">
      <c r="A78" s="27" t="s">
        <v>60</v>
      </c>
      <c r="B78" s="23">
        <v>268</v>
      </c>
      <c r="C78" s="27"/>
      <c r="D78" s="59">
        <v>563915888</v>
      </c>
      <c r="E78" s="59">
        <v>200669812</v>
      </c>
    </row>
    <row r="79" spans="1:5">
      <c r="A79" s="42" t="s">
        <v>333</v>
      </c>
      <c r="B79" s="2">
        <v>270</v>
      </c>
      <c r="C79" s="27"/>
      <c r="D79" s="57">
        <f>SUM(D17,D43)</f>
        <v>37800397173</v>
      </c>
      <c r="E79" s="57">
        <f>SUM(E17,E43)</f>
        <v>28786184269</v>
      </c>
    </row>
    <row r="80" spans="1:5">
      <c r="A80" s="25" t="s">
        <v>332</v>
      </c>
      <c r="B80" s="2">
        <v>300</v>
      </c>
      <c r="C80" s="27"/>
      <c r="D80" s="57">
        <f>SUM(D81,D96)</f>
        <v>11925587470</v>
      </c>
      <c r="E80" s="57">
        <f>SUM(E81,E96)</f>
        <v>6985815590</v>
      </c>
    </row>
    <row r="81" spans="1:5">
      <c r="A81" s="25" t="s">
        <v>331</v>
      </c>
      <c r="B81" s="2">
        <v>310</v>
      </c>
      <c r="C81" s="27"/>
      <c r="D81" s="57">
        <f>SUM(D82:D95)</f>
        <v>11840587470</v>
      </c>
      <c r="E81" s="57">
        <f>SUM(E82:E95)</f>
        <v>6985815590</v>
      </c>
    </row>
    <row r="82" spans="1:5">
      <c r="A82" s="27" t="s">
        <v>64</v>
      </c>
      <c r="B82" s="23">
        <v>311</v>
      </c>
      <c r="C82" s="27"/>
      <c r="D82" s="59">
        <v>5500767315</v>
      </c>
      <c r="E82" s="59">
        <v>3326852820</v>
      </c>
    </row>
    <row r="83" spans="1:5">
      <c r="A83" s="27" t="s">
        <v>80</v>
      </c>
      <c r="B83" s="23">
        <v>312</v>
      </c>
      <c r="C83" s="27"/>
      <c r="D83" s="59">
        <v>0</v>
      </c>
      <c r="E83" s="59">
        <v>0</v>
      </c>
    </row>
    <row r="84" spans="1:5">
      <c r="A84" s="27" t="s">
        <v>65</v>
      </c>
      <c r="B84" s="23">
        <v>313</v>
      </c>
      <c r="C84" s="27"/>
      <c r="D84" s="59">
        <v>714000000</v>
      </c>
      <c r="E84" s="59">
        <v>528740000</v>
      </c>
    </row>
    <row r="85" spans="1:5">
      <c r="A85" s="27" t="s">
        <v>66</v>
      </c>
      <c r="B85" s="23">
        <v>314</v>
      </c>
      <c r="C85" s="27"/>
      <c r="D85" s="59">
        <v>2846819655</v>
      </c>
      <c r="E85" s="59">
        <f>1500222770+200000000</f>
        <v>1700222770</v>
      </c>
    </row>
    <row r="86" spans="1:5">
      <c r="A86" s="27" t="s">
        <v>67</v>
      </c>
      <c r="B86" s="23">
        <v>315</v>
      </c>
      <c r="C86" s="27"/>
      <c r="D86" s="59">
        <v>0</v>
      </c>
      <c r="E86" s="59">
        <v>0</v>
      </c>
    </row>
    <row r="87" spans="1:5">
      <c r="A87" s="27" t="s">
        <v>68</v>
      </c>
      <c r="B87" s="23">
        <v>316</v>
      </c>
      <c r="C87" s="27"/>
      <c r="D87" s="59">
        <v>0</v>
      </c>
      <c r="E87" s="59">
        <v>0</v>
      </c>
    </row>
    <row r="88" spans="1:5">
      <c r="A88" s="27" t="s">
        <v>69</v>
      </c>
      <c r="B88" s="23">
        <v>317</v>
      </c>
      <c r="C88" s="27"/>
      <c r="D88" s="59">
        <v>0</v>
      </c>
      <c r="E88" s="59">
        <v>0</v>
      </c>
    </row>
    <row r="89" spans="1:5">
      <c r="A89" s="27" t="s">
        <v>257</v>
      </c>
      <c r="B89" s="23">
        <v>318</v>
      </c>
      <c r="C89" s="27"/>
      <c r="D89" s="59">
        <v>0</v>
      </c>
      <c r="E89" s="59">
        <v>0</v>
      </c>
    </row>
    <row r="90" spans="1:5">
      <c r="A90" s="27" t="s">
        <v>70</v>
      </c>
      <c r="B90" s="23">
        <v>319</v>
      </c>
      <c r="C90" s="27"/>
      <c r="D90" s="59">
        <v>2779000500</v>
      </c>
      <c r="E90" s="59">
        <f>930000000+500000000</f>
        <v>1430000000</v>
      </c>
    </row>
    <row r="91" spans="1:5">
      <c r="A91" s="27" t="s">
        <v>71</v>
      </c>
      <c r="B91" s="23">
        <v>320</v>
      </c>
      <c r="C91" s="27"/>
      <c r="D91" s="59">
        <v>0</v>
      </c>
      <c r="E91" s="59">
        <v>0</v>
      </c>
    </row>
    <row r="92" spans="1:5">
      <c r="A92" s="27" t="s">
        <v>72</v>
      </c>
      <c r="B92" s="23">
        <v>321</v>
      </c>
      <c r="C92" s="27"/>
      <c r="D92" s="59">
        <v>0</v>
      </c>
      <c r="E92" s="59">
        <v>0</v>
      </c>
    </row>
    <row r="93" spans="1:5">
      <c r="A93" s="27" t="s">
        <v>73</v>
      </c>
      <c r="B93" s="23">
        <v>322</v>
      </c>
      <c r="C93" s="27"/>
      <c r="D93" s="59">
        <v>0</v>
      </c>
      <c r="E93" s="59">
        <v>0</v>
      </c>
    </row>
    <row r="94" spans="1:5">
      <c r="A94" s="27" t="s">
        <v>74</v>
      </c>
      <c r="B94" s="23">
        <v>323</v>
      </c>
      <c r="C94" s="27"/>
      <c r="D94" s="59">
        <v>0</v>
      </c>
      <c r="E94" s="59">
        <v>0</v>
      </c>
    </row>
    <row r="95" spans="1:5">
      <c r="A95" s="27" t="s">
        <v>75</v>
      </c>
      <c r="B95" s="23">
        <v>324</v>
      </c>
      <c r="C95" s="27"/>
      <c r="D95" s="59">
        <v>0</v>
      </c>
      <c r="E95" s="59">
        <v>0</v>
      </c>
    </row>
    <row r="96" spans="1:5">
      <c r="A96" s="25" t="s">
        <v>330</v>
      </c>
      <c r="B96" s="2">
        <v>330</v>
      </c>
      <c r="C96" s="27"/>
      <c r="D96" s="57">
        <f>SUM(D97:D109)</f>
        <v>85000000</v>
      </c>
      <c r="E96" s="57">
        <f>SUM(E97:E109)</f>
        <v>0</v>
      </c>
    </row>
    <row r="97" spans="1:5">
      <c r="A97" s="27" t="s">
        <v>77</v>
      </c>
      <c r="B97" s="23">
        <v>331</v>
      </c>
      <c r="C97" s="27"/>
      <c r="D97" s="59">
        <v>0</v>
      </c>
      <c r="E97" s="59">
        <v>0</v>
      </c>
    </row>
    <row r="98" spans="1:5">
      <c r="A98" s="27" t="s">
        <v>78</v>
      </c>
      <c r="B98" s="23">
        <v>332</v>
      </c>
      <c r="C98" s="27"/>
      <c r="D98" s="59">
        <v>0</v>
      </c>
      <c r="E98" s="59">
        <v>0</v>
      </c>
    </row>
    <row r="99" spans="1:5">
      <c r="A99" s="27" t="s">
        <v>79</v>
      </c>
      <c r="B99" s="23">
        <v>333</v>
      </c>
      <c r="C99" s="27"/>
      <c r="D99" s="59">
        <v>0</v>
      </c>
      <c r="E99" s="59">
        <v>0</v>
      </c>
    </row>
    <row r="100" spans="1:5">
      <c r="A100" s="27" t="s">
        <v>81</v>
      </c>
      <c r="B100" s="23">
        <v>334</v>
      </c>
      <c r="C100" s="27"/>
      <c r="D100" s="59">
        <v>0</v>
      </c>
      <c r="E100" s="59">
        <v>0</v>
      </c>
    </row>
    <row r="101" spans="1:5">
      <c r="A101" s="27" t="s">
        <v>82</v>
      </c>
      <c r="B101" s="23">
        <v>335</v>
      </c>
      <c r="C101" s="27"/>
      <c r="D101" s="59">
        <v>0</v>
      </c>
      <c r="E101" s="59">
        <v>0</v>
      </c>
    </row>
    <row r="102" spans="1:5">
      <c r="A102" s="27" t="s">
        <v>85</v>
      </c>
      <c r="B102" s="23">
        <v>336</v>
      </c>
      <c r="C102" s="27"/>
      <c r="D102" s="59">
        <v>0</v>
      </c>
      <c r="E102" s="59">
        <v>0</v>
      </c>
    </row>
    <row r="103" spans="1:5">
      <c r="A103" s="27" t="s">
        <v>83</v>
      </c>
      <c r="B103" s="23">
        <v>337</v>
      </c>
      <c r="C103" s="27"/>
      <c r="D103" s="59">
        <v>0</v>
      </c>
      <c r="E103" s="59">
        <v>0</v>
      </c>
    </row>
    <row r="104" spans="1:5">
      <c r="A104" s="27" t="s">
        <v>84</v>
      </c>
      <c r="B104" s="23">
        <v>338</v>
      </c>
      <c r="C104" s="27"/>
      <c r="D104" s="59">
        <v>0</v>
      </c>
      <c r="E104" s="59">
        <v>0</v>
      </c>
    </row>
    <row r="105" spans="1:5">
      <c r="A105" s="27" t="s">
        <v>86</v>
      </c>
      <c r="B105" s="23">
        <v>339</v>
      </c>
      <c r="C105" s="27"/>
      <c r="D105" s="59">
        <v>0</v>
      </c>
      <c r="E105" s="59">
        <v>0</v>
      </c>
    </row>
    <row r="106" spans="1:5">
      <c r="A106" s="27" t="s">
        <v>87</v>
      </c>
      <c r="B106" s="23">
        <v>340</v>
      </c>
      <c r="C106" s="27"/>
      <c r="D106" s="59">
        <v>0</v>
      </c>
      <c r="E106" s="59">
        <v>0</v>
      </c>
    </row>
    <row r="107" spans="1:5">
      <c r="A107" s="27" t="s">
        <v>88</v>
      </c>
      <c r="B107" s="23">
        <v>341</v>
      </c>
      <c r="C107" s="27"/>
      <c r="D107" s="59">
        <v>0</v>
      </c>
      <c r="E107" s="59">
        <v>0</v>
      </c>
    </row>
    <row r="108" spans="1:5">
      <c r="A108" s="27" t="s">
        <v>89</v>
      </c>
      <c r="B108" s="23">
        <v>342</v>
      </c>
      <c r="C108" s="27"/>
      <c r="D108" s="59">
        <v>0</v>
      </c>
      <c r="E108" s="59">
        <v>0</v>
      </c>
    </row>
    <row r="109" spans="1:5">
      <c r="A109" s="27" t="s">
        <v>90</v>
      </c>
      <c r="B109" s="23">
        <v>343</v>
      </c>
      <c r="C109" s="27"/>
      <c r="D109" s="59">
        <v>85000000</v>
      </c>
      <c r="E109" s="59">
        <v>0</v>
      </c>
    </row>
    <row r="110" spans="1:5">
      <c r="A110" s="25" t="s">
        <v>329</v>
      </c>
      <c r="B110" s="2">
        <v>400</v>
      </c>
      <c r="C110" s="27"/>
      <c r="D110" s="55">
        <f>SUM(D111,D128)</f>
        <v>25874809703</v>
      </c>
      <c r="E110" s="57">
        <f>SUM(E111,E128)</f>
        <v>21800368679</v>
      </c>
    </row>
    <row r="111" spans="1:5">
      <c r="A111" s="25" t="s">
        <v>327</v>
      </c>
      <c r="B111" s="2">
        <v>410</v>
      </c>
      <c r="C111" s="27"/>
      <c r="D111" s="57">
        <f>SUM(D112,D115:D124,D127)</f>
        <v>25874809703</v>
      </c>
      <c r="E111" s="57">
        <f>SUM(E112,E115:E124,E127)</f>
        <v>21800368679</v>
      </c>
    </row>
    <row r="112" spans="1:5">
      <c r="A112" s="27" t="s">
        <v>328</v>
      </c>
      <c r="B112" s="23">
        <v>411</v>
      </c>
      <c r="C112" s="27"/>
      <c r="D112" s="59">
        <v>11000000000</v>
      </c>
      <c r="E112" s="59">
        <f>SUM(E113:E114)</f>
        <v>11000000000</v>
      </c>
    </row>
    <row r="113" spans="1:8">
      <c r="A113" s="27" t="s">
        <v>94</v>
      </c>
      <c r="B113" s="23" t="s">
        <v>113</v>
      </c>
      <c r="C113" s="27"/>
      <c r="D113" s="59">
        <v>11000000000</v>
      </c>
      <c r="E113" s="59">
        <v>11000000000</v>
      </c>
    </row>
    <row r="114" spans="1:8">
      <c r="A114" s="27" t="s">
        <v>95</v>
      </c>
      <c r="B114" s="23" t="s">
        <v>114</v>
      </c>
      <c r="C114" s="27"/>
      <c r="D114" s="59">
        <v>0</v>
      </c>
      <c r="E114" s="59">
        <v>0</v>
      </c>
    </row>
    <row r="115" spans="1:8">
      <c r="A115" s="27" t="s">
        <v>96</v>
      </c>
      <c r="B115" s="23">
        <v>412</v>
      </c>
      <c r="C115" s="27"/>
      <c r="D115" s="59">
        <v>0</v>
      </c>
      <c r="E115" s="59">
        <v>0</v>
      </c>
    </row>
    <row r="116" spans="1:8">
      <c r="A116" s="27" t="s">
        <v>97</v>
      </c>
      <c r="B116" s="23">
        <v>413</v>
      </c>
      <c r="C116" s="27"/>
      <c r="D116" s="59">
        <v>0</v>
      </c>
      <c r="E116" s="59">
        <v>0</v>
      </c>
    </row>
    <row r="117" spans="1:8">
      <c r="A117" s="27" t="s">
        <v>98</v>
      </c>
      <c r="B117" s="23">
        <v>414</v>
      </c>
      <c r="C117" s="27"/>
      <c r="D117" s="59">
        <v>0</v>
      </c>
      <c r="E117" s="59">
        <v>0</v>
      </c>
      <c r="F117" s="50"/>
    </row>
    <row r="118" spans="1:8">
      <c r="A118" s="27" t="s">
        <v>99</v>
      </c>
      <c r="B118" s="23">
        <v>415</v>
      </c>
      <c r="C118" s="27"/>
      <c r="D118" s="59">
        <v>0</v>
      </c>
      <c r="E118" s="59">
        <v>0</v>
      </c>
    </row>
    <row r="119" spans="1:8">
      <c r="A119" s="27" t="s">
        <v>100</v>
      </c>
      <c r="B119" s="23">
        <v>416</v>
      </c>
      <c r="C119" s="27"/>
      <c r="D119" s="59">
        <v>0</v>
      </c>
      <c r="E119" s="59">
        <v>0</v>
      </c>
    </row>
    <row r="120" spans="1:8">
      <c r="A120" s="27" t="s">
        <v>101</v>
      </c>
      <c r="B120" s="23">
        <v>417</v>
      </c>
      <c r="C120" s="27"/>
      <c r="D120" s="59">
        <v>0</v>
      </c>
      <c r="E120" s="59">
        <v>0</v>
      </c>
      <c r="G120" s="122"/>
    </row>
    <row r="121" spans="1:8">
      <c r="A121" s="27" t="s">
        <v>102</v>
      </c>
      <c r="B121" s="23">
        <v>418</v>
      </c>
      <c r="C121" s="27"/>
      <c r="D121" s="59">
        <v>0</v>
      </c>
      <c r="E121" s="59">
        <v>0</v>
      </c>
      <c r="G121" s="121"/>
      <c r="H121" s="121"/>
    </row>
    <row r="122" spans="1:8">
      <c r="A122" s="27" t="s">
        <v>103</v>
      </c>
      <c r="B122" s="23">
        <v>419</v>
      </c>
      <c r="C122" s="27"/>
      <c r="D122" s="59">
        <v>0</v>
      </c>
      <c r="E122" s="59">
        <v>0</v>
      </c>
      <c r="G122" s="121"/>
      <c r="H122" s="121"/>
    </row>
    <row r="123" spans="1:8">
      <c r="A123" s="27" t="s">
        <v>104</v>
      </c>
      <c r="B123" s="23">
        <v>420</v>
      </c>
      <c r="C123" s="27"/>
      <c r="D123" s="59">
        <v>0</v>
      </c>
      <c r="E123" s="59">
        <v>0</v>
      </c>
    </row>
    <row r="124" spans="1:8">
      <c r="A124" s="27" t="s">
        <v>326</v>
      </c>
      <c r="B124" s="23">
        <v>421</v>
      </c>
      <c r="C124" s="27"/>
      <c r="D124" s="59">
        <f>SUM(D125:D126)</f>
        <v>14874809703</v>
      </c>
      <c r="E124" s="59">
        <f>SUM(E125:E126)</f>
        <v>10800368679</v>
      </c>
    </row>
    <row r="125" spans="1:8">
      <c r="A125" s="27" t="s">
        <v>106</v>
      </c>
      <c r="B125" s="23" t="s">
        <v>115</v>
      </c>
      <c r="C125" s="27"/>
      <c r="D125" s="59">
        <v>5454915035</v>
      </c>
      <c r="E125" s="59">
        <v>3085049432</v>
      </c>
    </row>
    <row r="126" spans="1:8">
      <c r="A126" s="27" t="s">
        <v>107</v>
      </c>
      <c r="B126" s="23" t="s">
        <v>116</v>
      </c>
      <c r="C126" s="27"/>
      <c r="D126" s="59">
        <v>9419894668</v>
      </c>
      <c r="E126" s="59">
        <v>7715319247</v>
      </c>
    </row>
    <row r="127" spans="1:8">
      <c r="A127" s="27" t="s">
        <v>108</v>
      </c>
      <c r="B127" s="23">
        <v>422</v>
      </c>
      <c r="C127" s="27"/>
      <c r="D127" s="59">
        <v>0</v>
      </c>
      <c r="E127" s="59">
        <v>0</v>
      </c>
    </row>
    <row r="128" spans="1:8">
      <c r="A128" s="25" t="s">
        <v>325</v>
      </c>
      <c r="B128" s="2">
        <v>430</v>
      </c>
      <c r="C128" s="27"/>
      <c r="D128" s="57">
        <f>SUM(D129:D130)</f>
        <v>0</v>
      </c>
      <c r="E128" s="57">
        <f>SUM(E129:E130)</f>
        <v>0</v>
      </c>
    </row>
    <row r="129" spans="1:7">
      <c r="A129" s="27" t="s">
        <v>110</v>
      </c>
      <c r="B129" s="23">
        <v>431</v>
      </c>
      <c r="C129" s="27"/>
      <c r="D129" s="59">
        <v>0</v>
      </c>
      <c r="E129" s="59">
        <v>0</v>
      </c>
    </row>
    <row r="130" spans="1:7">
      <c r="A130" s="27" t="s">
        <v>111</v>
      </c>
      <c r="B130" s="23">
        <v>432</v>
      </c>
      <c r="C130" s="27"/>
      <c r="D130" s="59">
        <v>0</v>
      </c>
      <c r="E130" s="59">
        <v>0</v>
      </c>
    </row>
    <row r="131" spans="1:7">
      <c r="A131" s="25" t="s">
        <v>324</v>
      </c>
      <c r="B131" s="23">
        <v>440</v>
      </c>
      <c r="C131" s="27"/>
      <c r="D131" s="57">
        <f>SUM(D80,D110)</f>
        <v>37800397173</v>
      </c>
      <c r="E131" s="57">
        <f>SUM(E110,E80)</f>
        <v>28786184269</v>
      </c>
      <c r="G131" s="50"/>
    </row>
    <row r="132" spans="1:7">
      <c r="A132" s="43"/>
      <c r="B132" s="44"/>
      <c r="C132" s="41"/>
      <c r="D132" s="54"/>
      <c r="E132" s="60"/>
      <c r="G132" s="90"/>
    </row>
    <row r="133" spans="1:7">
      <c r="A133" s="43"/>
      <c r="B133" s="44"/>
      <c r="C133" s="41"/>
      <c r="D133" s="54"/>
      <c r="E133" s="60"/>
      <c r="G133" s="90"/>
    </row>
    <row r="134" spans="1:7">
      <c r="A134" s="43"/>
      <c r="B134" s="44"/>
      <c r="C134" s="41"/>
      <c r="D134" s="54"/>
      <c r="E134" s="60"/>
    </row>
    <row r="135" spans="1:7">
      <c r="A135" s="41"/>
      <c r="B135" s="41"/>
      <c r="C135" s="41"/>
      <c r="D135" s="61"/>
      <c r="E135" s="61" t="s">
        <v>262</v>
      </c>
    </row>
    <row r="136" spans="1:7" s="21" customFormat="1">
      <c r="A136" s="46" t="s">
        <v>124</v>
      </c>
      <c r="B136" s="45"/>
      <c r="C136" s="47" t="s">
        <v>125</v>
      </c>
      <c r="D136" s="62"/>
      <c r="E136" s="118" t="s">
        <v>126</v>
      </c>
    </row>
    <row r="137" spans="1:7" s="21" customFormat="1">
      <c r="A137" s="45" t="s">
        <v>185</v>
      </c>
      <c r="B137" s="45"/>
      <c r="C137" s="45" t="s">
        <v>185</v>
      </c>
      <c r="D137" s="61"/>
      <c r="E137" s="61" t="s">
        <v>127</v>
      </c>
    </row>
    <row r="138" spans="1:7" s="21" customFormat="1">
      <c r="A138" s="45"/>
      <c r="B138" s="45"/>
      <c r="C138" s="45"/>
      <c r="D138" s="61"/>
      <c r="E138" s="61"/>
    </row>
    <row r="139" spans="1:7" s="21" customFormat="1">
      <c r="A139" s="45"/>
      <c r="B139" s="45"/>
      <c r="C139" s="45"/>
      <c r="D139" s="61"/>
      <c r="E139" s="61"/>
    </row>
    <row r="140" spans="1:7" s="21" customFormat="1">
      <c r="A140" s="45"/>
      <c r="B140" s="45"/>
      <c r="C140" s="45"/>
      <c r="D140" s="61"/>
      <c r="E140" s="61"/>
    </row>
    <row r="141" spans="1:7" s="21" customFormat="1">
      <c r="A141" s="45"/>
      <c r="B141" s="45"/>
      <c r="C141" s="45"/>
      <c r="D141" s="61"/>
      <c r="E141" s="61"/>
    </row>
    <row r="142" spans="1:7">
      <c r="A142" s="43" t="s">
        <v>128</v>
      </c>
      <c r="B142" s="41"/>
      <c r="C142" s="41"/>
      <c r="D142" s="54"/>
      <c r="E142" s="54"/>
    </row>
    <row r="143" spans="1:7">
      <c r="A143" s="43" t="s">
        <v>129</v>
      </c>
      <c r="B143" s="41"/>
      <c r="C143" s="41"/>
      <c r="D143" s="54"/>
      <c r="E143" s="54"/>
    </row>
    <row r="144" spans="1:7">
      <c r="A144" s="41"/>
      <c r="B144" s="41"/>
      <c r="C144" s="41"/>
      <c r="D144" s="54"/>
      <c r="E144" s="54"/>
    </row>
    <row r="145" spans="1:5">
      <c r="A145" s="41"/>
      <c r="B145" s="41"/>
      <c r="C145" s="41"/>
      <c r="D145" s="54"/>
      <c r="E145" s="54"/>
    </row>
    <row r="146" spans="1:5">
      <c r="A146" s="43" t="s">
        <v>130</v>
      </c>
      <c r="B146" s="41"/>
      <c r="C146" s="41"/>
      <c r="D146" s="54"/>
      <c r="E146" s="54"/>
    </row>
    <row r="147" spans="1:5">
      <c r="A147" s="48" t="s">
        <v>131</v>
      </c>
      <c r="B147" s="41"/>
      <c r="C147" s="41"/>
      <c r="D147" s="54"/>
      <c r="E147" s="54"/>
    </row>
    <row r="148" spans="1:5">
      <c r="A148" s="48" t="s">
        <v>132</v>
      </c>
      <c r="B148" s="41"/>
      <c r="C148" s="41"/>
      <c r="D148" s="54"/>
      <c r="E148" s="54"/>
    </row>
    <row r="149" spans="1:5">
      <c r="A149" s="48" t="s">
        <v>133</v>
      </c>
      <c r="B149" s="41"/>
      <c r="C149" s="41"/>
      <c r="D149" s="54"/>
      <c r="E149" s="54"/>
    </row>
    <row r="150" spans="1:5">
      <c r="A150" s="48" t="s">
        <v>134</v>
      </c>
      <c r="B150" s="41"/>
      <c r="C150" s="41"/>
      <c r="D150" s="54"/>
      <c r="E150" s="54"/>
    </row>
    <row r="151" spans="1:5">
      <c r="A151" s="48" t="s">
        <v>135</v>
      </c>
      <c r="B151" s="41"/>
      <c r="C151" s="41"/>
      <c r="D151" s="54"/>
      <c r="E151" s="54"/>
    </row>
    <row r="152" spans="1:5">
      <c r="A152" s="41"/>
      <c r="B152" s="41"/>
      <c r="C152" s="41"/>
      <c r="D152" s="54"/>
      <c r="E152" s="54"/>
    </row>
    <row r="153" spans="1:5">
      <c r="A153" s="41"/>
      <c r="B153" s="41"/>
      <c r="C153" s="41"/>
      <c r="D153" s="54"/>
      <c r="E153" s="54"/>
    </row>
    <row r="154" spans="1:5">
      <c r="A154" s="41"/>
      <c r="B154" s="41"/>
      <c r="C154" s="41"/>
      <c r="D154" s="54"/>
      <c r="E154" s="54"/>
    </row>
    <row r="155" spans="1:5">
      <c r="A155" s="41"/>
      <c r="B155" s="41"/>
      <c r="C155" s="41"/>
      <c r="D155" s="54"/>
      <c r="E155" s="54"/>
    </row>
    <row r="156" spans="1:5">
      <c r="A156" s="41"/>
      <c r="B156" s="41"/>
      <c r="C156" s="41"/>
      <c r="D156" s="54"/>
      <c r="E156" s="54"/>
    </row>
    <row r="157" spans="1:5">
      <c r="A157" s="41"/>
      <c r="B157" s="41"/>
      <c r="C157" s="41"/>
      <c r="D157" s="54"/>
      <c r="E157" s="54"/>
    </row>
    <row r="158" spans="1:5">
      <c r="A158" s="41"/>
      <c r="B158" s="41"/>
      <c r="C158" s="41"/>
      <c r="D158" s="54"/>
      <c r="E158" s="54"/>
    </row>
    <row r="159" spans="1:5">
      <c r="A159" s="41"/>
      <c r="B159" s="41"/>
      <c r="C159" s="41"/>
      <c r="D159" s="54"/>
      <c r="E159" s="54"/>
    </row>
    <row r="160" spans="1:5">
      <c r="A160" s="41"/>
      <c r="B160" s="41"/>
      <c r="C160" s="41"/>
      <c r="D160" s="54"/>
      <c r="E160" s="54"/>
    </row>
    <row r="161" spans="1:5">
      <c r="A161" s="41"/>
      <c r="B161" s="41"/>
      <c r="C161" s="41"/>
      <c r="D161" s="54"/>
      <c r="E161" s="54"/>
    </row>
  </sheetData>
  <mergeCells count="12">
    <mergeCell ref="P16:P17"/>
    <mergeCell ref="Q16:Q17"/>
    <mergeCell ref="I15:I17"/>
    <mergeCell ref="J15:J17"/>
    <mergeCell ref="K15:L15"/>
    <mergeCell ref="M15:N15"/>
    <mergeCell ref="O15:Q15"/>
    <mergeCell ref="K16:K17"/>
    <mergeCell ref="L16:L17"/>
    <mergeCell ref="M16:M17"/>
    <mergeCell ref="N16:N17"/>
    <mergeCell ref="O16:O1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O48"/>
  <sheetViews>
    <sheetView topLeftCell="A37" workbookViewId="0">
      <selection activeCell="D25" sqref="D25"/>
    </sheetView>
  </sheetViews>
  <sheetFormatPr defaultRowHeight="15"/>
  <cols>
    <col min="1" max="1" width="76.85546875" customWidth="1"/>
    <col min="2" max="2" width="16.5703125" style="9" customWidth="1"/>
    <col min="3" max="3" width="15.28515625" customWidth="1"/>
    <col min="4" max="4" width="29.5703125" style="77" customWidth="1"/>
    <col min="5" max="5" width="28.28515625" style="77" customWidth="1"/>
    <col min="6" max="6" width="12" bestFit="1" customWidth="1"/>
    <col min="10" max="10" width="4.28515625" customWidth="1"/>
    <col min="11" max="11" width="24" customWidth="1"/>
    <col min="12" max="12" width="13.85546875" customWidth="1"/>
    <col min="13" max="13" width="13.7109375" customWidth="1"/>
    <col min="14" max="14" width="13.5703125" customWidth="1"/>
    <col min="15" max="15" width="8.28515625" customWidth="1"/>
  </cols>
  <sheetData>
    <row r="1" spans="1:15" s="11" customFormat="1" ht="21.75" customHeight="1">
      <c r="B1" s="12" t="s">
        <v>136</v>
      </c>
      <c r="D1" s="76"/>
      <c r="E1" s="51" t="s">
        <v>281</v>
      </c>
    </row>
    <row r="2" spans="1:15" s="11" customFormat="1" ht="21.75" customHeight="1">
      <c r="B2" s="12" t="s">
        <v>318</v>
      </c>
      <c r="D2" s="76"/>
      <c r="E2" s="52" t="s">
        <v>259</v>
      </c>
    </row>
    <row r="3" spans="1:15" ht="15.75">
      <c r="E3" s="52" t="s">
        <v>260</v>
      </c>
    </row>
    <row r="4" spans="1:15" ht="15.75">
      <c r="A4" t="s">
        <v>183</v>
      </c>
      <c r="E4" s="53" t="s">
        <v>261</v>
      </c>
    </row>
    <row r="5" spans="1:15">
      <c r="A5" t="s">
        <v>182</v>
      </c>
    </row>
    <row r="6" spans="1:15">
      <c r="A6" t="s">
        <v>181</v>
      </c>
    </row>
    <row r="8" spans="1:15" ht="15.75">
      <c r="A8" s="21" t="s">
        <v>180</v>
      </c>
      <c r="B8" s="20"/>
      <c r="C8" s="19"/>
      <c r="D8" s="50"/>
      <c r="E8" s="50" t="s">
        <v>280</v>
      </c>
    </row>
    <row r="9" spans="1:15" ht="15.75">
      <c r="A9" s="2" t="s">
        <v>137</v>
      </c>
      <c r="B9" s="22" t="s">
        <v>1</v>
      </c>
      <c r="C9" s="2" t="s">
        <v>2</v>
      </c>
      <c r="D9" s="56" t="s">
        <v>138</v>
      </c>
      <c r="E9" s="56" t="s">
        <v>139</v>
      </c>
      <c r="J9" s="220" t="s">
        <v>302</v>
      </c>
      <c r="K9" s="220" t="s">
        <v>303</v>
      </c>
      <c r="L9" s="226" t="s">
        <v>304</v>
      </c>
      <c r="M9" s="226" t="s">
        <v>305</v>
      </c>
      <c r="N9" s="223" t="s">
        <v>306</v>
      </c>
      <c r="O9" s="224"/>
    </row>
    <row r="10" spans="1:15" ht="15.75">
      <c r="A10" s="2">
        <v>1</v>
      </c>
      <c r="B10" s="22">
        <v>2</v>
      </c>
      <c r="C10" s="2">
        <v>3</v>
      </c>
      <c r="D10" s="56">
        <v>4</v>
      </c>
      <c r="E10" s="56">
        <v>5</v>
      </c>
      <c r="J10" s="221"/>
      <c r="K10" s="221"/>
      <c r="L10" s="229"/>
      <c r="M10" s="229"/>
      <c r="N10" s="226" t="s">
        <v>307</v>
      </c>
      <c r="O10" s="226" t="s">
        <v>308</v>
      </c>
    </row>
    <row r="11" spans="1:15" ht="15.75">
      <c r="A11" s="27" t="s">
        <v>140</v>
      </c>
      <c r="B11" s="24" t="s">
        <v>141</v>
      </c>
      <c r="C11" s="27"/>
      <c r="D11" s="59">
        <v>47485020000</v>
      </c>
      <c r="E11" s="59">
        <v>38650024226</v>
      </c>
      <c r="J11" s="222"/>
      <c r="K11" s="222"/>
      <c r="L11" s="227"/>
      <c r="M11" s="227"/>
      <c r="N11" s="227"/>
      <c r="O11" s="227"/>
    </row>
    <row r="12" spans="1:15" ht="15.75">
      <c r="A12" s="27" t="s">
        <v>142</v>
      </c>
      <c r="B12" s="24" t="s">
        <v>143</v>
      </c>
      <c r="C12" s="27"/>
      <c r="D12" s="59">
        <v>0</v>
      </c>
      <c r="E12" s="59">
        <v>0</v>
      </c>
      <c r="J12" s="220">
        <v>1</v>
      </c>
      <c r="K12" s="105" t="s">
        <v>309</v>
      </c>
      <c r="L12" s="106">
        <f>D11</f>
        <v>47485020000</v>
      </c>
      <c r="M12" s="100">
        <f>E11</f>
        <v>38650024226</v>
      </c>
      <c r="N12" s="100">
        <f>L12-M12</f>
        <v>8834995774</v>
      </c>
      <c r="O12" s="112">
        <f>N12/M12</f>
        <v>0.2285896568224314</v>
      </c>
    </row>
    <row r="13" spans="1:15" ht="15.75">
      <c r="A13" s="25" t="s">
        <v>345</v>
      </c>
      <c r="B13" s="22" t="s">
        <v>145</v>
      </c>
      <c r="C13" s="27"/>
      <c r="D13" s="57">
        <f>SUM(D11,-D12)</f>
        <v>47485020000</v>
      </c>
      <c r="E13" s="57">
        <f>SUM(E11,-E12)</f>
        <v>38650024226</v>
      </c>
      <c r="J13" s="221"/>
      <c r="K13" s="230" t="s">
        <v>310</v>
      </c>
      <c r="L13" s="106">
        <f>D13</f>
        <v>47485020000</v>
      </c>
      <c r="M13" s="108">
        <f>E13</f>
        <v>38650024226</v>
      </c>
      <c r="N13" s="106">
        <f>L13-M13</f>
        <v>8834995774</v>
      </c>
      <c r="O13" s="113">
        <f>N13/M13</f>
        <v>0.2285896568224314</v>
      </c>
    </row>
    <row r="14" spans="1:15" ht="15.75">
      <c r="A14" s="27" t="s">
        <v>146</v>
      </c>
      <c r="B14" s="24" t="s">
        <v>147</v>
      </c>
      <c r="C14" s="27"/>
      <c r="D14" s="59">
        <v>33919320615</v>
      </c>
      <c r="E14" s="59">
        <f>28611268271-471788115</f>
        <v>28139480156</v>
      </c>
      <c r="J14" s="221"/>
      <c r="K14" s="231"/>
      <c r="L14" s="107"/>
      <c r="M14" s="107"/>
      <c r="N14" s="107"/>
      <c r="O14" s="114"/>
    </row>
    <row r="15" spans="1:15" ht="15.75">
      <c r="A15" s="25" t="s">
        <v>346</v>
      </c>
      <c r="B15" s="22" t="s">
        <v>164</v>
      </c>
      <c r="C15" s="27"/>
      <c r="D15" s="57">
        <f>SUM(D13,-D14)</f>
        <v>13565699385</v>
      </c>
      <c r="E15" s="57">
        <f>SUM(E13,-E14)</f>
        <v>10510544070</v>
      </c>
      <c r="J15" s="221"/>
      <c r="K15" s="232" t="s">
        <v>311</v>
      </c>
      <c r="L15" s="109">
        <f>D16</f>
        <v>714325000</v>
      </c>
      <c r="M15" s="106">
        <f>E16</f>
        <v>415844731</v>
      </c>
      <c r="N15" s="111">
        <f>L15-M15</f>
        <v>298480269</v>
      </c>
      <c r="O15" s="115">
        <f>N15/M15</f>
        <v>0.71776854856915329</v>
      </c>
    </row>
    <row r="16" spans="1:15" ht="15.75">
      <c r="A16" s="27" t="s">
        <v>149</v>
      </c>
      <c r="B16" s="24" t="s">
        <v>165</v>
      </c>
      <c r="C16" s="27"/>
      <c r="D16" s="59">
        <v>714325000</v>
      </c>
      <c r="E16" s="59">
        <v>415844731</v>
      </c>
      <c r="J16" s="221"/>
      <c r="K16" s="232"/>
      <c r="L16" s="107"/>
      <c r="M16" s="107"/>
      <c r="N16" s="107"/>
      <c r="O16" s="116"/>
    </row>
    <row r="17" spans="1:15" ht="15.75">
      <c r="A17" s="27" t="s">
        <v>150</v>
      </c>
      <c r="B17" s="24" t="s">
        <v>166</v>
      </c>
      <c r="C17" s="27"/>
      <c r="D17" s="59">
        <v>114810722</v>
      </c>
      <c r="E17" s="59">
        <v>79765408</v>
      </c>
      <c r="J17" s="222"/>
      <c r="K17" s="105" t="s">
        <v>312</v>
      </c>
      <c r="L17" s="100">
        <f>D22</f>
        <v>0</v>
      </c>
      <c r="M17" s="100">
        <f>E22</f>
        <v>0</v>
      </c>
      <c r="N17" s="98">
        <v>0</v>
      </c>
      <c r="O17" s="103"/>
    </row>
    <row r="18" spans="1:15" ht="15.75">
      <c r="A18" s="27" t="s">
        <v>151</v>
      </c>
      <c r="B18" s="24" t="s">
        <v>167</v>
      </c>
      <c r="C18" s="27"/>
      <c r="D18" s="59">
        <v>50000000</v>
      </c>
      <c r="E18" s="59">
        <v>50000000</v>
      </c>
      <c r="J18" s="120">
        <v>2</v>
      </c>
      <c r="K18" s="105" t="s">
        <v>313</v>
      </c>
      <c r="L18" s="100">
        <f>D23</f>
        <v>0</v>
      </c>
      <c r="M18" s="100">
        <f>E23</f>
        <v>15289507</v>
      </c>
      <c r="N18" s="100">
        <f>L18-M18</f>
        <v>-15289507</v>
      </c>
      <c r="O18" s="103">
        <v>0</v>
      </c>
    </row>
    <row r="19" spans="1:15" ht="15.75">
      <c r="A19" s="27" t="s">
        <v>152</v>
      </c>
      <c r="B19" s="24" t="s">
        <v>168</v>
      </c>
      <c r="C19" s="27"/>
      <c r="D19" s="59">
        <f>1499565100+360000000</f>
        <v>1859565100</v>
      </c>
      <c r="E19" s="59">
        <v>908000530</v>
      </c>
      <c r="J19" s="233">
        <v>3</v>
      </c>
      <c r="K19" s="234" t="s">
        <v>314</v>
      </c>
      <c r="L19" s="108">
        <f>D25</f>
        <v>8662668563</v>
      </c>
      <c r="M19" s="106">
        <f>E25</f>
        <v>7905219247</v>
      </c>
      <c r="N19" s="106">
        <f>L19-M19</f>
        <v>757449316</v>
      </c>
      <c r="O19" s="113">
        <f>N19/M19</f>
        <v>9.5816357817962994E-2</v>
      </c>
    </row>
    <row r="20" spans="1:15" ht="15.75">
      <c r="A20" s="27" t="s">
        <v>153</v>
      </c>
      <c r="B20" s="24" t="s">
        <v>169</v>
      </c>
      <c r="C20" s="27"/>
      <c r="D20" s="59">
        <f>4002980000-360000000</f>
        <v>3642980000</v>
      </c>
      <c r="E20" s="59">
        <v>2018114109</v>
      </c>
      <c r="J20" s="233"/>
      <c r="K20" s="235"/>
      <c r="L20" s="107"/>
      <c r="M20" s="107"/>
      <c r="N20" s="107"/>
      <c r="O20" s="114"/>
    </row>
    <row r="21" spans="1:15" ht="15.75">
      <c r="A21" s="25" t="s">
        <v>347</v>
      </c>
      <c r="B21" s="22" t="s">
        <v>170</v>
      </c>
      <c r="C21" s="27"/>
      <c r="D21" s="57">
        <f>SUM(D15,D16,-D17,-D19,-D20)</f>
        <v>8662668563</v>
      </c>
      <c r="E21" s="57">
        <f>SUM(E15,E16,-E17,-E19,-E20)</f>
        <v>7920508754</v>
      </c>
      <c r="J21" s="120">
        <v>4</v>
      </c>
      <c r="K21" s="105" t="s">
        <v>315</v>
      </c>
      <c r="L21" s="110">
        <f>D28</f>
        <v>8472683563</v>
      </c>
      <c r="M21" s="110">
        <f>E28</f>
        <v>7715319247</v>
      </c>
      <c r="N21" s="110">
        <f>L21-M21</f>
        <v>757364316</v>
      </c>
      <c r="O21" s="114">
        <f>N21/M21</f>
        <v>9.816370415190416E-2</v>
      </c>
    </row>
    <row r="22" spans="1:15" ht="15.75">
      <c r="A22" s="27" t="s">
        <v>155</v>
      </c>
      <c r="B22" s="24" t="s">
        <v>171</v>
      </c>
      <c r="C22" s="27"/>
      <c r="D22" s="59">
        <v>0</v>
      </c>
      <c r="E22" s="59">
        <v>0</v>
      </c>
    </row>
    <row r="23" spans="1:15" ht="15.75">
      <c r="A23" s="31" t="s">
        <v>156</v>
      </c>
      <c r="B23" s="24" t="s">
        <v>172</v>
      </c>
      <c r="C23" s="27"/>
      <c r="D23" s="59">
        <v>0</v>
      </c>
      <c r="E23" s="59">
        <v>15289507</v>
      </c>
    </row>
    <row r="24" spans="1:15" ht="15.75">
      <c r="A24" s="32" t="s">
        <v>348</v>
      </c>
      <c r="B24" s="22" t="s">
        <v>173</v>
      </c>
      <c r="C24" s="27"/>
      <c r="D24" s="57">
        <f>SUM(D22,-D23)</f>
        <v>0</v>
      </c>
      <c r="E24" s="57">
        <f>SUM(E22,-E23)</f>
        <v>-15289507</v>
      </c>
    </row>
    <row r="25" spans="1:15" ht="15.75">
      <c r="A25" s="32" t="s">
        <v>349</v>
      </c>
      <c r="B25" s="22" t="s">
        <v>174</v>
      </c>
      <c r="C25" s="27"/>
      <c r="D25" s="57">
        <f>SUM(D21,D24)</f>
        <v>8662668563</v>
      </c>
      <c r="E25" s="57">
        <f>SUM(E21,E24)</f>
        <v>7905219247</v>
      </c>
    </row>
    <row r="26" spans="1:15" ht="15.75">
      <c r="A26" s="31" t="s">
        <v>159</v>
      </c>
      <c r="B26" s="24" t="s">
        <v>175</v>
      </c>
      <c r="C26" s="27"/>
      <c r="D26" s="59">
        <v>189985000</v>
      </c>
      <c r="E26" s="59">
        <v>189900000</v>
      </c>
    </row>
    <row r="27" spans="1:15" ht="15.75">
      <c r="A27" s="31" t="s">
        <v>160</v>
      </c>
      <c r="B27" s="24" t="s">
        <v>176</v>
      </c>
      <c r="C27" s="27"/>
      <c r="D27" s="59">
        <v>0</v>
      </c>
      <c r="E27" s="59">
        <v>0</v>
      </c>
    </row>
    <row r="28" spans="1:15" ht="15.75">
      <c r="A28" s="32" t="s">
        <v>350</v>
      </c>
      <c r="B28" s="22" t="s">
        <v>177</v>
      </c>
      <c r="C28" s="27"/>
      <c r="D28" s="57">
        <f>SUM(D25,-D26,-D27)</f>
        <v>8472683563</v>
      </c>
      <c r="E28" s="57">
        <f>SUM(E25,-E26,-E27)</f>
        <v>7715319247</v>
      </c>
    </row>
    <row r="29" spans="1:15" ht="15.75">
      <c r="A29" s="31" t="s">
        <v>162</v>
      </c>
      <c r="B29" s="24" t="s">
        <v>178</v>
      </c>
      <c r="C29" s="27"/>
      <c r="D29" s="59">
        <v>0</v>
      </c>
      <c r="E29" s="59">
        <v>0</v>
      </c>
    </row>
    <row r="30" spans="1:15" ht="15.75">
      <c r="A30" s="31" t="s">
        <v>163</v>
      </c>
      <c r="B30" s="24" t="s">
        <v>179</v>
      </c>
      <c r="C30" s="27"/>
      <c r="D30" s="59">
        <v>0</v>
      </c>
      <c r="E30" s="59">
        <v>0</v>
      </c>
    </row>
    <row r="31" spans="1:15">
      <c r="A31" s="7"/>
      <c r="B31" s="16"/>
      <c r="C31" s="1"/>
      <c r="D31" s="78"/>
      <c r="E31" s="78"/>
    </row>
    <row r="32" spans="1:15">
      <c r="A32" s="7"/>
      <c r="B32" s="16"/>
      <c r="C32" s="1"/>
      <c r="D32" s="78"/>
      <c r="E32" s="78"/>
    </row>
    <row r="33" spans="1:5">
      <c r="A33" s="7"/>
      <c r="B33" s="16"/>
      <c r="C33" s="1"/>
      <c r="D33" s="78"/>
      <c r="E33" s="78"/>
    </row>
    <row r="34" spans="1:5">
      <c r="D34" s="77" t="s">
        <v>262</v>
      </c>
    </row>
    <row r="35" spans="1:5">
      <c r="A35" s="4" t="s">
        <v>184</v>
      </c>
      <c r="B35" s="13" t="s">
        <v>125</v>
      </c>
      <c r="C35" s="8"/>
      <c r="D35" s="79" t="s">
        <v>186</v>
      </c>
    </row>
    <row r="36" spans="1:5">
      <c r="A36" s="5" t="s">
        <v>185</v>
      </c>
      <c r="B36" s="10" t="s">
        <v>185</v>
      </c>
      <c r="D36" s="80" t="s">
        <v>127</v>
      </c>
    </row>
    <row r="39" spans="1:5">
      <c r="D39" s="78"/>
    </row>
    <row r="40" spans="1:5" ht="15.75">
      <c r="D40" s="54"/>
    </row>
    <row r="42" spans="1:5">
      <c r="A42" s="3" t="s">
        <v>128</v>
      </c>
    </row>
    <row r="43" spans="1:5">
      <c r="A43" s="3" t="s">
        <v>129</v>
      </c>
    </row>
    <row r="46" spans="1:5">
      <c r="A46" t="s">
        <v>187</v>
      </c>
    </row>
    <row r="47" spans="1:5" s="6" customFormat="1">
      <c r="A47" t="s">
        <v>254</v>
      </c>
      <c r="B47" s="14"/>
      <c r="D47" s="81"/>
      <c r="E47" s="81"/>
    </row>
    <row r="48" spans="1:5">
      <c r="A48" t="s">
        <v>188</v>
      </c>
    </row>
  </sheetData>
  <mergeCells count="12">
    <mergeCell ref="J9:J11"/>
    <mergeCell ref="K9:K11"/>
    <mergeCell ref="L9:L11"/>
    <mergeCell ref="M9:M11"/>
    <mergeCell ref="N9:O9"/>
    <mergeCell ref="N10:N11"/>
    <mergeCell ref="O10:O11"/>
    <mergeCell ref="J12:J17"/>
    <mergeCell ref="K13:K14"/>
    <mergeCell ref="K15:K16"/>
    <mergeCell ref="J19:J20"/>
    <mergeCell ref="K19:K2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67"/>
  <sheetViews>
    <sheetView workbookViewId="0">
      <selection activeCell="F42" sqref="F42"/>
    </sheetView>
  </sheetViews>
  <sheetFormatPr defaultRowHeight="15.75"/>
  <cols>
    <col min="1" max="1" width="89.7109375" style="19" customWidth="1"/>
    <col min="2" max="2" width="12.7109375" style="20" customWidth="1"/>
    <col min="3" max="3" width="14.85546875" style="19" customWidth="1"/>
    <col min="4" max="4" width="27.28515625" style="50" customWidth="1"/>
    <col min="5" max="5" width="28.28515625" style="50" customWidth="1"/>
    <col min="6" max="6" width="16.28515625" style="19" customWidth="1"/>
    <col min="7" max="7" width="18.28515625" style="19" customWidth="1"/>
    <col min="8" max="16384" width="9.140625" style="19"/>
  </cols>
  <sheetData>
    <row r="1" spans="1:5" s="15" customFormat="1" ht="18.75">
      <c r="A1" s="11"/>
      <c r="B1" s="12" t="s">
        <v>136</v>
      </c>
      <c r="D1" s="82"/>
      <c r="E1" s="51" t="s">
        <v>282</v>
      </c>
    </row>
    <row r="2" spans="1:5" s="11" customFormat="1" ht="18.75">
      <c r="B2" s="12" t="s">
        <v>250</v>
      </c>
      <c r="D2" s="76"/>
      <c r="E2" s="52" t="s">
        <v>259</v>
      </c>
    </row>
    <row r="3" spans="1:5" s="17" customFormat="1">
      <c r="B3" s="18" t="s">
        <v>253</v>
      </c>
      <c r="D3" s="83"/>
      <c r="E3" s="52" t="s">
        <v>260</v>
      </c>
    </row>
    <row r="4" spans="1:5">
      <c r="A4" s="19" t="s">
        <v>267</v>
      </c>
      <c r="E4" s="53" t="s">
        <v>261</v>
      </c>
    </row>
    <row r="5" spans="1:5">
      <c r="A5" s="19" t="s">
        <v>268</v>
      </c>
    </row>
    <row r="6" spans="1:5">
      <c r="A6" s="19" t="s">
        <v>269</v>
      </c>
    </row>
    <row r="8" spans="1:5">
      <c r="A8" s="21" t="s">
        <v>252</v>
      </c>
      <c r="E8" s="50" t="s">
        <v>251</v>
      </c>
    </row>
    <row r="9" spans="1:5">
      <c r="A9" s="2" t="s">
        <v>137</v>
      </c>
      <c r="B9" s="22" t="s">
        <v>1</v>
      </c>
      <c r="C9" s="2" t="s">
        <v>2</v>
      </c>
      <c r="D9" s="56" t="s">
        <v>138</v>
      </c>
      <c r="E9" s="56" t="s">
        <v>139</v>
      </c>
    </row>
    <row r="10" spans="1:5" s="38" customFormat="1">
      <c r="A10" s="2">
        <v>1</v>
      </c>
      <c r="B10" s="22">
        <v>2</v>
      </c>
      <c r="C10" s="2">
        <v>3</v>
      </c>
      <c r="D10" s="56">
        <v>4</v>
      </c>
      <c r="E10" s="56">
        <v>5</v>
      </c>
    </row>
    <row r="11" spans="1:5">
      <c r="A11" s="25" t="s">
        <v>189</v>
      </c>
      <c r="B11" s="26"/>
      <c r="C11" s="27"/>
      <c r="D11" s="59"/>
      <c r="E11" s="59"/>
    </row>
    <row r="12" spans="1:5">
      <c r="A12" s="28" t="s">
        <v>190</v>
      </c>
      <c r="B12" s="22" t="s">
        <v>141</v>
      </c>
      <c r="C12" s="27"/>
      <c r="D12" s="57">
        <v>8662668563</v>
      </c>
      <c r="E12" s="57">
        <v>7905219247</v>
      </c>
    </row>
    <row r="13" spans="1:5">
      <c r="A13" s="29" t="s">
        <v>191</v>
      </c>
      <c r="B13" s="24"/>
      <c r="C13" s="27"/>
      <c r="D13" s="59"/>
      <c r="E13" s="59"/>
    </row>
    <row r="14" spans="1:5">
      <c r="A14" s="27" t="s">
        <v>192</v>
      </c>
      <c r="B14" s="24" t="s">
        <v>143</v>
      </c>
      <c r="C14" s="27"/>
      <c r="D14" s="59">
        <v>155612000</v>
      </c>
      <c r="E14" s="59">
        <v>111500350</v>
      </c>
    </row>
    <row r="15" spans="1:5">
      <c r="A15" s="27" t="s">
        <v>193</v>
      </c>
      <c r="B15" s="24" t="s">
        <v>228</v>
      </c>
      <c r="C15" s="27"/>
      <c r="D15" s="59">
        <v>0</v>
      </c>
      <c r="E15" s="59">
        <v>0</v>
      </c>
    </row>
    <row r="16" spans="1:5">
      <c r="A16" s="27" t="s">
        <v>194</v>
      </c>
      <c r="B16" s="24" t="s">
        <v>229</v>
      </c>
      <c r="C16" s="27"/>
      <c r="D16" s="59">
        <v>0</v>
      </c>
      <c r="E16" s="59">
        <v>0</v>
      </c>
    </row>
    <row r="17" spans="1:6">
      <c r="A17" s="27" t="s">
        <v>230</v>
      </c>
      <c r="B17" s="24" t="s">
        <v>231</v>
      </c>
      <c r="C17" s="27"/>
      <c r="D17" s="59">
        <v>0</v>
      </c>
      <c r="E17" s="59">
        <v>0</v>
      </c>
    </row>
    <row r="18" spans="1:6">
      <c r="A18" s="27" t="s">
        <v>195</v>
      </c>
      <c r="B18" s="24" t="s">
        <v>232</v>
      </c>
      <c r="C18" s="27"/>
      <c r="D18" s="59">
        <v>0</v>
      </c>
      <c r="E18" s="59">
        <v>0</v>
      </c>
    </row>
    <row r="19" spans="1:6">
      <c r="A19" s="27" t="s">
        <v>196</v>
      </c>
      <c r="B19" s="24" t="s">
        <v>233</v>
      </c>
      <c r="C19" s="27"/>
      <c r="D19" s="59">
        <v>0</v>
      </c>
      <c r="E19" s="59">
        <v>0</v>
      </c>
    </row>
    <row r="20" spans="1:6">
      <c r="A20" s="30" t="s">
        <v>197</v>
      </c>
      <c r="B20" s="22" t="s">
        <v>234</v>
      </c>
      <c r="C20" s="27"/>
      <c r="D20" s="57">
        <f>SUM(D12,D14:D19)</f>
        <v>8818280563</v>
      </c>
      <c r="E20" s="57">
        <f>SUM(E12,E14:E18)</f>
        <v>8016719597</v>
      </c>
    </row>
    <row r="21" spans="1:6">
      <c r="A21" s="31" t="s">
        <v>198</v>
      </c>
      <c r="B21" s="24" t="s">
        <v>235</v>
      </c>
      <c r="C21" s="27"/>
      <c r="D21" s="59">
        <v>-2188315994</v>
      </c>
      <c r="E21" s="59">
        <v>-1505602702</v>
      </c>
    </row>
    <row r="22" spans="1:6">
      <c r="A22" s="31" t="s">
        <v>199</v>
      </c>
      <c r="B22" s="24" t="s">
        <v>145</v>
      </c>
      <c r="C22" s="27"/>
      <c r="D22" s="59">
        <f>-3011000879+44567510</f>
        <v>-2966433369</v>
      </c>
      <c r="E22" s="59">
        <f>-2165381883+128211885</f>
        <v>-2037169998</v>
      </c>
      <c r="F22" s="50"/>
    </row>
    <row r="23" spans="1:6">
      <c r="A23" s="31" t="s">
        <v>200</v>
      </c>
      <c r="B23" s="24" t="s">
        <v>147</v>
      </c>
      <c r="C23" s="27"/>
      <c r="D23" s="59">
        <v>-415000166</v>
      </c>
      <c r="E23" s="59">
        <v>-253353129</v>
      </c>
      <c r="F23" s="50"/>
    </row>
    <row r="24" spans="1:6">
      <c r="A24" s="31" t="s">
        <v>201</v>
      </c>
      <c r="B24" s="24" t="s">
        <v>236</v>
      </c>
      <c r="C24" s="27"/>
      <c r="D24" s="59">
        <v>-700121503</v>
      </c>
      <c r="E24" s="59">
        <v>-711297006</v>
      </c>
    </row>
    <row r="25" spans="1:6">
      <c r="A25" s="31" t="s">
        <v>202</v>
      </c>
      <c r="B25" s="24" t="s">
        <v>237</v>
      </c>
      <c r="C25" s="27"/>
      <c r="D25" s="59">
        <v>0</v>
      </c>
      <c r="E25" s="59">
        <v>0</v>
      </c>
    </row>
    <row r="26" spans="1:6">
      <c r="A26" s="31" t="s">
        <v>203</v>
      </c>
      <c r="B26" s="24" t="s">
        <v>238</v>
      </c>
      <c r="C26" s="27"/>
      <c r="D26" s="59">
        <v>-114810772</v>
      </c>
      <c r="E26" s="59">
        <v>-79765408</v>
      </c>
    </row>
    <row r="27" spans="1:6">
      <c r="A27" s="31" t="s">
        <v>204</v>
      </c>
      <c r="B27" s="24" t="s">
        <v>239</v>
      </c>
      <c r="C27" s="27"/>
      <c r="D27" s="59">
        <v>-312297500</v>
      </c>
      <c r="E27" s="59">
        <v>-268297500</v>
      </c>
    </row>
    <row r="28" spans="1:6">
      <c r="A28" s="31" t="s">
        <v>205</v>
      </c>
      <c r="B28" s="24" t="s">
        <v>240</v>
      </c>
      <c r="C28" s="27"/>
      <c r="D28" s="59">
        <v>0</v>
      </c>
      <c r="E28" s="59">
        <v>0</v>
      </c>
    </row>
    <row r="29" spans="1:6">
      <c r="A29" s="31" t="s">
        <v>206</v>
      </c>
      <c r="B29" s="24" t="s">
        <v>241</v>
      </c>
      <c r="C29" s="27"/>
      <c r="D29" s="59">
        <v>0</v>
      </c>
      <c r="E29" s="59">
        <v>0</v>
      </c>
    </row>
    <row r="30" spans="1:6">
      <c r="A30" s="30" t="s">
        <v>207</v>
      </c>
      <c r="B30" s="22" t="s">
        <v>164</v>
      </c>
      <c r="C30" s="27"/>
      <c r="D30" s="57">
        <f>SUM(D20:D29)</f>
        <v>2121301259</v>
      </c>
      <c r="E30" s="57">
        <f>SUM(E20:E28)</f>
        <v>3161233854</v>
      </c>
    </row>
    <row r="31" spans="1:6">
      <c r="A31" s="32" t="s">
        <v>208</v>
      </c>
      <c r="B31" s="24"/>
      <c r="C31" s="27"/>
      <c r="D31" s="59"/>
      <c r="E31" s="59"/>
    </row>
    <row r="32" spans="1:6">
      <c r="A32" s="31" t="s">
        <v>209</v>
      </c>
      <c r="B32" s="24" t="s">
        <v>165</v>
      </c>
      <c r="C32" s="27"/>
      <c r="D32" s="59">
        <v>-2619577002</v>
      </c>
      <c r="E32" s="59">
        <v>-1408340000</v>
      </c>
    </row>
    <row r="33" spans="1:6">
      <c r="A33" s="31" t="s">
        <v>210</v>
      </c>
      <c r="B33" s="24" t="s">
        <v>166</v>
      </c>
      <c r="C33" s="27"/>
      <c r="D33" s="59">
        <v>0</v>
      </c>
      <c r="E33" s="59">
        <v>0</v>
      </c>
    </row>
    <row r="34" spans="1:6">
      <c r="A34" s="31" t="s">
        <v>211</v>
      </c>
      <c r="B34" s="24" t="s">
        <v>167</v>
      </c>
      <c r="C34" s="27"/>
      <c r="D34" s="59">
        <v>0</v>
      </c>
      <c r="E34" s="59">
        <v>0</v>
      </c>
    </row>
    <row r="35" spans="1:6">
      <c r="A35" s="31" t="s">
        <v>212</v>
      </c>
      <c r="B35" s="24" t="s">
        <v>242</v>
      </c>
      <c r="C35" s="27"/>
      <c r="D35" s="59">
        <v>0</v>
      </c>
      <c r="E35" s="59">
        <v>0</v>
      </c>
    </row>
    <row r="36" spans="1:6">
      <c r="A36" s="31" t="s">
        <v>213</v>
      </c>
      <c r="B36" s="24" t="s">
        <v>168</v>
      </c>
      <c r="C36" s="27"/>
      <c r="D36" s="59">
        <v>0</v>
      </c>
      <c r="E36" s="59">
        <v>0</v>
      </c>
    </row>
    <row r="37" spans="1:6">
      <c r="A37" s="31" t="s">
        <v>214</v>
      </c>
      <c r="B37" s="24" t="s">
        <v>169</v>
      </c>
      <c r="C37" s="27"/>
      <c r="D37" s="59">
        <v>0</v>
      </c>
      <c r="E37" s="59">
        <v>0</v>
      </c>
    </row>
    <row r="38" spans="1:6">
      <c r="A38" s="31" t="s">
        <v>215</v>
      </c>
      <c r="B38" s="24" t="s">
        <v>243</v>
      </c>
      <c r="C38" s="27"/>
      <c r="D38" s="59">
        <v>1844095000</v>
      </c>
      <c r="E38" s="59">
        <v>1195343080</v>
      </c>
    </row>
    <row r="39" spans="1:6">
      <c r="A39" s="30" t="s">
        <v>216</v>
      </c>
      <c r="B39" s="22" t="s">
        <v>170</v>
      </c>
      <c r="C39" s="27"/>
      <c r="D39" s="57">
        <f>SUM(D32:D38)</f>
        <v>-775482002</v>
      </c>
      <c r="E39" s="57">
        <f>SUM(E32:E38)</f>
        <v>-212996920</v>
      </c>
      <c r="F39" s="50"/>
    </row>
    <row r="40" spans="1:6">
      <c r="A40" s="32" t="s">
        <v>217</v>
      </c>
      <c r="B40" s="24"/>
      <c r="C40" s="27"/>
      <c r="D40" s="59"/>
      <c r="E40" s="59"/>
    </row>
    <row r="41" spans="1:6">
      <c r="A41" s="31" t="s">
        <v>218</v>
      </c>
      <c r="B41" s="24" t="s">
        <v>171</v>
      </c>
      <c r="C41" s="27"/>
      <c r="D41" s="59">
        <v>0</v>
      </c>
      <c r="E41" s="59">
        <v>0</v>
      </c>
      <c r="F41" s="50"/>
    </row>
    <row r="42" spans="1:6">
      <c r="A42" s="31" t="s">
        <v>219</v>
      </c>
      <c r="B42" s="24" t="s">
        <v>172</v>
      </c>
      <c r="C42" s="27"/>
      <c r="D42" s="59">
        <v>0</v>
      </c>
      <c r="E42" s="59">
        <v>0</v>
      </c>
    </row>
    <row r="43" spans="1:6">
      <c r="A43" s="31" t="s">
        <v>220</v>
      </c>
      <c r="B43" s="24" t="s">
        <v>244</v>
      </c>
      <c r="C43" s="27"/>
      <c r="D43" s="59">
        <v>0</v>
      </c>
      <c r="E43" s="59">
        <v>217550125</v>
      </c>
    </row>
    <row r="44" spans="1:6">
      <c r="A44" s="31" t="s">
        <v>221</v>
      </c>
      <c r="B44" s="24" t="s">
        <v>245</v>
      </c>
      <c r="C44" s="27"/>
      <c r="D44" s="59">
        <v>0</v>
      </c>
      <c r="E44" s="59">
        <v>-917550125</v>
      </c>
    </row>
    <row r="45" spans="1:6">
      <c r="A45" s="31" t="s">
        <v>222</v>
      </c>
      <c r="B45" s="24" t="s">
        <v>246</v>
      </c>
      <c r="C45" s="27"/>
      <c r="D45" s="59">
        <v>0</v>
      </c>
      <c r="E45" s="59">
        <v>0</v>
      </c>
    </row>
    <row r="46" spans="1:6">
      <c r="A46" s="31" t="s">
        <v>223</v>
      </c>
      <c r="B46" s="24" t="s">
        <v>247</v>
      </c>
      <c r="C46" s="27"/>
      <c r="D46" s="59">
        <v>0</v>
      </c>
      <c r="E46" s="59">
        <v>0</v>
      </c>
    </row>
    <row r="47" spans="1:6">
      <c r="A47" s="30" t="s">
        <v>224</v>
      </c>
      <c r="B47" s="22" t="s">
        <v>173</v>
      </c>
      <c r="C47" s="27"/>
      <c r="D47" s="57">
        <f>SUM(D41:D46)</f>
        <v>0</v>
      </c>
      <c r="E47" s="57">
        <f>SUM(E41:E46)</f>
        <v>-700000000</v>
      </c>
    </row>
    <row r="48" spans="1:6">
      <c r="A48" s="32" t="s">
        <v>351</v>
      </c>
      <c r="B48" s="22" t="s">
        <v>174</v>
      </c>
      <c r="C48" s="27"/>
      <c r="D48" s="57">
        <f>SUM(D30,D39,D47)</f>
        <v>1345819257</v>
      </c>
      <c r="E48" s="57">
        <f>SUM(E47,E39,E30)</f>
        <v>2248236934</v>
      </c>
    </row>
    <row r="49" spans="1:5">
      <c r="A49" s="32" t="s">
        <v>226</v>
      </c>
      <c r="B49" s="22" t="s">
        <v>177</v>
      </c>
      <c r="C49" s="27"/>
      <c r="D49" s="59">
        <v>6887180743</v>
      </c>
      <c r="E49" s="59">
        <v>4638943809</v>
      </c>
    </row>
    <row r="50" spans="1:5">
      <c r="A50" s="31" t="s">
        <v>249</v>
      </c>
      <c r="B50" s="24" t="s">
        <v>248</v>
      </c>
      <c r="C50" s="27"/>
      <c r="D50" s="59">
        <v>0</v>
      </c>
      <c r="E50" s="59">
        <v>0</v>
      </c>
    </row>
    <row r="51" spans="1:5">
      <c r="A51" s="32" t="s">
        <v>352</v>
      </c>
      <c r="B51" s="22" t="s">
        <v>178</v>
      </c>
      <c r="C51" s="27"/>
      <c r="D51" s="57">
        <f>SUM(D48:D50)</f>
        <v>8233000000</v>
      </c>
      <c r="E51" s="57">
        <f>SUM(E48:E50)</f>
        <v>6887180743</v>
      </c>
    </row>
    <row r="53" spans="1:5" s="33" customFormat="1">
      <c r="B53" s="34"/>
      <c r="C53" s="33" t="s">
        <v>266</v>
      </c>
      <c r="D53" s="84"/>
      <c r="E53" s="84"/>
    </row>
    <row r="54" spans="1:5">
      <c r="A54" s="35" t="s">
        <v>184</v>
      </c>
      <c r="B54" s="36" t="s">
        <v>125</v>
      </c>
      <c r="C54" s="37"/>
      <c r="D54" s="85" t="s">
        <v>186</v>
      </c>
    </row>
    <row r="55" spans="1:5">
      <c r="A55" s="17" t="s">
        <v>185</v>
      </c>
      <c r="B55" s="18" t="s">
        <v>185</v>
      </c>
      <c r="D55" s="83" t="s">
        <v>127</v>
      </c>
    </row>
    <row r="61" spans="1:5">
      <c r="A61" s="38" t="s">
        <v>128</v>
      </c>
    </row>
    <row r="62" spans="1:5">
      <c r="A62" s="38" t="s">
        <v>129</v>
      </c>
    </row>
    <row r="65" spans="1:1">
      <c r="A65" s="19" t="s">
        <v>187</v>
      </c>
    </row>
    <row r="66" spans="1:1">
      <c r="A66" s="19" t="s">
        <v>254</v>
      </c>
    </row>
    <row r="67" spans="1:1">
      <c r="A67" s="19"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bc2016</vt:lpstr>
      <vt:lpstr>bckqkd2016</vt:lpstr>
      <vt:lpstr>bclctt2016</vt:lpstr>
      <vt:lpstr>bc2017</vt:lpstr>
      <vt:lpstr>bckqkd2017</vt:lpstr>
      <vt:lpstr>bclctt2017</vt:lpstr>
      <vt:lpstr>bctc2018</vt:lpstr>
      <vt:lpstr>bckqkd2018</vt:lpstr>
      <vt:lpstr>bclctt2018</vt:lpstr>
      <vt:lpstr>Sheet1</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2019-01-08T03:02:51Z</dcterms:created>
  <dcterms:modified xsi:type="dcterms:W3CDTF">2019-04-10T10:09:41Z</dcterms:modified>
</cp:coreProperties>
</file>