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ynh\Downloads\Porfolio\HR Dashboard\"/>
    </mc:Choice>
  </mc:AlternateContent>
  <xr:revisionPtr revIDLastSave="0" documentId="13_ncr:1_{6CE4818C-E787-40C4-BC16-18DD5D027907}" xr6:coauthVersionLast="47" xr6:coauthVersionMax="47" xr10:uidLastSave="{00000000-0000-0000-0000-000000000000}"/>
  <bookViews>
    <workbookView xWindow="28680" yWindow="-120" windowWidth="38640" windowHeight="21120" activeTab="1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Expressions'!$A$1:$H$45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  <pivotCache cacheId="7" r:id="rId20"/>
    <pivotCache cacheId="8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M2" i="11"/>
  <c r="L2" i="11"/>
  <c r="K2" i="11"/>
  <c r="J2" i="11"/>
  <c r="I2" i="11"/>
  <c r="B2" i="17"/>
  <c r="B12" i="17"/>
  <c r="B16" i="17"/>
  <c r="B15" i="17"/>
  <c r="B9" i="17"/>
  <c r="B8" i="17"/>
  <c r="B10" i="17"/>
  <c r="B4" i="17"/>
  <c r="B5" i="17"/>
  <c r="B14" i="17"/>
  <c r="B13" i="17"/>
  <c r="B6" i="17"/>
  <c r="B7" i="17"/>
  <c r="B1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<sst xmlns="http://schemas.openxmlformats.org/spreadsheetml/2006/main" count="617" uniqueCount="277">
  <si>
    <t>Row Labels</t>
  </si>
  <si>
    <t>Date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</si>
  <si>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</si>
  <si>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</si>
  <si>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</si>
  <si>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</si>
  <si>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</si>
  <si>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</si>
  <si>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</si>
  <si>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</si>
  <si>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</si>
  <si>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</si>
  <si>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</si>
  <si>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</si>
  <si>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</si>
  <si>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'Date'[Date]</t>
  </si>
  <si>
    <t>'Date'[Month]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</si>
  <si>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</si>
  <si>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</si>
  <si>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</si>
  <si>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</si>
  <si>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</si>
  <si>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</si>
  <si>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</si>
  <si>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</si>
  <si>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</si>
  <si>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</si>
  <si>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</si>
  <si>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</si>
  <si>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</si>
  <si>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</si>
  <si>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</si>
  <si>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</si>
  <si>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</si>
  <si>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</si>
  <si>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</si>
  <si>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</si>
  <si>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</si>
  <si>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</si>
  <si>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</si>
  <si>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</si>
  <si>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</si>
  <si>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</si>
  <si>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</si>
  <si>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</si>
  <si>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'Date'[Day of Week]</t>
  </si>
  <si>
    <t>'Date'[Day of Week Number]</t>
  </si>
  <si>
    <t>'Date'[Month Number]</t>
  </si>
  <si>
    <t>0.00%;-0.00%;0.00%</t>
  </si>
  <si>
    <t>Missing Keys</t>
  </si>
  <si>
    <t>Invalid Rows</t>
  </si>
  <si>
    <t>Bid. Filters</t>
  </si>
  <si>
    <t>MMR</t>
  </si>
  <si>
    <t>Relationship Type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</si>
  <si>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</si>
  <si>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</si>
  <si>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</si>
  <si>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</si>
  <si>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</si>
  <si>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</si>
  <si>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</si>
  <si>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</si>
  <si>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</si>
  <si>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</si>
  <si>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</si>
  <si>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</si>
  <si>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</si>
  <si>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</si>
  <si>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</si>
  <si>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</si>
  <si>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</si>
  <si>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</si>
  <si>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</si>
  <si>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</si>
  <si>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</si>
  <si>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</si>
  <si>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</si>
  <si>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'Date'[Year Month]</t>
  </si>
  <si>
    <t>'Date'[Year Quarter]</t>
  </si>
  <si>
    <t>'Date'[Quarter]</t>
  </si>
  <si>
    <t>'Date'[Year Month Number]</t>
  </si>
  <si>
    <t>'Date'[Year Quarter Number]</t>
  </si>
  <si>
    <t>'Date'[Year]</t>
  </si>
  <si>
    <t>Boolean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</si>
  <si>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</si>
  <si>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</si>
  <si>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</si>
  <si>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</si>
  <si>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</si>
  <si>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</si>
  <si>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</si>
  <si>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</si>
  <si>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</si>
  <si>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</si>
  <si>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</si>
  <si>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</si>
  <si>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</si>
  <si>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'Date'[RowNumber-2662979B-1795-4F74-8F37-6A1BA8059B61]</t>
  </si>
  <si>
    <t>Calc groups</t>
  </si>
  <si>
    <t>C:\Users\huynh\Downloads\Porfolio\HR Overview - Completed 1.vpax</t>
  </si>
  <si>
    <t>_Measures</t>
  </si>
  <si>
    <t>={1}</t>
  </si>
  <si>
    <t>_Blank</t>
  </si>
  <si>
    <t>=0</t>
  </si>
  <si>
    <t>0</t>
  </si>
  <si>
    <t>1_Headcount</t>
  </si>
  <si>
    <t>=
CALCULATE(
COUNTROWS('DataTable'),
'DataTable'[HireDate] &lt;= MAX('Date'[Date]),
ISBLANK('DataTable'[TerminationDate]) ||
'DataTable'[TerminationDate] &gt; MAX('Date'[Date])
)</t>
  </si>
  <si>
    <t>1_Headcount BG Color</t>
  </si>
  <si>
    <t>=
    VAR _Delta = '_Measures'[1_Headcount] - '_Measures'[1_Headcount LY]
    RETURN
        SWITCH(
            TRUE(),
            _Delta &gt; 0, "#E7F3F5",  
            _Delta = 0, "FFFFFF00",  
            _Delta &lt; 0, "#F6EDED"   
        )</t>
  </si>
  <si>
    <t>1_Headcount Font Color</t>
  </si>
  <si>
    <t>=
    VAR _Delta = '_Measures'[1_Headcount] - '_Measures'[1_Headcount LY]
    RETURN
        SWITCH(
            TRUE(),
            _Delta &gt; 0, "#038D96",  
            _Delta = 0, "FFFFFF00",  
            _Delta &lt; 0, "#A84545"   
        )</t>
  </si>
  <si>
    <t>1_Headcount LY</t>
  </si>
  <si>
    <t>=
 CALCULATE([1_Headcount],SAMEPERIODLASTYEAR('Date'[Date]))</t>
  </si>
  <si>
    <t>1_Headcount Reference</t>
  </si>
  <si>
    <t>=
    VAR _Current = '_Measures'[1_Headcount]
    VAR _LY = '_Measures'[1_Headcount LY]
    VAR _Growth = DIVIDE(_Current - _LY, _LY)
    VAR NumOfDigits = IFERROR(LEN(CONVERT(INT(_Current), STRING)), 0)
    VAR Suffix = ".0" &amp; SWITCH(TRUE(), NumOfDigits &gt;= 13, "T", NumOfDigits &gt;= 10, "B", NumOfDigits &gt;= 7, "M", NumOfDigits &gt;= 4, "K")
    VAR Commas = REPT(",", SWITCH(TRUE(), NumOfDigits &gt;= 13, "4", NumOfDigits &gt;= 10, "3", NumOfDigits &gt;= 7, "2", NumOfDigits &gt;= 4, "1"))
    VAR _Format = "#,##0" &amp; Commas &amp; Suffix &amp; ";-#,##0" &amp; Commas &amp; Suffix 
    RETURN
        IF(_Growth &lt;&gt; 0, FORMAT(_Current - _LY, _Format) &amp; FORMAT(_Growth, " | 0.0% ▲; | 0.0% ▼; ") &amp; " YoY", BLANK())</t>
  </si>
  <si>
    <t>2_Hires</t>
  </si>
  <si>
    <t>=CALCULATE(
        COUNTROWS('DataTable'),
        'DataTable'[HireDate] &gt;= MIN('Date'[Date]),
        'DataTable'[HireDate] &lt;= MAX('Date'[Date])
    )</t>
  </si>
  <si>
    <t>2_Hires BG Color</t>
  </si>
  <si>
    <t>=
    VAR _Delta = '_Measures'[2_Hires] - '_Measures'[2_Hires LY]
    RETURN
        SWITCH(
            TRUE(),
            _Delta &gt; 0, "#E7F3F5",  
            _Delta = 0, "FFFFFF00",  
            _Delta &lt; 0, "#F6EDED"   
        )</t>
  </si>
  <si>
    <t>2_Hires Font Color</t>
  </si>
  <si>
    <t>=
    VAR _Delta = '_Measures'[2_Hires] - '_Measures'[2_Hires LY]
    RETURN
        SWITCH(
            TRUE(),
            _Delta &gt; 0, "#038D96",  
            _Delta = 0, "FFFFFF00",  
            _Delta &lt; 0, "#A84545"   
        )</t>
  </si>
  <si>
    <t>2_Hires LY</t>
  </si>
  <si>
    <t>=
CALCULATE(
        [2_Hires],
        SAMEPERIODLASTYEAR('Date'[Date])
    )</t>
  </si>
  <si>
    <t>2_Hires Reference</t>
  </si>
  <si>
    <t>=
    VAR _Current = '_Measures'[2_Hires]
    VAR _LY = '_Measures'[2_Hires LY]
    VAR _Growth = DIVIDE(_Current - _LY, _LY)
    VAR NumOfDigits = IFERROR(LEN(CONVERT(INT(_Current), STRING)), 0)
    VAR Suffix = ".0" &amp; SWITCH(TRUE(), NumOfDigits &gt;= 13, "T", NumOfDigits &gt;= 10, "B", NumOfDigits &gt;= 7, "M", NumOfDigits &gt;= 4, "K")
    VAR Commas = REPT(",", SWITCH(TRUE(), NumOfDigits &gt;= 13, "4", NumOfDigits &gt;= 10, "3", NumOfDigits &gt;= 7, "2", NumOfDigits &gt;= 4, "1"))
    VAR _Format = "#,##0" &amp; Commas &amp; Suffix &amp; ";-#,##0" &amp; Commas &amp; Suffix 
    RETURN
        IF(_Growth &lt;&gt; 0, FORMAT(_Current - _LY, _Format) &amp; FORMAT(_Growth, " | 0.0% ▲; | 0.0% ▼; ") &amp; " YoY", BLANK())</t>
  </si>
  <si>
    <t>3_TotalSalary</t>
  </si>
  <si>
    <t>=CALCULATE(
        SUM('DataTable'[Salary]),
        ISBLANK('DataTable'[TerminationDate]) || 
        'DataTable'[TerminationDate] &gt; MAX('Date'[Date])
    )</t>
  </si>
  <si>
    <t>0.00</t>
  </si>
  <si>
    <t>3_TotalSalary BG Color</t>
  </si>
  <si>
    <t>=
    VAR _Delta = '_Measures'[3_TotalSalary] - '_Measures'[3_TotalSalary LY]
    RETURN
        SWITCH(
            TRUE(),
            _Delta &gt; 0, "#E7F3F5",  
            _Delta = 0, "FFFFFF00",  
            _Delta &lt; 0, "#F6EDED"   
        )</t>
  </si>
  <si>
    <t>3_TotalSalary Font Color</t>
  </si>
  <si>
    <t>=
    VAR _Delta = '_Measures'[3_TotalSalary] - '_Measures'[3_TotalSalary LY]
    RETURN
        SWITCH(
            TRUE(),
            _Delta &gt; 0, "#038D96",  
            _Delta = 0, "FFFFFF00",  
            _Delta &lt; 0, "#A84545"   
        )</t>
  </si>
  <si>
    <t>3_TotalSalary LY</t>
  </si>
  <si>
    <t>=
CALCULATE(
        [3_TotalSalary],
        SAMEPERIODLASTYEAR('Date'[Date])
    )</t>
  </si>
  <si>
    <t>3_TotalSalary Reference</t>
  </si>
  <si>
    <t>=
    VAR _Current = '_Measures'[3_TotalSalary]
    VAR _LY = '_Measures'[3_TotalSalary LY]
    VAR _Growth = DIVIDE(_Current - _LY, _LY)
    VAR NumOfDigits = IFERROR(LEN(CONVERT(INT(_Current), STRING)), 0)
    VAR Suffix = ".0" &amp; SWITCH(TRUE(), NumOfDigits &gt;= 13, "T", NumOfDigits &gt;= 10, "B", NumOfDigits &gt;= 7, "M", NumOfDigits &gt;= 4, "K")
    VAR Commas = REPT(",", SWITCH(TRUE(), NumOfDigits &gt;= 13, "4", NumOfDigits &gt;= 10, "3", NumOfDigits &gt;= 7, "2", NumOfDigits &gt;= 4, "1"))
    VAR _Format = "#,##0" &amp; Commas &amp; Suffix &amp; ";-#,##0" &amp; Commas &amp; Suffix 
    RETURN
        IF(_Growth &lt;&gt; 0, FORMAT(_Current - _LY, _Format) &amp; FORMAT(_Growth, " | 0.0% ▲; | 0.0% ▼; ") &amp; " YoY", BLANK())</t>
  </si>
  <si>
    <t>4_Terminations</t>
  </si>
  <si>
    <t>=CALCULATE(
        COUNTROWS('DataTable'),
        NOT ISBLANK('DataTable'[TerminationDate]),
        'DataTable'[TerminationDate] &gt;= MIN('Date'[Date]),
        'DataTable'[TerminationDate] &lt;= MAX('Date'[Date])
    )</t>
  </si>
  <si>
    <t>4_Terminations BG Color</t>
  </si>
  <si>
    <t>=
    VAR _Delta = '_Measures'[4_Terminations] - '_Measures'[4_Terminations LY]
    RETURN
        SWITCH(
            TRUE(),
            _Delta &gt; 0, "#E7F3F5",  
            _Delta = 0, "FFFFFF00",  
            _Delta &lt; 0, "#F6EDED"   
        )</t>
  </si>
  <si>
    <t>4_Terminations Font Color</t>
  </si>
  <si>
    <t>=
    VAR _Delta = '_Measures'[4_Terminations] - '_Measures'[4_Terminations LY]
    RETURN
        SWITCH(
            TRUE(),
            _Delta &gt; 0, "#038D96",  
            _Delta = 0, "FFFFFF00",  
            _Delta &lt; 0, "#A84545"   
        )</t>
  </si>
  <si>
    <t>4_Terminations LY</t>
  </si>
  <si>
    <t>=
CALCULATE(
        [4_Terminations],
        SAMEPERIODLASTYEAR('Date'[Date]) 
    )</t>
  </si>
  <si>
    <t>4_Terminations Reference</t>
  </si>
  <si>
    <t>=
    VAR _Current = '_Measures'[4_Terminations]
    VAR _LY = '_Measures'[4_Terminations LY]
    VAR _Growth = DIVIDE(_Current - _LY, _LY)
    VAR NumOfDigits = IFERROR(LEN(CONVERT(INT(_Current), STRING)), 0)
    VAR Suffix = ".0" &amp; SWITCH(TRUE(), NumOfDigits &gt;= 13, "T", NumOfDigits &gt;= 10, "B", NumOfDigits &gt;= 7, "M", NumOfDigits &gt;= 4, "K")
    VAR Commas = REPT(",", SWITCH(TRUE(), NumOfDigits &gt;= 13, "4", NumOfDigits &gt;= 10, "3", NumOfDigits &gt;= 7, "2", NumOfDigits &gt;= 4, "1"))
    VAR _Format = "#,##0" &amp; Commas &amp; Suffix &amp; ";-#,##0" &amp; Commas &amp; Suffix 
    RETURN
        IF(_Growth &lt;&gt; 0, FORMAT(_Current - _LY, _Format) &amp; FORMAT(_Growth, " | 0.0% ▲; | 0.0% ▼; ") &amp; " YoY", BLANK())</t>
  </si>
  <si>
    <t>5_HireRate</t>
  </si>
  <si>
    <t>=DIVIDE(
        '_Measures'[2_Hires], 
        '_Measures'[1_Headcount],
        0
    )</t>
  </si>
  <si>
    <t>0.0%;-0.0%;0.0%</t>
  </si>
  <si>
    <t>5_HireRate BG Color</t>
  </si>
  <si>
    <t>=
    VAR _Delta = '_Measures'[5_HireRate] - '_Measures'[5_HireRate LY]
    RETURN
        SWITCH(
            TRUE(),
            _Delta &gt; 0, "#E7F3F5",  
            _Delta = 0, "FFFFFF00",  
            _Delta &lt; 0, "#F6EDED"   
        )</t>
  </si>
  <si>
    <t>5_HireRate Font Color</t>
  </si>
  <si>
    <t>=
    VAR _Delta = '_Measures'[5_HireRate] - '_Measures'[5_HireRate LY]
    RETURN
        SWITCH(
            TRUE(),
            _Delta &gt; 0, "#038D96",  
            _Delta = 0, "FFFFFF00",  
            _Delta &lt; 0, "#A84545"   
        )</t>
  </si>
  <si>
    <t>5_HireRate LY</t>
  </si>
  <si>
    <t>=DIVIDE(
        '_Measures'[2_Hires LY], 
        '_Measures'[1_Headcount LY],
        0
    )</t>
  </si>
  <si>
    <t>5_HireRate Reference</t>
  </si>
  <si>
    <t>=
    VAR _Current = '_Measures'[5_HireRate]
    VAR _LY = '_Measures'[5_HireRate LY]
    VAR _Growth = DIVIDE(_Current - _LY, _LY)
    VAR NumOfDigits = IFERROR(LEN(CONVERT(INT(_Current), STRING)), 0)
    VAR Suffix = ".0" &amp; SWITCH(TRUE(), NumOfDigits &gt;= 13, "T", NumOfDigits &gt;= 10, "B", NumOfDigits &gt;= 7, "M", NumOfDigits &gt;= 4, "K")
    VAR Commas = REPT(",", SWITCH(TRUE(), NumOfDigits &gt;= 13, "4", NumOfDigits &gt;= 10, "3", NumOfDigits &gt;= 7, "2", NumOfDigits &gt;= 4, "1"))
    VAR _Format = "#,##0" &amp; Commas &amp; Suffix &amp; ";-#,##0" &amp; Commas &amp; Suffix 
    RETURN
        IF(_Growth &lt;&gt; 0, FORMAT(_Current - _LY, _Format) &amp; FORMAT(_Growth, " | 0.0% ▲; | 0.0% ▼; ") &amp; " YoY", BLANK())</t>
  </si>
  <si>
    <t>6_TerminationRate</t>
  </si>
  <si>
    <t>=DIVIDE(
        '_Measures'[4_Terminations], 
        '_Measures'[1_Headcount],
        0
    )</t>
  </si>
  <si>
    <t>6_TerminationRate BG Color</t>
  </si>
  <si>
    <t>=
    VAR _Delta = '_Measures'[6_TerminationRate] - '_Measures'[6_TerminationRate LY]
    RETURN
        SWITCH(
            TRUE(),
            _Delta &gt; 0, "#E7F3F5",  
            _Delta = 0, "FFFFFF00",  
            _Delta &lt; 0, "#F6EDED"   
        )</t>
  </si>
  <si>
    <t>6_TerminationRate Font Color</t>
  </si>
  <si>
    <t>=
    VAR _Delta = '_Measures'[6_TerminationRate] - '_Measures'[6_TerminationRate LY]
    RETURN
        SWITCH(
            TRUE(),
            _Delta &gt; 0, "#038D96",  
            _Delta = 0, "FFFFFF00",  
            _Delta &lt; 0, "#A84545"   
        )</t>
  </si>
  <si>
    <t>6_TerminationRate LY</t>
  </si>
  <si>
    <t>=DIVIDE(
        '_Measures'[4_Terminations LY], 
        '_Measures'[1_Headcount LY],
        0
    )</t>
  </si>
  <si>
    <t>6_TerminationRate Reference</t>
  </si>
  <si>
    <t>=
    VAR _Current = '_Measures'[6_TerminationRate]
    VAR _LY = '_Measures'[6_TerminationRate LY]
    VAR _Growth = DIVIDE(_Current - _LY, _LY)
    VAR NumOfDigits = IFERROR(LEN(CONVERT(INT(_Current), STRING)), 0)
    VAR Suffix = ".0" &amp; SWITCH(TRUE(), NumOfDigits &gt;= 13, "T", NumOfDigits &gt;= 10, "B", NumOfDigits &gt;= 7, "M", NumOfDigits &gt;= 4, "K")
    VAR Commas = REPT(",", SWITCH(TRUE(), NumOfDigits &gt;= 13, "4", NumOfDigits &gt;= 10, "3", NumOfDigits &gt;= 7, "2", NumOfDigits &gt;= 4, "1"))
    VAR _Format = "#,##0" &amp; Commas &amp; Suffix &amp; ";-#,##0" &amp; Commas &amp; Suffix 
    RETURN
        IF(_Growth &lt;&gt; 0, FORMAT(_Current - _LY, _Format) &amp; FORMAT(_Growth, " | 0.0% ▲; | 0.0% ▼; ") &amp; " YoY", BLANK())</t>
  </si>
  <si>
    <t>=DateAutoTemplate</t>
  </si>
  <si>
    <t>DateAutoTemplate</t>
  </si>
  <si>
    <t>=
--  
--     Configuration
--  
VAR __FirstDayOfWeek = 0
----------------------------------------
VAR __WeekDayCalculationType = IF ( __FirstDayOfWeek = 0, 7, __FirstDayOfWeek ) + 10
VAR __Calendar = 
    VAR __FirstYear = YEAR ( MINX ( { MIN ( 'DataTable'[HireDate] ), MIN ( 'DataTable'[TerminationDate] ) }, ''[Value] ) )
    VAR __LastYear =  YEAR ( MAXX ( { MAX ( 'DataTable'[HireDate] ), MAX ( 'DataTable'[TerminationDate] ) }, ''[Value] ) )
    RETURN CALENDAR (
        DATE ( __FirstYear, 1, 1 ),
        DATE ( __LastYear, 12, 31 )
    )
VAR __Step3 = 
    GENERATE (
        __Calendar,
        VAR __IsStandardLocale = IF ( FORMAT( DATE( 2000, 1, 1 ), "oooo" ) = "oooo", TRUE, FALSE )
        VAR __MonthFormatString = IF( __IsStandardLocale, "mmm", "ooo" )
        VAR __DayFormatString = IF( __IsStandardLocale, "ddd", "aaa" )
        VAR __LastTransactionDate = MAXX ( { MAX ( 'DataTable'[HireDate] ), MAX ( 'DataTable'[TerminationDate] ) }, ''[Value] )
        VAR __Date = [Date]
        VAR __YearNumber = YEAR ( __Date )
        VAR __QuarterNumber = QUARTER ( __Date )
        VAR __YearQuarterNumber = CONVERT ( __YearNumber * 4 + __QuarterNumber - 1, INTEGER )
        VAR __MonthNumber = MONTH ( __Date )
        VAR __WeekDayNumber = WEEKDAY ( __Date, __WeekDayCalculationType )
        VAR __WeekDay = FORMAT ( __Date, __DayFormatString )
        RETURN ROW ( 
            "Year", __YearNumber,
            "Year Quarter Number", __YearQuarterNumber,
            "Year Quarter", FORMAT ( __QuarterNumber, "\Q0" ) &amp; "-" &amp; FORMAT ( __YearNumber, "0000" ),
            "Quarter", FORMAT( __QuarterNumber, "\Q0" ),
            "Year Month", FORMAT ( __Date, __MonthFormatString &amp; " yyyy" ),
            "Year Month Number", __YearNumber * 12 + __MonthNumber - 1,
            "Month", FORMAT ( __Date, __MonthFormatString ),
            "Month Number", __MonthNumber,
            "Day of Week Number", __WeekDayNumber,
            "Day of Week", __WeekDay,
            "DateWithTransactions", __Date &lt;= __LastTransactionDate 
        )
    )
RETURN
    __Step3</t>
  </si>
  <si>
    <t>TRUE</t>
  </si>
  <si>
    <t>KPI type</t>
  </si>
  <si>
    <t>={
    ("Δ PY", NAMEOF('Metric Selection'[DeltaPY SVG]), 0),
    ("Δ PY%", NAMEOF('Metric Selection'[DeltaPY% SVG]), 1)
}</t>
  </si>
  <si>
    <t>Metric Selection</t>
  </si>
  <si>
    <t>_Test</t>
  </si>
  <si>
    <t>=MAX (
        ABS ( MAXX ( ALL ( 'DataTable'[Education] ), [DeltaPY] ) ),
        ABS ( MINX ( ALL ( 'DataTable'[Education] ), [DeltaPY] ) )
    )</t>
  </si>
  <si>
    <t>Current</t>
  </si>
  <si>
    <t>=
SWITCH(
    SELECTEDVALUE('Metric Selection'[Selected_KPI]),
    "Headcount",[1_Headcount],
    "Hires",[2_Hires],
    "Terminations",[4_Terminations],
    "Salary",[3_TotalSalary])</t>
  </si>
  <si>
    <t>DeltaPY</t>
  </si>
  <si>
    <t>=[Current]-[Past Year]</t>
  </si>
  <si>
    <t>DeltaPY SVG</t>
  </si>
  <si>
    <t>=
//ΔPY = AC - PY (difference between AC and PY)
//Returns an SVG image code with ΔPY bars (green - positive, red - negative)
//  and a vertical line for Axis Y (ΔPY = 0)
VAR _ColorGrey = "#c6c6c6"
VAR _ColorRed = "#ff0000"
VAR _ColorGreen = "#008e96"
VAR _Value =
    --ΔPY 
    [DeltaPY]
VAR _FontWeight =
    --'normal' font for sales persons, 'bold' font for total row (average)
        "normal"
VAR _maxValue =
    --max value to calcualte axis X scale
SWITCH(TRUE(),
    ISINSCOPE('DataTable'[EmploymentType]),     
    MAX (
        ABS ( MAXX ( ALLSELECTED ( 'DataTable'[EmploymentType] ), [DeltaPY] ) ),
        ABS ( MINX ( ALLSELECTED ( 'DataTable'[EmploymentType] ), [DeltaPY] ) )
    )
,
    ISINSCOPE('DataTable'[JobRole]),      
    MAX (
        ABS ( MAXX ( ALLSELECTED ( 'DataTable'[JobRole] ), [DeltaPY] ) ),
        ABS ( MINX ( ALLSELECTED ( 'DataTable'[JobRole] ), [DeltaPY] ) )
    )
,
    ISINSCOPE('DataTable'[AgeGroup]),       
    MAX (
        ABS ( MAXX ( ALLSELECTED ( 'DataTable'[AgeGroup] ), [DeltaPY] ) ),
        ABS ( MINX ( ALLSELECTED ( 'DataTable'[AgeGroup] ), [DeltaPY] ) )
    )
,
    ISINSCOPE('DataTable'[Department]),       
    MAX (
        ABS ( MAXX ( ALLSELECTED ( 'DataTable'[Department] ), [DeltaPY] ) ),
        ABS ( MINX ( ALLSELECTED ( 'DataTable'[Department] ), [DeltaPY] ) )
    )
,
    ISINSCOPE('DataTable'[Education]),       
    MAX (
        ABS ( MAXX ( ALLSELECTED ( 'DataTable'[Education] ), [DeltaPY] ) ),
        ABS ( MINX ( ALLSELECTED ( 'DataTable'[Education] ), [DeltaPY] ) )
    )
,
    ISINSCOPE('DataTable'[Gender]),      
    MAX (
        ABS ( MAXX ( ALLSELECTED ( 'DataTable'[Gender] ), [DeltaPY] ) ),
        ABS ( MINX ( ALLSELECTED ( 'DataTable'[Gender] ), [DeltaPY] ) )
    )
,
    ISINSCOPE('DataTable'[JobSatisfaction]),      
    MAX (
        ABS ( MAXX ( ALLSELECTED ( 'DataTable'[JobSatisfaction] ), [DeltaPY] ) ),
        ABS ( MINX ( ALLSELECTED ( 'DataTable'[JobSatisfaction] ), [DeltaPY] ) )
    )
,
    ISINSCOPE('DataTable'[Performance]),       
    MAX (
        ABS ( MAXX ( ALLSELECTED ( 'DataTable'[Performance] ), [DeltaPY] ) ),
        ABS ( MINX ( ALLSELECTED ( 'DataTable'[Performance] ), [DeltaPY] ) )
    )
,
    ISINSCOPE('DataTable'[WorkLifeBalance]),       
    MAX (
        ABS ( MAXX ( ALLSELECTED ( 'DataTable'[WorkLifeBalance] ), [DeltaPY] ) ),
        ABS ( MINX ( ALLSELECTED ( 'DataTable'[WorkLifeBalance] ), [DeltaPY] ) )
    )
    )
VAR _WidthValue =
    --bar width (numeric value)
    ( DIVIDE ( ABS ( _Value ), _maxValue ) / 2 ) * 0.6
VAR _Width =
    --bar width - text for SVG
    FORMAT ( _WidthValue, "0.0%" )
VAR _barColor =
    --green or red
    IF ( _Value &gt; 0, _ColorGreen, _ColorRed )
VAR _X =
    --x position of a bar
    SWITCH (
        TRUE (),
        _Value &gt;= 0, "50%",
        _Value &lt; 0, FORMAT ( 0.5 - _WidthValue, "0%" )
    )
VAR _XText =
    --x position of a label
    SWITCH (
        TRUE (),
        _Value &gt;= 0, FORMAT ( 0.5 + _WidthValue, "0%" ),
        _Value &lt; 0, _X
    )
VAR _Anchor =
    --text anchor
    SWITCH ( TRUE (), _Value &gt;= 0, "start", _Value &lt; 0, "end" )
VAR _DX =
    --text offset along axis X
    SWITCH ( TRUE (), _Value &gt;= 0, 5, _Value &lt; 0, -5 )
VAR _Rank =
    --row value rank to ensure correct column sorting
    10000
        + RANKX ( ALLSELECTED ( 'DataTable' ), [DeltaPY],, ASC )
VAR _SVG =
    --SVG code
    --header
    --comment with Rank text for sorting
    --line (axis Y)
    --rectangle for DeltaPY (green or red)
    --text data label for DeltaPY
    --SVG style
    "data:image/svg+xml;utf8," &amp; "&lt;svg xmlns=""http://www.w3.org/2000/svg""&gt;
    /*" &amp; _Rank &amp; "*/ 
    &lt;line  x1=""50%"" x2=""50%"" y1=""0%"" y2=""100%"" stroke=""" &amp; _ColorGrey &amp; """ stroke-width=""1""&gt;&lt;/line &gt;
    &lt;rect y=""17%"" x=""" &amp; _X &amp; """ width=""" &amp; _Width &amp; """ height=""67%"" fill=""" &amp; _barColor &amp; """&gt;&lt;/rect&gt;    
    &lt;text text-anchor=""" &amp; _Anchor &amp; """ x=""" &amp; _XText &amp; """ dx=""" &amp; _DX &amp; """ y=""55%"" font-weight=""" &amp; _FontWeight &amp; """&gt;"
        &amp; FORMAT ( _Value, "+#,0;-#,0;#,0" ) &amp; "&lt;/text&gt;    
" &amp; [SVG Style] &amp; "
&lt;/svg&gt;"
RETURN
    _SVG</t>
  </si>
  <si>
    <t>DeltaPY%</t>
  </si>
  <si>
    <t>=
DIVIDE([Current]-[Past Year], [Past Year])</t>
  </si>
  <si>
    <t>DeltaPY% SVG</t>
  </si>
  <si>
    <t>=
//ΔPY% = (AC - PY) / PY (relative difference between AC and PY)
//Returns an SVG image code with ΔPY% pin charts (green - positive, red - negative, black pinheads)
//  and a vertical line for Axis Y (ΔPY% = 0)
VAR _ColorGrey = "#c6c6c6"
VAR _ColorRed = "#ff0000"
VAR _ColorGreen = "#008e96"
VAR _ColorBlack = "#404040"
VAR _Value =
        [DeltaPY%]
VAR _FontWeight =
    --'normal' font for sales persons, 'bold' font for total row (average)
        "normal"
VAR _maxValue =
    --max value to calcualte axis X scale
SWITCH(TRUE(),
    ISINSCOPE('DataTable'[EmploymentType]),     
    MAX (
        ABS ( MAXX ( ALLSELECTED ( 'DataTable'[EmploymentType] ), [DeltaPY%] ) ),
        ABS ( MINX ( ALLSELECTED ( 'DataTable'[EmploymentType] ), [DeltaPY%] ) )
    )
,
    ISINSCOPE('DataTable'[JobRole]),      
    MAX (
        ABS ( MAXX ( ALLSELECTED ( 'DataTable'[JobRole] ), [DeltaPY%] ) ),
        ABS ( MINX ( ALLSELECTED ( 'DataTable'[JobRole] ), [DeltaPY%] ) )
    )
,
    ISINSCOPE('DataTable'[AgeGroup]),       
    MAX (
        ABS ( MAXX ( ALLSELECTED ( 'DataTable'[AgeGroup] ), [DeltaPY%] ) ),
        ABS ( MINX ( ALLSELECTED ( 'DataTable'[AgeGroup] ), [DeltaPY%] ) )
    )
,
    ISINSCOPE('DataTable'[Department]),       
    MAX (
        ABS ( MAXX ( ALLSELECTED ( 'DataTable'[Department] ), [DeltaPY%] ) ),
        ABS ( MINX ( ALLSELECTED ( 'DataTable'[Department] ), [DeltaPY%] ) )
    )
,
    ISINSCOPE('DataTable'[Education]),       
    MAX (
        ABS ( MAXX ( ALLSELECTED ( 'DataTable'[Education] ), [DeltaPY%] ) ),
        ABS ( MINX ( ALLSELECTED ( 'DataTable'[Education] ), [DeltaPY%] ) )
    )
,
    ISINSCOPE('DataTable'[Gender]),      
    MAX (
        ABS ( MAXX ( ALLSELECTED ( 'DataTable'[Gender] ), [DeltaPY%] ) ),
        ABS ( MINX ( ALLSELECTED ( 'DataTable'[Gender] ), [DeltaPY%] ) )
    )
,
    ISINSCOPE('DataTable'[JobSatisfaction]),      
    MAX (
        ABS ( MAXX ( ALLSELECTED ( 'DataTable'[JobSatisfaction] ), [DeltaPY%] ) ),
        ABS ( MINX ( ALLSELECTED ( 'DataTable'[JobSatisfaction] ), [DeltaPY%] ) )
    )
,
    ISINSCOPE('DataTable'[Performance]),       
    MAX (
        ABS ( MAXX ( ALLSELECTED ( 'DataTable'[Performance] ), [DeltaPY%] ) ),
        ABS ( MINX ( ALLSELECTED ( 'DataTable'[Performance] ), [DeltaPY%] ) )
    )
,
    ISINSCOPE('DataTable'[WorkLifeBalance]),       
    MAX (
        ABS ( MAXX ( ALLSELECTED ( 'DataTable'[WorkLifeBalance] ), [DeltaPY%] ) ),
        ABS ( MINX ( ALLSELECTED ( 'DataTable'[WorkLifeBalance] ), [DeltaPY%] ) )
    ))
VAR _WidthValue =
    --bar width (numeric value)
    ( DIVIDE ( ABS ( _Value ), _maxValue ) / 2 ) * 0.65
VAR _Width =
    --bar width - text for SVG
    FORMAT ( _WidthValue, "0.0%" )
VAR _barColor =
    --green or red
    IF ( _Value &gt; 0, _ColorGreen, _ColorRed )
VAR _X =
    --x position of a bar (pin)
    SWITCH (
        TRUE (),
        _Value &gt;= 0, "50%",
        _Value &lt; 0, FORMAT ( 0.5 - _WidthValue, "0.0%" )
    )
VAR _XPinhead =
    --x position of a bar (pinhead)
    SWITCH (
        TRUE (),
        _Value &gt;= 0,
            FORMAT ( 0.5 + _WidthValue - 3 / 200, "0.0%" ),
        _Value &lt; 0,
            FORMAT ( 0.5 - _WidthValue - 3 / 200, "0.0%" )
    )
VAR _XText =
    --x position of a label
    SWITCH (
        TRUE (),
        _Value &gt;= 0, FORMAT ( 0.5 + _WidthValue, "0%" ),
        _Value &lt; 0, _X
    )
VAR _Anchor =
    --text anchor
    SWITCH ( TRUE (), _Value &gt;= 0, "start", _Value &lt; 0, "end" )
VAR _DX =
    --text offset along axis X
    SWITCH ( TRUE (), _Value &gt;= 0, 10, _Value &lt; 0, - 10 )
VAR _Rank =
    --row value rank to ensure correct column sorting
    10000
        + RANKX ( ALLSELECTED ( 'DataTable' ), [DeltaPY%],, ASC )
VAR _SVG =
    --SVG code
    --header
    --comment with Rank text for sorting
    --line (axis Y)
    --rectangle black pinhead
    --rectangle for DeltaPY%% (green or red)
    --text data label for DeltaPY%%
    --SVG style
    "data:image/svg+xml;utf8," &amp; "&lt;svg xmlns=""http://www.w3.org/2000/svg""&gt;
    /*" &amp; _Rank &amp; "*/
    &lt;line  x1=""50%"" x2=""50%"" y1=""0%"" y2=""100%"" stroke=""" &amp; _ColorGrey &amp; """ stroke-width=""1""&gt;&lt;/line &gt;
    &lt;rect y=""35%"" x=""" &amp; _XPinhead &amp; """ width=""" &amp; "10" &amp; """ height=""30%"" fill=""" &amp; _ColorBlack &amp; """&gt;&lt;/rect&gt;   
    &lt;rect y=""45%"" x=""" &amp; _X &amp; """ width="""
        &amp; FORMAT ( _Width, "0.0%" ) &amp; """ height=""10%"" fill=""" &amp; _barColor &amp; """&gt;&lt;/rect&gt;
        &lt;text text-anchor=""" &amp; _Anchor &amp; """ x=""" &amp; _XText &amp; """ dx=""" &amp; _DX &amp; """ y=""55%"" font-weight=""" &amp; _FontWeight &amp; """&gt;"
        &amp; FORMAT ( _Value, "#%" ) &amp; "&lt;/text&gt;    
" &amp; [SVG Style] &amp; "
&lt;/svg&gt;"
RETURN
    _SVG</t>
  </si>
  <si>
    <t>Past Year</t>
  </si>
  <si>
    <t>=
SWITCH(
    SELECTEDVALUE('Metric Selection'[Selected_KPI]),
    "Headcount",[1_Headcount LY],
    "Hires",[2_Hires LY],
    "Terminations",[4_Terminations LY],
    "Salary",[3_TotalSalary LY])</t>
  </si>
  <si>
    <t>SVG Style</t>
  </si>
  <si>
    <t>=
//SVG &lt;style&gt;&lt;/style&gt; code
"&lt;style&gt;
    &lt;![CDATA[
      text{
        font-family: Segoe UI;
        font-size: 12px;
        alignment-baseline: middle;
      }
    ]]&gt;
  &lt;/style&gt;"</t>
  </si>
  <si>
    <t>Parameter</t>
  </si>
  <si>
    <t>DataTable</t>
  </si>
  <si>
    <t>'DateAutoTemplate'[Date]</t>
  </si>
  <si>
    <t>'DataTable'[EmployeeID]</t>
  </si>
  <si>
    <t>'DateAutoTemplate'[Year Month]</t>
  </si>
  <si>
    <t>'DateAutoTemplate'[Year Quarter]</t>
  </si>
  <si>
    <t>'DateAutoTemplate'[Day of Week]</t>
  </si>
  <si>
    <t>'DataTable'[JobRole]</t>
  </si>
  <si>
    <t>'DataTable'[AgeGroup]</t>
  </si>
  <si>
    <t>'DataTable'[Education]</t>
  </si>
  <si>
    <t>'DataTable'[Department]</t>
  </si>
  <si>
    <t>'DataTable'[Performance]</t>
  </si>
  <si>
    <t>'DataTable'[JobSatisfaction]</t>
  </si>
  <si>
    <t>'DataTable'[WorkLifeBalance]</t>
  </si>
  <si>
    <t>'DateAutoTemplate'[Month]</t>
  </si>
  <si>
    <t>'DataTable'[EmploymentType]</t>
  </si>
  <si>
    <t>'KPI type'[KPI type Fields]</t>
  </si>
  <si>
    <t>'Parameter'[Parameter Fields]</t>
  </si>
  <si>
    <t>'Metric Selection'[Selected_KPI]</t>
  </si>
  <si>
    <t>'DateAutoTemplate'[Quarter]</t>
  </si>
  <si>
    <t>'DataTable'[Gender]</t>
  </si>
  <si>
    <t>'Parameter'[Parameter]</t>
  </si>
  <si>
    <t>'KPI type'[KPI type]</t>
  </si>
  <si>
    <t>'DataTable'[Salary]</t>
  </si>
  <si>
    <t>'DataTable'[HireDate]</t>
  </si>
  <si>
    <t>'DateAutoTemplate'[Year Month Number]</t>
  </si>
  <si>
    <t>'DateAutoTemplate'[Year Quarter Number]</t>
  </si>
  <si>
    <t>'DateAutoTemplate'[Day of Week Number]</t>
  </si>
  <si>
    <t>'DateAutoTemplate'[Year]</t>
  </si>
  <si>
    <t>'DataTable'[TerminationDate]</t>
  </si>
  <si>
    <t>'DateAutoTemplate'[Month Number]</t>
  </si>
  <si>
    <t>'Date'[DateWithTransactions]</t>
  </si>
  <si>
    <t>'DateAutoTemplate'[DateWithTransactions]</t>
  </si>
  <si>
    <t>'Metric Selection'[Index]</t>
  </si>
  <si>
    <t>'Parameter'[Parameter Order]</t>
  </si>
  <si>
    <t>'KPI type'[KPI type Order]</t>
  </si>
  <si>
    <t>'_Measures'[Value]</t>
  </si>
  <si>
    <t>'DateAutoTemplate'[RowNumber-2662979B-1795-4F74-8F37-6A1BA8059B61]</t>
  </si>
  <si>
    <t>'KPI type'[RowNumber-2662979B-1795-4F74-8F37-6A1BA8059B61]</t>
  </si>
  <si>
    <t>'DataTable'[RowNumber-2662979B-1795-4F74-8F37-6A1BA8059B61]</t>
  </si>
  <si>
    <t>'Parameter'[RowNumber-2662979B-1795-4F74-8F37-6A1BA8059B61]</t>
  </si>
  <si>
    <t>'_Measures'[RowNumber-2662979B-1795-4F74-8F37-6A1BA8059B61]</t>
  </si>
  <si>
    <t>'Metric Selection'[RowNumber-2662979B-1795-4F74-8F37-6A1BA8059B61]</t>
  </si>
  <si>
    <t>Calendar</t>
  </si>
  <si>
    <t>Create Measure</t>
  </si>
  <si>
    <t>Add Comment</t>
  </si>
  <si>
    <t>Add Format</t>
  </si>
  <si>
    <t>Add Display Folder</t>
  </si>
  <si>
    <t>Update DAX</t>
  </si>
  <si>
    <t>Returns a constant value of zero, used as a baseline or placeholder measure.</t>
  </si>
  <si>
    <t>Calculates current active employee headcount by counting employees hired on or before the selected date who have not been terminated.</t>
  </si>
  <si>
    <t>Determines background color formatting for headcount visualizations based on year-over-year performance (red for decline, green for growth).</t>
  </si>
  <si>
    <t>Determines font color formatting for headcount displays based on year-over-year performance trends.</t>
  </si>
  <si>
    <t>Calculates employee headcount for the same period last year, enabling year-over-year comparisons.</t>
  </si>
  <si>
    <t>Provides formatted reference text showing current headcount, prior year comparison, and growth percentage with appropriate symbols.</t>
  </si>
  <si>
    <t>Calculates the number of new employees hired within the selected date range.</t>
  </si>
  <si>
    <t>Determines background color formatting for hire count visualizations based on year-over-year hiring trends.</t>
  </si>
  <si>
    <t>Determines font color formatting for hire count displays based on year-over-year performance.</t>
  </si>
  <si>
    <t>Calculates the number of employees hired during the same period last year for comparison purposes.</t>
  </si>
  <si>
    <t>Provides formatted reference text showing current hires, prior year comparison, and growth percentage with trend indicators.</t>
  </si>
  <si>
    <t>Calculates total salary expense for all active employees (excluding terminated employees) in the selected period.</t>
  </si>
  <si>
    <t>Determines background color formatting for salary visualizations based on year-over-year expense changes.</t>
  </si>
  <si>
    <t>Determines font color formatting for salary displays based on year-over-year cost trends.</t>
  </si>
  <si>
    <t>Calculates total salary expense for the same period last year, enabling compensation cost comparisons.</t>
  </si>
  <si>
    <t>Provides formatted reference text showing current total salary, prior year comparison, and growth percentage.</t>
  </si>
  <si>
    <t>Calculates the number of employees terminated within the selected date range.</t>
  </si>
  <si>
    <t>Determines background color formatting for termination visualizations (typically inverted - green for decreases).</t>
  </si>
  <si>
    <t>Determines font color formatting for termination displays based on year-over-year trends.</t>
  </si>
  <si>
    <t>Calculates the number of employee terminations during the same period last year.</t>
  </si>
  <si>
    <t>Provides formatted reference text showing current terminations, prior year comparison, and change percentage.</t>
  </si>
  <si>
    <t>Calculates the hiring rate as a percentage by dividing new hires by total headcount.</t>
  </si>
  <si>
    <t>Determines background color formatting for hire rate visualizations based on year-over-year trends.</t>
  </si>
  <si>
    <t>Determines font color formatting for hire rate displays based on performance.</t>
  </si>
  <si>
    <t>Calculates the hiring rate (hires divided by headcount) for the same period last year.</t>
  </si>
  <si>
    <t>Provides formatted reference text showing current hire rate as a percentage with prior year comparison.</t>
  </si>
  <si>
    <t>Calculates the termination/turnover rate as a percentage by dividing terminations by average headcount.</t>
  </si>
  <si>
    <t>Determines background color formatting for termination rate visualizations (inverted logic - green for lower rates).</t>
  </si>
  <si>
    <t>Determines font color formatting for termination rate displays.</t>
  </si>
  <si>
    <t>Calculates the termination/turnover rate for the same period last year.</t>
  </si>
  <si>
    <t>Provides formatted reference text showing current termination rate as a percentage with prior year comparison.</t>
  </si>
  <si>
    <t>Test measure used for development or debugging purposes.</t>
  </si>
  <si>
    <t>Displays the currently selected metric value based on user selection or slicer context.</t>
  </si>
  <si>
    <t>Calculates the absolute difference between current and prior year values.</t>
  </si>
  <si>
    <t>Generates SVG formatting for visualizing year-over-year percentage changes with appropriate symbols.</t>
  </si>
  <si>
    <t>Calculates the percentage change from prior year, showing growth or decline rates.</t>
  </si>
  <si>
    <t>Displays the prior year value for the selected metric, enabling temporal comparisons.</t>
  </si>
  <si>
    <t>Defines SVG styling properties for custom visualizations in reports.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</si>
</sst>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49" fontId="2" fillId="0" borderId="0" xfId="0" applyNumberFormat="1" applyFont="1" applyAlignment="1">
      <alignment wrapText="1"/>
    </xf>
    <xf numFmtId="0" fontId="0" fillId="5" borderId="0" xfId="0" applyFill="1"/>
    <xf numFmtId="0" fontId="0" fillId="0" borderId="0" xfId="0" applyAlignment="1">
      <alignment wrapText="1"/>
    </xf>
    <xf numFmtId="0" fontId="12" fillId="0" borderId="0" xfId="0" applyFont="1"/>
  </cellXfs>
  <cellStyles count="2">
    <cellStyle name="Hyperlink" xfId="1" builtinId="8"/>
    <cellStyle name="Normal" xfId="0" builtinId="0"/>
  </cellStyles>
  <dxfs count="3"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2" s="17"/>
        <tr r="B12" s="17"/>
        <tr r="B16" s="17"/>
        <tr r="B16" s="17"/>
        <tr r="B15" s="17"/>
        <tr r="B9" s="17"/>
        <tr r="B9" s="17"/>
        <tr r="B8" s="17"/>
        <tr r="B8" s="17"/>
        <tr r="B10" s="17"/>
        <tr r="B10" s="17"/>
        <tr r="B4" s="17"/>
        <tr r="B4" s="17"/>
        <tr r="B5" s="17"/>
        <tr r="B5" s="17"/>
        <tr r="B14" s="17"/>
        <tr r="B14" s="17"/>
        <tr r="B13" s="17"/>
        <tr r="B13" s="17"/>
        <tr r="B6" s="17"/>
        <tr r="B6" s="17"/>
        <tr r="B7" s="17"/>
        <tr r="B7" s="17"/>
        <tr r="B11" s="17"/>
        <tr r="B11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customXml" Target="../customXml/item4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58564817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7">
        <s v="_Measures"/>
        <s v="DataTable"/>
        <s v="Date"/>
        <s v="DateAutoTemplate"/>
        <s v="KPI type"/>
        <s v="Metric Selection"/>
        <s v="Parameter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DataTable]"/>
            <x15:cachedUniqueName index="2" name="[Columns].[Tables-Columns].[Table].&amp;[Date]"/>
            <x15:cachedUniqueName index="3" name="[Columns].[Tables-Columns].[Table].&amp;[DateAutoTemplate]"/>
            <x15:cachedUniqueName index="4" name="[Columns].[Tables-Columns].[Table].&amp;[KPI type]"/>
            <x15:cachedUniqueName index="5" name="[Columns].[Tables-Columns].[Table].&amp;[Metric Selection]"/>
            <x15:cachedUniqueName index="6" name="[Columns].[Tables-Columns].[Table].&amp;[Parameter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61111111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53">
        <s v="'_Measures'[RowNumber-2662979B-1795-4F74-8F37-6A1BA8059B61]"/>
        <s v="'_Measures'[Value]"/>
        <s v="'DataTable'[AgeGroup]"/>
        <s v="'DataTable'[Department]"/>
        <s v="'DataTable'[Education]"/>
        <s v="'DataTable'[EmployeeID]"/>
        <s v="'DataTable'[EmploymentType]"/>
        <s v="'DataTable'[Gender]"/>
        <s v="'DataTable'[HireDate]"/>
        <s v="'DataTable'[JobRole]"/>
        <s v="'DataTable'[JobSatisfaction]"/>
        <s v="'DataTable'[Performance]"/>
        <s v="'DataTable'[RowNumber-2662979B-1795-4F74-8F37-6A1BA8059B61]"/>
        <s v="'DataTable'[Salary]"/>
        <s v="'DataTable'[TerminationDate]"/>
        <s v="'DataTable'[WorkLifeBalance]"/>
        <s v="'Date'[Date]"/>
        <s v="'Date'[DateWithTransactions]"/>
        <s v="'Date'[Day of Week Number]"/>
        <s v="'Date'[Day of Week]"/>
        <s v="'Date'[Month Number]"/>
        <s v="'Date'[Month]"/>
        <s v="'Date'[Quarter]"/>
        <s v="'Date'[RowNumber-2662979B-1795-4F74-8F37-6A1BA8059B61]"/>
        <s v="'Date'[Year Month Number]"/>
        <s v="'Date'[Year Month]"/>
        <s v="'Date'[Year Quarter Number]"/>
        <s v="'Date'[Year Quarter]"/>
        <s v="'Date'[Year]"/>
        <s v="'DateAutoTemplate'[Date]"/>
        <s v="'DateAutoTemplate'[DateWithTransactions]"/>
        <s v="'DateAutoTemplate'[Day of Week Number]"/>
        <s v="'DateAutoTemplate'[Day of Week]"/>
        <s v="'DateAutoTemplate'[Month Number]"/>
        <s v="'DateAutoTemplate'[Month]"/>
        <s v="'DateAutoTemplate'[Quarter]"/>
        <s v="'DateAutoTemplate'[RowNumber-2662979B-1795-4F74-8F37-6A1BA8059B61]"/>
        <s v="'DateAutoTemplate'[Year Month Number]"/>
        <s v="'DateAutoTemplate'[Year Month]"/>
        <s v="'DateAutoTemplate'[Year Quarter Number]"/>
        <s v="'DateAutoTemplate'[Year Quarter]"/>
        <s v="'DateAutoTemplate'[Year]"/>
        <s v="'KPI type'[KPI type Fields]"/>
        <s v="'KPI type'[KPI type Order]"/>
        <s v="'KPI type'[KPI type]"/>
        <s v="'KPI type'[RowNumber-2662979B-1795-4F74-8F37-6A1BA8059B61]"/>
        <s v="'Metric Selection'[Index]"/>
        <s v="'Metric Selection'[RowNumber-2662979B-1795-4F74-8F37-6A1BA8059B61]"/>
        <s v="'Metric Selection'[Selected_KPI]"/>
        <s v="'Parameter'[Parameter Fields]"/>
        <s v="'Parameter'[Parameter Order]"/>
        <s v="'Parameter'[Parameter]"/>
        <s v="'Parameter'[RowNumber-2662979B-1795-4F74-8F37-6A1BA8059B61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_Measures'[RowNumber-2662979B-1795-4F74-8F37-6A1BA8059B61]]]"/>
            <x15:cachedUniqueName index="1" name="[Columns].[FullColumnName].&amp;['_Measures'[Value]]]"/>
            <x15:cachedUniqueName index="2" name="[Columns].[FullColumnName].&amp;['DataTable'[AgeGroup]]]"/>
            <x15:cachedUniqueName index="3" name="[Columns].[FullColumnName].&amp;['DataTable'[Department]]]"/>
            <x15:cachedUniqueName index="4" name="[Columns].[FullColumnName].&amp;['DataTable'[Education]]]"/>
            <x15:cachedUniqueName index="5" name="[Columns].[FullColumnName].&amp;['DataTable'[EmployeeID]]]"/>
            <x15:cachedUniqueName index="6" name="[Columns].[FullColumnName].&amp;['DataTable'[EmploymentType]]]"/>
            <x15:cachedUniqueName index="7" name="[Columns].[FullColumnName].&amp;['DataTable'[Gender]]]"/>
            <x15:cachedUniqueName index="8" name="[Columns].[FullColumnName].&amp;['DataTable'[HireDate]]]"/>
            <x15:cachedUniqueName index="9" name="[Columns].[FullColumnName].&amp;['DataTable'[JobRole]]]"/>
            <x15:cachedUniqueName index="10" name="[Columns].[FullColumnName].&amp;['DataTable'[JobSatisfaction]]]"/>
            <x15:cachedUniqueName index="11" name="[Columns].[FullColumnName].&amp;['DataTable'[Performance]]]"/>
            <x15:cachedUniqueName index="12" name="[Columns].[FullColumnName].&amp;['DataTable'[RowNumber-2662979B-1795-4F74-8F37-6A1BA8059B61]]]"/>
            <x15:cachedUniqueName index="13" name="[Columns].[FullColumnName].&amp;['DataTable'[Salary]]]"/>
            <x15:cachedUniqueName index="14" name="[Columns].[FullColumnName].&amp;['DataTable'[TerminationDate]]]"/>
            <x15:cachedUniqueName index="15" name="[Columns].[FullColumnName].&amp;['DataTable'[WorkLifeBalance]]]"/>
            <x15:cachedUniqueName index="16" name="[Columns].[FullColumnName].&amp;['Date'[Date]]]"/>
            <x15:cachedUniqueName index="17" name="[Columns].[FullColumnName].&amp;['Date'[DateWithTransactions]]]"/>
            <x15:cachedUniqueName index="18" name="[Columns].[FullColumnName].&amp;['Date'[Day of Week Number]]]"/>
            <x15:cachedUniqueName index="19" name="[Columns].[FullColumnName].&amp;['Date'[Day of Week]]]"/>
            <x15:cachedUniqueName index="20" name="[Columns].[FullColumnName].&amp;['Date'[Month Number]]]"/>
            <x15:cachedUniqueName index="21" name="[Columns].[FullColumnName].&amp;['Date'[Month]]]"/>
            <x15:cachedUniqueName index="22" name="[Columns].[FullColumnName].&amp;['Date'[Quarter]]]"/>
            <x15:cachedUniqueName index="23" name="[Columns].[FullColumnName].&amp;['Date'[RowNumber-2662979B-1795-4F74-8F37-6A1BA8059B61]]]"/>
            <x15:cachedUniqueName index="24" name="[Columns].[FullColumnName].&amp;['Date'[Year Month Number]]]"/>
            <x15:cachedUniqueName index="25" name="[Columns].[FullColumnName].&amp;['Date'[Year Month]]]"/>
            <x15:cachedUniqueName index="26" name="[Columns].[FullColumnName].&amp;['Date'[Year Quarter Number]]]"/>
            <x15:cachedUniqueName index="27" name="[Columns].[FullColumnName].&amp;['Date'[Year Quarter]]]"/>
            <x15:cachedUniqueName index="28" name="[Columns].[FullColumnName].&amp;['Date'[Year]]]"/>
            <x15:cachedUniqueName index="29" name="[Columns].[FullColumnName].&amp;['DateAutoTemplate'[Date]]]"/>
            <x15:cachedUniqueName index="30" name="[Columns].[FullColumnName].&amp;['DateAutoTemplate'[DateWithTransactions]]]"/>
            <x15:cachedUniqueName index="31" name="[Columns].[FullColumnName].&amp;['DateAutoTemplate'[Day of Week Number]]]"/>
            <x15:cachedUniqueName index="32" name="[Columns].[FullColumnName].&amp;['DateAutoTemplate'[Day of Week]]]"/>
            <x15:cachedUniqueName index="33" name="[Columns].[FullColumnName].&amp;['DateAutoTemplate'[Month Number]]]"/>
            <x15:cachedUniqueName index="34" name="[Columns].[FullColumnName].&amp;['DateAutoTemplate'[Month]]]"/>
            <x15:cachedUniqueName index="35" name="[Columns].[FullColumnName].&amp;['DateAutoTemplate'[Quarter]]]"/>
            <x15:cachedUniqueName index="36" name="[Columns].[FullColumnName].&amp;['DateAutoTemplate'[RowNumber-2662979B-1795-4F74-8F37-6A1BA8059B61]]]"/>
            <x15:cachedUniqueName index="37" name="[Columns].[FullColumnName].&amp;['DateAutoTemplate'[Year Month Number]]]"/>
            <x15:cachedUniqueName index="38" name="[Columns].[FullColumnName].&amp;['DateAutoTemplate'[Year Month]]]"/>
            <x15:cachedUniqueName index="39" name="[Columns].[FullColumnName].&amp;['DateAutoTemplate'[Year Quarter Number]]]"/>
            <x15:cachedUniqueName index="40" name="[Columns].[FullColumnName].&amp;['DateAutoTemplate'[Year Quarter]]]"/>
            <x15:cachedUniqueName index="41" name="[Columns].[FullColumnName].&amp;['DateAutoTemplate'[Year]]]"/>
            <x15:cachedUniqueName index="42" name="[Columns].[FullColumnName].&amp;['KPI type'[KPI type Fields]]]"/>
            <x15:cachedUniqueName index="43" name="[Columns].[FullColumnName].&amp;['KPI type'[KPI type Order]]]"/>
            <x15:cachedUniqueName index="44" name="[Columns].[FullColumnName].&amp;['KPI type'[KPI type]]]"/>
            <x15:cachedUniqueName index="45" name="[Columns].[FullColumnName].&amp;['KPI type'[RowNumber-2662979B-1795-4F74-8F37-6A1BA8059B61]]]"/>
            <x15:cachedUniqueName index="46" name="[Columns].[FullColumnName].&amp;['Metric Selection'[Index]]]"/>
            <x15:cachedUniqueName index="47" name="[Columns].[FullColumnName].&amp;['Metric Selection'[RowNumber-2662979B-1795-4F74-8F37-6A1BA8059B61]]]"/>
            <x15:cachedUniqueName index="48" name="[Columns].[FullColumnName].&amp;['Metric Selection'[Selected_KPI]]]"/>
            <x15:cachedUniqueName index="49" name="[Columns].[FullColumnName].&amp;['Parameter'[Parameter Fields]]]"/>
            <x15:cachedUniqueName index="50" name="[Columns].[FullColumnName].&amp;['Parameter'[Parameter Order]]]"/>
            <x15:cachedUniqueName index="51" name="[Columns].[FullColumnName].&amp;['Parameter'[Parameter]]]"/>
            <x15:cachedUniqueName index="52" name="[Columns].[FullColumnName].&amp;['Parameter'[RowNumber-2662979B-1795-4F74-8F37-6A1BA8059B61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63194443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7">
        <s v="_Measures"/>
        <s v="DataTable"/>
        <s v="Date"/>
        <s v="DateAutoTemplate"/>
        <s v="KPI type"/>
        <s v="Metric Selection"/>
        <s v="Parameter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DataTable]"/>
            <x15:cachedUniqueName index="2" name="[Columns].[Tables-Columns].[Table].&amp;[Date]"/>
            <x15:cachedUniqueName index="3" name="[Columns].[Tables-Columns].[Table].&amp;[DateAutoTemplate]"/>
            <x15:cachedUniqueName index="4" name="[Columns].[Tables-Columns].[Table].&amp;[KPI type]"/>
            <x15:cachedUniqueName index="5" name="[Columns].[Tables-Columns].[Table].&amp;[Metric Selection]"/>
            <x15:cachedUniqueName index="6" name="[Columns].[Tables-Columns].[Table].&amp;[Parameter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7">
        <s v="_Measures"/>
        <s v="DataTable"/>
        <s v="Date"/>
        <s v="DateAutoTemplate"/>
        <s v="KPI type"/>
        <s v="Metric Selection"/>
        <s v="Parameter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_Measures]"/>
            <x15:cachedUniqueName index="1" name="[Columns Segments].[PartitionName].&amp;[DataTable]"/>
            <x15:cachedUniqueName index="2" name="[Columns Segments].[PartitionName].&amp;[Date]"/>
            <x15:cachedUniqueName index="3" name="[Columns Segments].[PartitionName].&amp;[DateAutoTemplate]"/>
            <x15:cachedUniqueName index="4" name="[Columns Segments].[PartitionName].&amp;[KPI type]"/>
            <x15:cachedUniqueName index="5" name="[Columns Segments].[PartitionName].&amp;[Metric Selection]"/>
            <x15:cachedUniqueName index="6" name="[Columns Segments].[PartitionName].&amp;[Parameter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64699075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2"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  <x15:cachedUniqueName index="1" name="[Columns].[Tables-Columns].[Table].&amp;[DateAutoTempl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Calendar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lendar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67013892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2">
        <s v="Currency Exchange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Sales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6">
        <s v="'Currency Exchange'[Date] ∞←1 'Date'[Date]"/>
        <s v="'Sales'[CustomerKey] ∞←1 'Customer'[CustomerKey]"/>
        <s v="'Sales'[Delivery Date] ∞←1 'Date'[Date]"/>
        <s v="'Sales'[Order Date] ∞←1 'Date'[Date]"/>
        <s v="'Sales'[ProductKey] ∞←1 'Product'[ProductKey]"/>
        <s v="'Sales'[StoreKey] ∞←1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Currency Exchange'[Date]] ∞←1 'Date'[Date]]]"/>
            <x15:cachedUniqueName index="1" name="[Relationships].[Relationship].&amp;['Sales'[CustomerKey]] ∞←1 'Customer'[CustomerKey]]]"/>
            <x15:cachedUniqueName index="2" name="[Relationships].[Relationship].&amp;['Sales'[Delivery Date]] ∞←1 'Date'[Date]]]"/>
            <x15:cachedUniqueName index="3" name="[Relationships].[Relationship].&amp;['Sales'[Order Date]] ∞←1 'Date'[Date]]]"/>
            <x15:cachedUniqueName index="4" name="[Relationships].[Relationship].&amp;['Sales'[ProductKey]] ∞←1 'Product'[ProductKey]]]"/>
            <x15:cachedUniqueName index="5" name="[Relationships].[Relationship].&amp;['Sales'[StoreKey]] ∞←1 'Store'[StoreKey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68634262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12" count="9">
        <m/>
        <n v="1"/>
        <n v="2"/>
        <n v="3"/>
        <n v="4"/>
        <n v="5"/>
        <n v="7"/>
        <n v="8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5]"/>
            <x15:cachedUniqueName index="6" name="[Columns Segments].[BitsCount].&amp;[7]"/>
            <x15:cachedUniqueName index="7" name="[Columns Segments].[BitsCount].&amp;[8]"/>
            <x15:cachedUniqueName index="8" name="[Columns Segments].[BitsCount].&amp;[12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7048611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1">
        <s v="'DataTable'[Salary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ataTable'[Salary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89.91737314815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Huynh Tien" refreshedDate="45989.917390046299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Calculation groups #]" c="Calculation groups #"/>
        <s v="[Measures].[Last Refresh]" c="Last Refresh"/>
        <s v="[Measures].[Measures #]" c="Measures #"/>
        <s v="[Measures].[Columns #]" c="Columns #"/>
        <s v="[Measures].[Calculated tables #]" c="Calculated tables #"/>
        <s v="[Measures].[Table Size]" c="Table Size"/>
        <s v="[Measures].[Tables #]" c="Tables #"/>
        <s v="[Measures].[Roles #]" c="Roles #"/>
        <s v="[Measures].[Calculation items #]" c="Calculation items #"/>
        <s v="[Measures].[Partitions #]" c="Partitions #"/>
        <s v="[Measures].[Segments #]" c="Segments #"/>
        <s v="[Measures].[Calculated columns #]" c="Calculated columns #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m in="0">
        <tpls c="1">
          <tpl fld="0" item="0"/>
        </tpls>
      </m>
      <n v="45989.654230169755" in="1">
        <tpls c="1">
          <tpl fld="0" item="1"/>
        </tpls>
      </n>
      <n v="39" in="2">
        <tpls c="1">
          <tpl fld="0" item="2"/>
        </tpls>
      </n>
      <n v="53" in="2">
        <tpls c="1">
          <tpl fld="0" item="3"/>
        </tpls>
      </n>
      <n v="5" in="2">
        <tpls c="1">
          <tpl fld="0" item="4"/>
        </tpls>
      </n>
      <n v="843150" in="2">
        <tpls c="1">
          <tpl fld="0" item="5"/>
        </tpls>
      </n>
      <n v="7" in="2">
        <tpls c="1">
          <tpl fld="0" item="6"/>
        </tpls>
      </n>
      <m in="2">
        <tpls c="1">
          <tpl fld="0" item="7"/>
        </tpls>
      </m>
      <m in="2">
        <tpls c="1">
          <tpl fld="0" item="8"/>
        </tpls>
      </m>
      <n v="7" in="2">
        <tpls c="1">
          <tpl fld="0" item="9"/>
        </tpls>
      </n>
      <n v="7" in="2">
        <tpls c="1">
          <tpl fld="0" item="10"/>
        </tpls>
      </n>
      <m in="2">
        <tpls c="1">
          <tpl fld="0" item="11"/>
        </tpls>
      </m>
    </entries>
    <queryCache count="13">
      <query mdx="[Measures].[Calculation groups #]">
        <tpls c="1">
          <tpl fld="0" item="0"/>
        </tpls>
      </query>
      <query mdx="[Measures].[Last Refresh]">
        <tpls c="1">
          <tpl fld="0" item="1"/>
        </tpls>
      </query>
      <query mdx="([Tables].[IsLocalDateTable].[True],[Measures].[Tables #])"/>
      <query mdx="[Measures].[Measures #]">
        <tpls c="1">
          <tpl fld="0" item="2"/>
        </tpls>
      </query>
      <query mdx="[Measures].[Columns #]">
        <tpls c="1">
          <tpl fld="0" item="3"/>
        </tpls>
      </query>
      <query mdx="[Measures].[Calculated tables #]">
        <tpls c="1">
          <tpl fld="0" item="4"/>
        </tpls>
      </query>
      <query mdx="[Measures].[Table Size]">
        <tpls c="1">
          <tpl fld="0" item="5"/>
        </tpls>
      </query>
      <query mdx="[Measures].[Tables #]">
        <tpls c="1">
          <tpl fld="0" item="6"/>
        </tpls>
      </query>
      <query mdx="[Measures].[Roles #]">
        <tpls c="1">
          <tpl fld="0" item="7"/>
        </tpls>
      </query>
      <query mdx="[Measures].[Calculation items #]">
        <tpls c="1">
          <tpl fld="0" item="8"/>
        </tpls>
      </query>
      <query mdx="[Measures].[Partitions #]">
        <tpls c="1">
          <tpl fld="0" item="9"/>
        </tpls>
      </query>
      <query mdx="[Measures].[Segments #]">
        <tpls c="1">
          <tpl fld="0" item="10"/>
        </tpls>
      </query>
      <query mdx="[Measures].[Calculated columns #]">
        <tpls c="1">
          <tpl fld="0" item="11"/>
        </tpls>
      </query>
    </queryCache>
    <serverFormats count="3">
      <serverFormat format="0"/>
      <serverFormat format="yyyy-MM-dd HH:mm:ss"/>
      <serverFormat format="#,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0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11" firstHeaderRow="0" firstDataRow="1" firstDataCol="1" rowPageCount="1" colPageCount="1"/>
  <pivotFields count="25">
    <pivotField axis="axisRow" allDrilled="1" showAll="0" dataSourceSort="1">
      <items count="8">
        <item c="1" x="0"/>
        <item c="1" x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57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54">
    <i>
      <x v="29"/>
    </i>
    <i>
      <x v="16"/>
    </i>
    <i>
      <x v="5"/>
    </i>
    <i>
      <x v="25"/>
    </i>
    <i>
      <x v="38"/>
    </i>
    <i>
      <x v="40"/>
    </i>
    <i>
      <x v="27"/>
    </i>
    <i>
      <x v="19"/>
    </i>
    <i>
      <x v="32"/>
    </i>
    <i>
      <x v="9"/>
    </i>
    <i>
      <x v="2"/>
    </i>
    <i>
      <x v="4"/>
    </i>
    <i>
      <x v="3"/>
    </i>
    <i>
      <x v="11"/>
    </i>
    <i>
      <x v="10"/>
    </i>
    <i>
      <x v="15"/>
    </i>
    <i>
      <x v="34"/>
    </i>
    <i>
      <x v="21"/>
    </i>
    <i>
      <x v="6"/>
    </i>
    <i>
      <x v="42"/>
    </i>
    <i>
      <x v="49"/>
    </i>
    <i>
      <x v="48"/>
    </i>
    <i>
      <x v="22"/>
    </i>
    <i>
      <x v="35"/>
    </i>
    <i>
      <x v="7"/>
    </i>
    <i>
      <x v="51"/>
    </i>
    <i>
      <x v="44"/>
    </i>
    <i>
      <x v="13"/>
    </i>
    <i>
      <x v="8"/>
    </i>
    <i>
      <x v="24"/>
    </i>
    <i>
      <x v="37"/>
    </i>
    <i>
      <x v="39"/>
    </i>
    <i>
      <x v="26"/>
    </i>
    <i>
      <x v="31"/>
    </i>
    <i>
      <x v="18"/>
    </i>
    <i>
      <x v="41"/>
    </i>
    <i>
      <x v="28"/>
    </i>
    <i>
      <x v="14"/>
    </i>
    <i>
      <x v="33"/>
    </i>
    <i>
      <x v="20"/>
    </i>
    <i>
      <x v="17"/>
    </i>
    <i>
      <x v="30"/>
    </i>
    <i>
      <x v="46"/>
    </i>
    <i>
      <x v="50"/>
    </i>
    <i>
      <x v="43"/>
    </i>
    <i>
      <x v="1"/>
    </i>
    <i>
      <x v="36"/>
    </i>
    <i>
      <x v="45"/>
    </i>
    <i>
      <x v="23"/>
    </i>
    <i>
      <x v="12"/>
    </i>
    <i>
      <x v="52"/>
    </i>
    <i>
      <x/>
    </i>
    <i>
      <x v="47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8" firstHeaderRow="0" firstDataRow="1" firstDataCol="1"/>
  <pivotFields count="11">
    <pivotField dataField="1" showAll="0"/>
    <pivotField dataField="1" showAll="0"/>
    <pivotField axis="axisRow" allDrilled="1" showAll="0" dataSourceSort="1">
      <items count="8">
        <item c="1" x="0"/>
        <item c="1" x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3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8" firstHeaderRow="1" firstDataRow="1" firstDataCol="1" rowPageCount="1" colPageCount="1"/>
  <pivotFields count="5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4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4" firstHeaderRow="0" firstDataRow="1" firstDataCol="1" rowPageCount="2" colPageCount="1"/>
  <pivotFields count="14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5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5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0">
        <item x="0" e="0"/>
        <item x="1" e="0"/>
        <item x="2" e="0"/>
        <item x="3" e="0"/>
        <item x="4" e="0"/>
        <item x="5" e="0"/>
        <item x="6" e="0"/>
        <item x="7" e="0"/>
        <item x="8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2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6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0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/>
        <item x="3" e="0"/>
        <item x="4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7">
    <i>
      <x/>
    </i>
    <i>
      <x v="1"/>
    </i>
    <i>
      <x v="2"/>
    </i>
    <i r="1">
      <x/>
    </i>
    <i>
      <x v="3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7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51" unboundColumnsRight="5">
    <queryTableFields count="13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  <queryTableField id="46" dataBound="0" tableColumnId="1"/>
      <queryTableField id="47" dataBound="0" tableColumnId="10"/>
      <queryTableField id="48" dataBound="0" tableColumnId="11"/>
      <queryTableField id="49" dataBound="0" tableColumnId="12"/>
      <queryTableField id="50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M45" tableType="queryTable" totalsRowShown="0">
  <autoFilter ref="A1:M45" xr:uid="{E584D407-417A-4F50-8D73-D0155C3D1026}"/>
  <tableColumns count="13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1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 dataDxfId="0"/>
    <tableColumn id="1" xr3:uid="{A649C944-618B-419E-91DC-170CE2A41844}" uniqueName="1" name="Create Measure" queryTableFieldId="46">
      <calculatedColumnFormula>"Model.Tables[" &amp; CHAR(34) &amp; A2 &amp; CHAR(34) &amp; "].AddMeasure(" &amp; CHAR(34) &amp; C2 &amp; CHAR(34) &amp; "," &amp; CHAR(34) &amp; SUBSTITUTE(SUBSTITUTE(SUBSTITUTE(IF(LEFT(D2, 1) = "=", MID(D2, 2, LEN(D2)), D2), CHAR(34),CHAR(92)&amp; CHAR(34)), CHAR(13), "\n"), CHAR(10), "\n") &amp; CHAR(34) &amp; "," &amp; CHAR(34) &amp; E2 &amp; CHAR(34) &amp; ");"</calculatedColumnFormula>
    </tableColumn>
    <tableColumn id="10" xr3:uid="{50BB517C-865C-4629-9E9C-1F0FD40BF292}" uniqueName="10" name="Add Comment" queryTableFieldId="47">
      <calculatedColumnFormula>"Model.Tables["&amp;CHAR(34)&amp;A2&amp;CHAR(34)&amp;"].Measures["&amp;CHAR(34)&amp;C2&amp;CHAR(34)&amp;"].Description ="&amp;CHAR(34)&amp;H2&amp;CHAR(34)&amp;";"</calculatedColumnFormula>
    </tableColumn>
    <tableColumn id="11" xr3:uid="{1F47E767-E02B-40E1-88F7-C79A060E5E9B}" uniqueName="11" name="Add Format" queryTableFieldId="48">
      <calculatedColumnFormula>"Model.Tables["&amp;CHAR(34)&amp;A2&amp;CHAR(34)&amp;"].Measures["&amp;CHAR(34)&amp;C2&amp;CHAR(34)&amp;"].FormatString = "&amp;CHAR(34)&amp;F2&amp;CHAR(34)&amp;";"</calculatedColumnFormula>
    </tableColumn>
    <tableColumn id="12" xr3:uid="{0FF556C0-17CF-44E1-A999-4AB1CC9E5659}" uniqueName="12" name="Add Display Folder" queryTableFieldId="49">
      <calculatedColumnFormula>"Model.Tables["&amp;CHAR(34)&amp;A2&amp;CHAR(34)&amp;"].Measures["&amp;CHAR(34)&amp;C2&amp;CHAR(34)&amp;"].DisplayFolder = "&amp;CHAR(34)&amp;E2&amp;CHAR(34)&amp;";"</calculatedColumnFormula>
    </tableColumn>
    <tableColumn id="13" xr3:uid="{1FAE7A3A-F625-4ECF-97CE-24FBDCED8FEC}" uniqueName="13" name="Update DAX" queryTableFieldId="50">
      <calculatedColumnFormula>"Model.Tables["&amp;CHAR(34)&amp;A2&amp;CHAR(34)&amp;"].Measures["&amp;CHAR(34)&amp;C2&amp;CHAR(34)&amp;"].Expression = "&amp;CHAR(34) &amp; SUBSTITUTE(SUBSTITUTE(SUBSTITUTE(IF(LEFT(D2, 1) = "=", MID(D2, 2, LEN(D2)), D2), CHAR(34),CHAR(92)&amp; CHAR(34)), CHAR(13), "\n"), CHAR(10),"\n") &amp; CHAR(34)&amp;";"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opLeftCell="A2" workbookViewId="0">
      <selection activeCell="B2" sqref="B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56</v>
      </c>
    </row>
    <row r="2" spans="1:2" ht="60" x14ac:dyDescent="0.25">
      <c r="A2" s="17" t="s">
        <v>67</v>
      </c>
    </row>
    <row r="3" spans="1:2" ht="60" x14ac:dyDescent="0.25">
      <c r="A3" s="17" t="s">
        <v>66</v>
      </c>
    </row>
    <row r="4" spans="1:2" x14ac:dyDescent="0.25">
      <c r="A4" s="17"/>
    </row>
    <row r="5" spans="1:2" x14ac:dyDescent="0.25">
      <c r="A5" s="17" t="s">
        <v>68</v>
      </c>
    </row>
    <row r="6" spans="1:2" x14ac:dyDescent="0.25">
      <c r="A6" s="16" t="s">
        <v>57</v>
      </c>
    </row>
    <row r="7" spans="1:2" x14ac:dyDescent="0.25">
      <c r="A7" s="16" t="s">
        <v>58</v>
      </c>
    </row>
    <row r="9" spans="1:2" x14ac:dyDescent="0.25">
      <c r="A9" s="14" t="s">
        <v>59</v>
      </c>
    </row>
    <row r="10" spans="1:2" ht="30" x14ac:dyDescent="0.25">
      <c r="A10" s="13" t="s">
        <v>60</v>
      </c>
      <c r="B10" s="18" t="s">
        <v>62</v>
      </c>
    </row>
    <row r="11" spans="1:2" ht="45" x14ac:dyDescent="0.25">
      <c r="A11" s="13" t="s">
        <v>61</v>
      </c>
      <c r="B11" s="18" t="s">
        <v>63</v>
      </c>
    </row>
    <row r="22" spans="1:1" x14ac:dyDescent="0.25">
      <c r="A22" t="s">
        <v>65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workbookViewId="0">
      <selection activeCell="D30" sqref="D30"/>
    </sheetView>
  </sheetViews>
  <sheetFormatPr defaultRowHeight="15" x14ac:dyDescent="0.25"/>
  <cols>
    <col min="1" max="1" width="19.85546875" customWidth="1"/>
    <col min="2" max="2" width="19.570312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69</v>
      </c>
    </row>
    <row r="2" spans="1:4" ht="15.75" x14ac:dyDescent="0.25">
      <c r="A2" s="21" t="s">
        <v>84</v>
      </c>
      <c r="B2" s="35" t="str">
        <f>FileNameRange</f>
        <v>C:\Users\huynh\Downloads\Porfolio\HR Overview - Completed 1.vpax</v>
      </c>
      <c r="C2" s="35"/>
      <c r="D2" s="35"/>
    </row>
    <row r="3" spans="1:4" x14ac:dyDescent="0.25">
      <c r="A3" s="16"/>
      <c r="B3" s="14"/>
      <c r="C3" s="14"/>
      <c r="D3" s="14"/>
    </row>
    <row r="4" spans="1:4" ht="18.75" x14ac:dyDescent="0.3">
      <c r="A4" s="23" t="s">
        <v>70</v>
      </c>
      <c r="B4" s="24" vm="2">
        <f>CUBEVALUE( "ThisWorkbookDataModel", CUBEMEMBER( "ThisWorkbookDataModel", "[Measures].[Table Size]") )</f>
        <v>843150</v>
      </c>
      <c r="C4" s="14"/>
    </row>
    <row r="5" spans="1:4" ht="18.75" x14ac:dyDescent="0.3">
      <c r="A5" s="26" t="s">
        <v>71</v>
      </c>
      <c r="B5" s="19" vm="3">
        <f>CUBEVALUE( "ThisWorkbookDataModel", CUBEMEMBER( "ThisWorkbookDataModel", "[Measures].[Tables #]") )</f>
        <v>7</v>
      </c>
    </row>
    <row r="6" spans="1:4" ht="18.75" x14ac:dyDescent="0.3">
      <c r="A6" s="27" t="s">
        <v>74</v>
      </c>
      <c r="B6" s="25" vm="6">
        <f>CUBEVALUE( "ThisWorkbookDataModel", CUBEMEMBER( "ThisWorkbookDataModel", "[Measures].[Partitions #]") )</f>
        <v>7</v>
      </c>
    </row>
    <row r="7" spans="1:4" ht="18.75" x14ac:dyDescent="0.3">
      <c r="A7" s="22" t="s">
        <v>75</v>
      </c>
      <c r="B7" s="19" vm="7">
        <f>CUBEVALUE( "ThisWorkbookDataModel", CUBEMEMBER( "ThisWorkbookDataModel", "[Measures].[Segments #]") )</f>
        <v>7</v>
      </c>
    </row>
    <row r="8" spans="1:4" ht="18.75" x14ac:dyDescent="0.3">
      <c r="A8" s="27" t="s">
        <v>72</v>
      </c>
      <c r="B8" s="25" vm="4">
        <f>CUBEVALUE( "ThisWorkbookDataModel", CUBEMEMBER( "ThisWorkbookDataModel", "[Measures].[Columns #]") )</f>
        <v>53</v>
      </c>
    </row>
    <row r="9" spans="1:4" ht="18.75" x14ac:dyDescent="0.3">
      <c r="A9" s="28" t="s">
        <v>85</v>
      </c>
      <c r="B9" s="19" vm="8">
        <f>CUBEVALUE( "ThisWorkbookDataModel", CUBEMEMBER( "ThisWorkbookDataModel", "[Measures].[Measures #]") )</f>
        <v>39</v>
      </c>
    </row>
    <row r="10" spans="1:4" ht="18.75" x14ac:dyDescent="0.3">
      <c r="A10" s="27" t="s">
        <v>86</v>
      </c>
      <c r="B10" s="25" vm="9">
        <f>CUBEVALUE( "ThisWorkbookDataModel", CUBEMEMBER( "ThisWorkbookDataModel", "[Measures].[Calculated tables #]") )</f>
        <v>5</v>
      </c>
    </row>
    <row r="11" spans="1:4" ht="18.75" x14ac:dyDescent="0.3">
      <c r="A11" s="28" t="s">
        <v>87</v>
      </c>
      <c r="B11" s="19" t="str" vm="10">
        <f>CUBEVALUE( "ThisWorkbookDataModel", CUBEMEMBER( "ThisWorkbookDataModel", "[Measures].[Calculated columns #]") )</f>
        <v/>
      </c>
    </row>
    <row r="12" spans="1:4" ht="18.75" x14ac:dyDescent="0.3">
      <c r="A12" s="27" t="s">
        <v>98</v>
      </c>
      <c r="B12" s="25" t="str" vm="14">
        <f>CUBEVALUE( "ThisWorkbookDataModel", CUBEMEMBER( "ThisWorkbookDataModel", "[Measures].[Calculation groups #]") )</f>
        <v/>
      </c>
    </row>
    <row r="13" spans="1:4" ht="18.75" x14ac:dyDescent="0.3">
      <c r="A13" s="27" t="s">
        <v>89</v>
      </c>
      <c r="B13" s="25" t="str" vm="11">
        <f>CUBEVALUE( "ThisWorkbookDataModel", CUBEMEMBER( "ThisWorkbookDataModel", "[Measures].[Calculation items #]") )</f>
        <v/>
      </c>
    </row>
    <row r="14" spans="1:4" ht="18.75" x14ac:dyDescent="0.3">
      <c r="A14" s="28" t="s">
        <v>88</v>
      </c>
      <c r="B14" s="19" t="str" vm="12">
        <f>CUBEVALUE( "ThisWorkbookDataModel", CUBEMEMBER( "ThisWorkbookDataModel", "[Measures].[Roles #]") )</f>
        <v/>
      </c>
    </row>
    <row r="15" spans="1:4" ht="18.75" x14ac:dyDescent="0.3">
      <c r="A15" s="23" t="s">
        <v>76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25">
      <c r="A16" s="21" t="s">
        <v>73</v>
      </c>
      <c r="B16" s="29" vm="5">
        <f>CUBEVALUE( "ThisWorkbookDataModel", CUBEMEMBER( "ThisWorkbookDataModel", "[Measures].[Last Refresh]") )</f>
        <v>45989.654230169755</v>
      </c>
      <c r="C16" s="14"/>
    </row>
  </sheetData>
  <mergeCells count="1">
    <mergeCell ref="B2:D2"/>
  </mergeCells>
  <conditionalFormatting sqref="B15">
    <cfRule type="cellIs" dxfId="2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9.8554687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13</v>
      </c>
      <c r="B1" t="s" vm="13">
        <v>55</v>
      </c>
    </row>
    <row r="3" spans="1:23" x14ac:dyDescent="0.25">
      <c r="A3" s="1" t="s">
        <v>0</v>
      </c>
      <c r="B3" t="s">
        <v>35</v>
      </c>
      <c r="C3" t="s">
        <v>36</v>
      </c>
      <c r="D3" t="s">
        <v>37</v>
      </c>
      <c r="E3" t="s">
        <v>4</v>
      </c>
      <c r="F3" t="s">
        <v>38</v>
      </c>
      <c r="G3" t="s">
        <v>39</v>
      </c>
      <c r="H3" t="s">
        <v>51</v>
      </c>
      <c r="I3" t="s">
        <v>52</v>
      </c>
      <c r="J3" t="s">
        <v>5</v>
      </c>
      <c r="K3" t="s">
        <v>8</v>
      </c>
      <c r="L3" t="s">
        <v>9</v>
      </c>
      <c r="M3" t="s">
        <v>42</v>
      </c>
      <c r="N3" t="s">
        <v>40</v>
      </c>
      <c r="O3" t="s">
        <v>10</v>
      </c>
      <c r="P3" t="s">
        <v>11</v>
      </c>
      <c r="Q3" t="s">
        <v>12</v>
      </c>
      <c r="R3" t="s">
        <v>41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</row>
    <row r="4" spans="1:23" x14ac:dyDescent="0.25">
      <c r="A4" s="2" t="s">
        <v>100</v>
      </c>
      <c r="B4" s="4">
        <v>1</v>
      </c>
      <c r="C4" s="4">
        <v>544</v>
      </c>
      <c r="D4" s="4">
        <v>544</v>
      </c>
      <c r="E4" s="4">
        <v>264</v>
      </c>
      <c r="F4" s="4">
        <v>272</v>
      </c>
      <c r="G4" s="4">
        <v>8</v>
      </c>
      <c r="H4" s="11"/>
      <c r="I4" s="10"/>
      <c r="J4" t="s">
        <v>14</v>
      </c>
      <c r="K4" s="4"/>
      <c r="L4" s="4"/>
      <c r="M4" s="12"/>
      <c r="N4" s="3"/>
      <c r="O4" s="3">
        <v>6.4519954930913838E-4</v>
      </c>
      <c r="P4" s="4">
        <v>1</v>
      </c>
      <c r="Q4" s="4">
        <v>1</v>
      </c>
      <c r="R4" s="4">
        <v>2</v>
      </c>
      <c r="S4" s="4">
        <v>2</v>
      </c>
      <c r="T4" s="4"/>
      <c r="U4" s="4"/>
      <c r="V4" s="30"/>
      <c r="W4" s="31"/>
    </row>
    <row r="5" spans="1:23" x14ac:dyDescent="0.25">
      <c r="A5" s="2" t="s">
        <v>191</v>
      </c>
      <c r="B5" s="4">
        <v>1080</v>
      </c>
      <c r="C5" s="4">
        <v>231534</v>
      </c>
      <c r="D5" s="4">
        <v>231534</v>
      </c>
      <c r="E5" s="4">
        <v>9224</v>
      </c>
      <c r="F5" s="4">
        <v>207278</v>
      </c>
      <c r="G5" s="4">
        <v>15032</v>
      </c>
      <c r="H5" s="11"/>
      <c r="I5" s="10"/>
      <c r="J5" t="s">
        <v>3</v>
      </c>
      <c r="K5" s="4"/>
      <c r="L5" s="4"/>
      <c r="M5" s="12"/>
      <c r="N5" s="3"/>
      <c r="O5" s="3">
        <v>0.27460594200320226</v>
      </c>
      <c r="P5" s="4">
        <v>1</v>
      </c>
      <c r="Q5" s="4">
        <v>1</v>
      </c>
      <c r="R5" s="4">
        <v>14</v>
      </c>
      <c r="S5" s="4">
        <v>14</v>
      </c>
      <c r="T5" s="4"/>
      <c r="U5" s="4"/>
      <c r="V5" s="30"/>
      <c r="W5" s="31"/>
    </row>
    <row r="6" spans="1:23" x14ac:dyDescent="0.25">
      <c r="A6" s="2" t="s">
        <v>1</v>
      </c>
      <c r="B6" s="4">
        <v>2192</v>
      </c>
      <c r="C6" s="4">
        <v>261360</v>
      </c>
      <c r="D6" s="4">
        <v>225008</v>
      </c>
      <c r="E6" s="4">
        <v>14560</v>
      </c>
      <c r="F6" s="4">
        <v>190816</v>
      </c>
      <c r="G6" s="4">
        <v>19632</v>
      </c>
      <c r="H6" s="11"/>
      <c r="I6" s="10"/>
      <c r="J6" t="s">
        <v>7</v>
      </c>
      <c r="K6" s="4">
        <v>36352</v>
      </c>
      <c r="L6" s="4"/>
      <c r="M6" s="12"/>
      <c r="N6" s="3"/>
      <c r="O6" s="3">
        <v>0.30998043052837576</v>
      </c>
      <c r="P6" s="4">
        <v>1</v>
      </c>
      <c r="Q6" s="4">
        <v>1</v>
      </c>
      <c r="R6" s="4">
        <v>13</v>
      </c>
      <c r="S6" s="4">
        <v>13</v>
      </c>
      <c r="T6" s="4"/>
      <c r="U6" s="4"/>
      <c r="V6" s="30"/>
      <c r="W6" s="31"/>
    </row>
    <row r="7" spans="1:23" x14ac:dyDescent="0.25">
      <c r="A7" s="2" t="s">
        <v>168</v>
      </c>
      <c r="B7" s="4">
        <v>2192</v>
      </c>
      <c r="C7" s="4">
        <v>261360</v>
      </c>
      <c r="D7" s="4">
        <v>225008</v>
      </c>
      <c r="E7" s="4">
        <v>14560</v>
      </c>
      <c r="F7" s="4">
        <v>190816</v>
      </c>
      <c r="G7" s="4">
        <v>19632</v>
      </c>
      <c r="H7" s="11"/>
      <c r="I7" s="10"/>
      <c r="J7" t="s">
        <v>7</v>
      </c>
      <c r="K7" s="4">
        <v>36352</v>
      </c>
      <c r="L7" s="4"/>
      <c r="M7" s="12"/>
      <c r="N7" s="3"/>
      <c r="O7" s="3">
        <v>0.30998043052837576</v>
      </c>
      <c r="P7" s="4">
        <v>1</v>
      </c>
      <c r="Q7" s="4">
        <v>1</v>
      </c>
      <c r="R7" s="4">
        <v>13</v>
      </c>
      <c r="S7" s="4">
        <v>13</v>
      </c>
      <c r="T7" s="4"/>
      <c r="U7" s="4"/>
      <c r="V7" s="30"/>
      <c r="W7" s="31"/>
    </row>
    <row r="8" spans="1:23" x14ac:dyDescent="0.25">
      <c r="A8" s="2" t="s">
        <v>171</v>
      </c>
      <c r="B8" s="4">
        <v>2</v>
      </c>
      <c r="C8" s="4">
        <v>35216</v>
      </c>
      <c r="D8" s="4">
        <v>35216</v>
      </c>
      <c r="E8" s="4">
        <v>536</v>
      </c>
      <c r="F8" s="4">
        <v>34600</v>
      </c>
      <c r="G8" s="4">
        <v>80</v>
      </c>
      <c r="H8" s="11"/>
      <c r="I8" s="10"/>
      <c r="J8" t="s">
        <v>3</v>
      </c>
      <c r="K8" s="4"/>
      <c r="L8" s="4"/>
      <c r="M8" s="12"/>
      <c r="N8" s="3"/>
      <c r="O8" s="3">
        <v>4.17671825891004E-2</v>
      </c>
      <c r="P8" s="4">
        <v>1</v>
      </c>
      <c r="Q8" s="4">
        <v>1</v>
      </c>
      <c r="R8" s="4">
        <v>4</v>
      </c>
      <c r="S8" s="4">
        <v>4</v>
      </c>
      <c r="T8" s="4"/>
      <c r="U8" s="4"/>
      <c r="V8" s="30"/>
      <c r="W8" s="31"/>
    </row>
    <row r="9" spans="1:23" x14ac:dyDescent="0.25">
      <c r="A9" s="2" t="s">
        <v>173</v>
      </c>
      <c r="B9" s="4">
        <v>4</v>
      </c>
      <c r="C9" s="4">
        <v>17920</v>
      </c>
      <c r="D9" s="4">
        <v>17920</v>
      </c>
      <c r="E9" s="4">
        <v>400</v>
      </c>
      <c r="F9" s="4">
        <v>17448</v>
      </c>
      <c r="G9" s="4">
        <v>72</v>
      </c>
      <c r="H9" s="11"/>
      <c r="I9" s="10"/>
      <c r="J9" t="s">
        <v>3</v>
      </c>
      <c r="K9" s="4"/>
      <c r="L9" s="4"/>
      <c r="M9" s="12"/>
      <c r="N9" s="3"/>
      <c r="O9" s="3">
        <v>2.1253632212536323E-2</v>
      </c>
      <c r="P9" s="4">
        <v>1</v>
      </c>
      <c r="Q9" s="4">
        <v>1</v>
      </c>
      <c r="R9" s="4">
        <v>3</v>
      </c>
      <c r="S9" s="4">
        <v>3</v>
      </c>
      <c r="T9" s="4"/>
      <c r="U9" s="4"/>
      <c r="V9" s="30"/>
      <c r="W9" s="31"/>
    </row>
    <row r="10" spans="1:23" x14ac:dyDescent="0.25">
      <c r="A10" s="2" t="s">
        <v>190</v>
      </c>
      <c r="B10" s="4">
        <v>2</v>
      </c>
      <c r="C10" s="4">
        <v>35216</v>
      </c>
      <c r="D10" s="4">
        <v>35216</v>
      </c>
      <c r="E10" s="4">
        <v>536</v>
      </c>
      <c r="F10" s="4">
        <v>34600</v>
      </c>
      <c r="G10" s="4">
        <v>80</v>
      </c>
      <c r="H10" s="11"/>
      <c r="I10" s="10"/>
      <c r="J10" t="s">
        <v>3</v>
      </c>
      <c r="K10" s="4"/>
      <c r="L10" s="4"/>
      <c r="M10" s="12"/>
      <c r="N10" s="3"/>
      <c r="O10" s="3">
        <v>4.17671825891004E-2</v>
      </c>
      <c r="P10" s="4">
        <v>1</v>
      </c>
      <c r="Q10" s="4">
        <v>1</v>
      </c>
      <c r="R10" s="4">
        <v>4</v>
      </c>
      <c r="S10" s="4">
        <v>4</v>
      </c>
      <c r="T10" s="4"/>
      <c r="U10" s="4"/>
      <c r="V10" s="30"/>
      <c r="W10" s="31"/>
    </row>
    <row r="11" spans="1:23" x14ac:dyDescent="0.25">
      <c r="A11" s="2" t="s">
        <v>2</v>
      </c>
      <c r="B11" s="4">
        <v>5473</v>
      </c>
      <c r="C11" s="4">
        <v>843150</v>
      </c>
      <c r="D11" s="4">
        <v>770446</v>
      </c>
      <c r="E11" s="4">
        <v>40080</v>
      </c>
      <c r="F11" s="4">
        <v>675830</v>
      </c>
      <c r="G11" s="4">
        <v>54536</v>
      </c>
      <c r="H11" s="11"/>
      <c r="I11" s="10"/>
      <c r="J11" t="s">
        <v>3</v>
      </c>
      <c r="K11" s="4">
        <v>72704</v>
      </c>
      <c r="L11" s="4"/>
      <c r="M11" s="12"/>
      <c r="N11" s="3"/>
      <c r="O11" s="3">
        <v>1</v>
      </c>
      <c r="P11" s="4">
        <v>7</v>
      </c>
      <c r="Q11" s="4">
        <v>7</v>
      </c>
      <c r="R11" s="4">
        <v>53</v>
      </c>
      <c r="S11" s="4">
        <v>53</v>
      </c>
      <c r="T11" s="4"/>
      <c r="U11" s="4"/>
      <c r="V11" s="30"/>
      <c r="W11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5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69.85546875" bestFit="1" customWidth="1"/>
    <col min="2" max="2" width="5.7109375" bestFit="1" customWidth="1"/>
    <col min="3" max="3" width="10.5703125" bestFit="1" customWidth="1"/>
    <col min="4" max="4" width="17.85546875" bestFit="1" customWidth="1"/>
    <col min="5" max="5" width="9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13</v>
      </c>
      <c r="B1" t="s" vm="13">
        <v>55</v>
      </c>
    </row>
    <row r="3" spans="1:15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39</v>
      </c>
      <c r="G3" t="s">
        <v>38</v>
      </c>
      <c r="H3" t="s">
        <v>10</v>
      </c>
      <c r="I3" t="s">
        <v>12</v>
      </c>
      <c r="J3" t="s">
        <v>5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</row>
    <row r="4" spans="1:15" x14ac:dyDescent="0.25">
      <c r="A4" s="2" t="s">
        <v>192</v>
      </c>
      <c r="B4" s="4">
        <v>2192</v>
      </c>
      <c r="C4" s="4">
        <v>2192</v>
      </c>
      <c r="D4" s="4">
        <v>115440</v>
      </c>
      <c r="E4" s="4">
        <v>3640</v>
      </c>
      <c r="F4" s="4">
        <v>17552</v>
      </c>
      <c r="G4" s="4">
        <v>94248</v>
      </c>
      <c r="H4" s="3">
        <v>0.13691513965486568</v>
      </c>
      <c r="I4" s="4">
        <v>1</v>
      </c>
      <c r="J4" t="s">
        <v>6</v>
      </c>
      <c r="K4" s="4">
        <v>1</v>
      </c>
      <c r="L4" s="4"/>
      <c r="M4" s="4"/>
      <c r="N4" s="30"/>
      <c r="O4" s="31"/>
    </row>
    <row r="5" spans="1:15" x14ac:dyDescent="0.25">
      <c r="A5" s="2" t="s">
        <v>15</v>
      </c>
      <c r="B5" s="4">
        <v>2192</v>
      </c>
      <c r="C5" s="4">
        <v>2192</v>
      </c>
      <c r="D5" s="4">
        <v>115440</v>
      </c>
      <c r="E5" s="4">
        <v>3640</v>
      </c>
      <c r="F5" s="4">
        <v>17552</v>
      </c>
      <c r="G5" s="4">
        <v>94248</v>
      </c>
      <c r="H5" s="3">
        <v>0.13691513965486568</v>
      </c>
      <c r="I5" s="4">
        <v>1</v>
      </c>
      <c r="J5" t="s">
        <v>6</v>
      </c>
      <c r="K5" s="4">
        <v>1</v>
      </c>
      <c r="L5" s="4"/>
      <c r="M5" s="4"/>
      <c r="N5" s="30"/>
      <c r="O5" s="31"/>
    </row>
    <row r="6" spans="1:15" x14ac:dyDescent="0.25">
      <c r="A6" s="2" t="s">
        <v>193</v>
      </c>
      <c r="B6" s="4">
        <v>1080</v>
      </c>
      <c r="C6" s="4">
        <v>1080</v>
      </c>
      <c r="D6" s="4">
        <v>52576</v>
      </c>
      <c r="E6" s="4">
        <v>1864</v>
      </c>
      <c r="F6" s="4">
        <v>8656</v>
      </c>
      <c r="G6" s="4">
        <v>42056</v>
      </c>
      <c r="H6" s="3">
        <v>6.2356638794994958E-2</v>
      </c>
      <c r="I6" s="4">
        <v>1</v>
      </c>
      <c r="J6" t="s">
        <v>6</v>
      </c>
      <c r="K6" s="4">
        <v>1</v>
      </c>
      <c r="L6" s="4"/>
      <c r="M6" s="4"/>
      <c r="N6" s="30"/>
      <c r="O6" s="31"/>
    </row>
    <row r="7" spans="1:15" x14ac:dyDescent="0.25">
      <c r="A7" s="2" t="s">
        <v>77</v>
      </c>
      <c r="B7" s="4">
        <v>2192</v>
      </c>
      <c r="C7" s="4">
        <v>72</v>
      </c>
      <c r="D7" s="4">
        <v>21616</v>
      </c>
      <c r="E7" s="4">
        <v>2080</v>
      </c>
      <c r="F7" s="4">
        <v>592</v>
      </c>
      <c r="G7" s="4">
        <v>18944</v>
      </c>
      <c r="H7" s="3">
        <v>2.5637193856371938E-2</v>
      </c>
      <c r="I7" s="4">
        <v>1</v>
      </c>
      <c r="J7" t="s">
        <v>6</v>
      </c>
      <c r="K7" s="4">
        <v>1</v>
      </c>
      <c r="L7" s="4"/>
      <c r="M7" s="4"/>
      <c r="N7" s="30"/>
      <c r="O7" s="31"/>
    </row>
    <row r="8" spans="1:15" x14ac:dyDescent="0.25">
      <c r="A8" s="2" t="s">
        <v>194</v>
      </c>
      <c r="B8" s="4">
        <v>2192</v>
      </c>
      <c r="C8" s="4">
        <v>72</v>
      </c>
      <c r="D8" s="4">
        <v>21616</v>
      </c>
      <c r="E8" s="4">
        <v>2080</v>
      </c>
      <c r="F8" s="4">
        <v>592</v>
      </c>
      <c r="G8" s="4">
        <v>18944</v>
      </c>
      <c r="H8" s="3">
        <v>2.5637193856371938E-2</v>
      </c>
      <c r="I8" s="4">
        <v>1</v>
      </c>
      <c r="J8" t="s">
        <v>6</v>
      </c>
      <c r="K8" s="4">
        <v>1</v>
      </c>
      <c r="L8" s="4"/>
      <c r="M8" s="4"/>
      <c r="N8" s="30"/>
      <c r="O8" s="31"/>
    </row>
    <row r="9" spans="1:15" x14ac:dyDescent="0.25">
      <c r="A9" s="2" t="s">
        <v>195</v>
      </c>
      <c r="B9" s="4">
        <v>2192</v>
      </c>
      <c r="C9" s="4">
        <v>24</v>
      </c>
      <c r="D9" s="4">
        <v>19448</v>
      </c>
      <c r="E9" s="4">
        <v>1592</v>
      </c>
      <c r="F9" s="4">
        <v>208</v>
      </c>
      <c r="G9" s="4">
        <v>17648</v>
      </c>
      <c r="H9" s="3">
        <v>2.3065883887801696E-2</v>
      </c>
      <c r="I9" s="4">
        <v>1</v>
      </c>
      <c r="J9" t="s">
        <v>6</v>
      </c>
      <c r="K9" s="4">
        <v>1</v>
      </c>
      <c r="L9" s="4"/>
      <c r="M9" s="4"/>
      <c r="N9" s="30"/>
      <c r="O9" s="31"/>
    </row>
    <row r="10" spans="1:15" x14ac:dyDescent="0.25">
      <c r="A10" s="2" t="s">
        <v>78</v>
      </c>
      <c r="B10" s="4">
        <v>2192</v>
      </c>
      <c r="C10" s="4">
        <v>24</v>
      </c>
      <c r="D10" s="4">
        <v>19448</v>
      </c>
      <c r="E10" s="4">
        <v>1592</v>
      </c>
      <c r="F10" s="4">
        <v>208</v>
      </c>
      <c r="G10" s="4">
        <v>17648</v>
      </c>
      <c r="H10" s="3">
        <v>2.3065883887801696E-2</v>
      </c>
      <c r="I10" s="4">
        <v>1</v>
      </c>
      <c r="J10" t="s">
        <v>6</v>
      </c>
      <c r="K10" s="4">
        <v>1</v>
      </c>
      <c r="L10" s="4"/>
      <c r="M10" s="4"/>
      <c r="N10" s="30"/>
      <c r="O10" s="31"/>
    </row>
    <row r="11" spans="1:15" x14ac:dyDescent="0.25">
      <c r="A11" s="2" t="s">
        <v>45</v>
      </c>
      <c r="B11" s="4">
        <v>2192</v>
      </c>
      <c r="C11" s="4">
        <v>7</v>
      </c>
      <c r="D11" s="4">
        <v>18216</v>
      </c>
      <c r="E11" s="4">
        <v>968</v>
      </c>
      <c r="F11" s="4">
        <v>64</v>
      </c>
      <c r="G11" s="4">
        <v>17184</v>
      </c>
      <c r="H11" s="3">
        <v>2.1604696673189823E-2</v>
      </c>
      <c r="I11" s="4">
        <v>1</v>
      </c>
      <c r="J11" t="s">
        <v>6</v>
      </c>
      <c r="K11" s="4">
        <v>1</v>
      </c>
      <c r="L11" s="4"/>
      <c r="M11" s="4"/>
      <c r="N11" s="30"/>
      <c r="O11" s="31"/>
    </row>
    <row r="12" spans="1:15" x14ac:dyDescent="0.25">
      <c r="A12" s="2" t="s">
        <v>196</v>
      </c>
      <c r="B12" s="4">
        <v>2192</v>
      </c>
      <c r="C12" s="4">
        <v>7</v>
      </c>
      <c r="D12" s="4">
        <v>18216</v>
      </c>
      <c r="E12" s="4">
        <v>968</v>
      </c>
      <c r="F12" s="4">
        <v>64</v>
      </c>
      <c r="G12" s="4">
        <v>17184</v>
      </c>
      <c r="H12" s="3">
        <v>2.1604696673189823E-2</v>
      </c>
      <c r="I12" s="4">
        <v>1</v>
      </c>
      <c r="J12" t="s">
        <v>6</v>
      </c>
      <c r="K12" s="4">
        <v>1</v>
      </c>
      <c r="L12" s="4"/>
      <c r="M12" s="4"/>
      <c r="N12" s="30"/>
      <c r="O12" s="31"/>
    </row>
    <row r="13" spans="1:15" x14ac:dyDescent="0.25">
      <c r="A13" s="2" t="s">
        <v>197</v>
      </c>
      <c r="B13" s="4">
        <v>1080</v>
      </c>
      <c r="C13" s="4">
        <v>6</v>
      </c>
      <c r="D13" s="4">
        <v>17898</v>
      </c>
      <c r="E13" s="4">
        <v>544</v>
      </c>
      <c r="F13" s="4">
        <v>64</v>
      </c>
      <c r="G13" s="4">
        <v>17290</v>
      </c>
      <c r="H13" s="3">
        <v>2.1227539583703967E-2</v>
      </c>
      <c r="I13" s="4">
        <v>1</v>
      </c>
      <c r="J13" t="s">
        <v>6</v>
      </c>
      <c r="K13" s="4">
        <v>1</v>
      </c>
      <c r="L13" s="4"/>
      <c r="M13" s="4"/>
      <c r="N13" s="30"/>
      <c r="O13" s="31"/>
    </row>
    <row r="14" spans="1:15" x14ac:dyDescent="0.25">
      <c r="A14" s="2" t="s">
        <v>198</v>
      </c>
      <c r="B14" s="4">
        <v>1080</v>
      </c>
      <c r="C14" s="4">
        <v>6</v>
      </c>
      <c r="D14" s="4">
        <v>17802</v>
      </c>
      <c r="E14" s="4">
        <v>544</v>
      </c>
      <c r="F14" s="4">
        <v>64</v>
      </c>
      <c r="G14" s="4">
        <v>17194</v>
      </c>
      <c r="H14" s="3">
        <v>2.1113680839708236E-2</v>
      </c>
      <c r="I14" s="4">
        <v>1</v>
      </c>
      <c r="J14" t="s">
        <v>6</v>
      </c>
      <c r="K14" s="4">
        <v>1</v>
      </c>
      <c r="L14" s="4"/>
      <c r="M14" s="4"/>
      <c r="N14" s="30"/>
      <c r="O14" s="31"/>
    </row>
    <row r="15" spans="1:15" x14ac:dyDescent="0.25">
      <c r="A15" s="2" t="s">
        <v>199</v>
      </c>
      <c r="B15" s="4">
        <v>1080</v>
      </c>
      <c r="C15" s="4">
        <v>5</v>
      </c>
      <c r="D15" s="4">
        <v>17794</v>
      </c>
      <c r="E15" s="4">
        <v>544</v>
      </c>
      <c r="F15" s="4">
        <v>48</v>
      </c>
      <c r="G15" s="4">
        <v>17202</v>
      </c>
      <c r="H15" s="3">
        <v>2.1104192611041926E-2</v>
      </c>
      <c r="I15" s="4">
        <v>1</v>
      </c>
      <c r="J15" t="s">
        <v>6</v>
      </c>
      <c r="K15" s="4">
        <v>1</v>
      </c>
      <c r="L15" s="4"/>
      <c r="M15" s="4"/>
      <c r="N15" s="30"/>
      <c r="O15" s="31"/>
    </row>
    <row r="16" spans="1:15" x14ac:dyDescent="0.25">
      <c r="A16" s="2" t="s">
        <v>200</v>
      </c>
      <c r="B16" s="4">
        <v>1080</v>
      </c>
      <c r="C16" s="4">
        <v>6</v>
      </c>
      <c r="D16" s="4">
        <v>17650</v>
      </c>
      <c r="E16" s="4">
        <v>360</v>
      </c>
      <c r="F16" s="4">
        <v>64</v>
      </c>
      <c r="G16" s="4">
        <v>17226</v>
      </c>
      <c r="H16" s="3">
        <v>2.0933404495048331E-2</v>
      </c>
      <c r="I16" s="4">
        <v>1</v>
      </c>
      <c r="J16" t="s">
        <v>6</v>
      </c>
      <c r="K16" s="4">
        <v>1</v>
      </c>
      <c r="L16" s="4"/>
      <c r="M16" s="4"/>
      <c r="N16" s="30"/>
      <c r="O16" s="31"/>
    </row>
    <row r="17" spans="1:15" x14ac:dyDescent="0.25">
      <c r="A17" s="2" t="s">
        <v>201</v>
      </c>
      <c r="B17" s="4">
        <v>1080</v>
      </c>
      <c r="C17" s="4">
        <v>4</v>
      </c>
      <c r="D17" s="4">
        <v>17614</v>
      </c>
      <c r="E17" s="4">
        <v>400</v>
      </c>
      <c r="F17" s="4">
        <v>48</v>
      </c>
      <c r="G17" s="4">
        <v>17166</v>
      </c>
      <c r="H17" s="3">
        <v>2.0890707466049933E-2</v>
      </c>
      <c r="I17" s="4">
        <v>1</v>
      </c>
      <c r="J17" t="s">
        <v>6</v>
      </c>
      <c r="K17" s="4">
        <v>1</v>
      </c>
      <c r="L17" s="4"/>
      <c r="M17" s="4"/>
      <c r="N17" s="30"/>
      <c r="O17" s="31"/>
    </row>
    <row r="18" spans="1:15" x14ac:dyDescent="0.25">
      <c r="A18" s="2" t="s">
        <v>202</v>
      </c>
      <c r="B18" s="4">
        <v>1080</v>
      </c>
      <c r="C18" s="4">
        <v>4</v>
      </c>
      <c r="D18" s="4">
        <v>17604</v>
      </c>
      <c r="E18" s="4">
        <v>400</v>
      </c>
      <c r="F18" s="4">
        <v>48</v>
      </c>
      <c r="G18" s="4">
        <v>17156</v>
      </c>
      <c r="H18" s="3">
        <v>2.0878847180217042E-2</v>
      </c>
      <c r="I18" s="4">
        <v>1</v>
      </c>
      <c r="J18" t="s">
        <v>6</v>
      </c>
      <c r="K18" s="4">
        <v>1</v>
      </c>
      <c r="L18" s="4"/>
      <c r="M18" s="4"/>
      <c r="N18" s="30"/>
      <c r="O18" s="31"/>
    </row>
    <row r="19" spans="1:15" x14ac:dyDescent="0.25">
      <c r="A19" s="2" t="s">
        <v>203</v>
      </c>
      <c r="B19" s="4">
        <v>1080</v>
      </c>
      <c r="C19" s="4">
        <v>4</v>
      </c>
      <c r="D19" s="4">
        <v>17594</v>
      </c>
      <c r="E19" s="4">
        <v>400</v>
      </c>
      <c r="F19" s="4">
        <v>48</v>
      </c>
      <c r="G19" s="4">
        <v>17146</v>
      </c>
      <c r="H19" s="3">
        <v>2.0866986894384154E-2</v>
      </c>
      <c r="I19" s="4">
        <v>1</v>
      </c>
      <c r="J19" t="s">
        <v>6</v>
      </c>
      <c r="K19" s="4">
        <v>1</v>
      </c>
      <c r="L19" s="4"/>
      <c r="M19" s="4"/>
      <c r="N19" s="30"/>
      <c r="O19" s="31"/>
    </row>
    <row r="20" spans="1:15" x14ac:dyDescent="0.25">
      <c r="A20" s="2" t="s">
        <v>204</v>
      </c>
      <c r="B20" s="4">
        <v>2192</v>
      </c>
      <c r="C20" s="4">
        <v>12</v>
      </c>
      <c r="D20" s="4">
        <v>17512</v>
      </c>
      <c r="E20" s="4">
        <v>136</v>
      </c>
      <c r="F20" s="4">
        <v>112</v>
      </c>
      <c r="G20" s="4">
        <v>17264</v>
      </c>
      <c r="H20" s="3">
        <v>2.0769732550554469E-2</v>
      </c>
      <c r="I20" s="4">
        <v>1</v>
      </c>
      <c r="J20" t="s">
        <v>6</v>
      </c>
      <c r="K20" s="4">
        <v>1</v>
      </c>
      <c r="L20" s="4"/>
      <c r="M20" s="4"/>
      <c r="N20" s="30"/>
      <c r="O20" s="31"/>
    </row>
    <row r="21" spans="1:15" x14ac:dyDescent="0.25">
      <c r="A21" s="2" t="s">
        <v>16</v>
      </c>
      <c r="B21" s="4">
        <v>2192</v>
      </c>
      <c r="C21" s="4">
        <v>12</v>
      </c>
      <c r="D21" s="4">
        <v>17512</v>
      </c>
      <c r="E21" s="4">
        <v>136</v>
      </c>
      <c r="F21" s="4">
        <v>112</v>
      </c>
      <c r="G21" s="4">
        <v>17264</v>
      </c>
      <c r="H21" s="3">
        <v>2.0769732550554469E-2</v>
      </c>
      <c r="I21" s="4">
        <v>1</v>
      </c>
      <c r="J21" t="s">
        <v>6</v>
      </c>
      <c r="K21" s="4">
        <v>1</v>
      </c>
      <c r="L21" s="4"/>
      <c r="M21" s="4"/>
      <c r="N21" s="30"/>
      <c r="O21" s="31"/>
    </row>
    <row r="22" spans="1:15" x14ac:dyDescent="0.25">
      <c r="A22" s="2" t="s">
        <v>205</v>
      </c>
      <c r="B22" s="4">
        <v>1080</v>
      </c>
      <c r="C22" s="4">
        <v>2</v>
      </c>
      <c r="D22" s="4">
        <v>17426</v>
      </c>
      <c r="E22" s="4">
        <v>264</v>
      </c>
      <c r="F22" s="4">
        <v>32</v>
      </c>
      <c r="G22" s="4">
        <v>17130</v>
      </c>
      <c r="H22" s="3">
        <v>2.0667734092391626E-2</v>
      </c>
      <c r="I22" s="4">
        <v>1</v>
      </c>
      <c r="J22" t="s">
        <v>6</v>
      </c>
      <c r="K22" s="4">
        <v>1</v>
      </c>
      <c r="L22" s="4"/>
      <c r="M22" s="4"/>
      <c r="N22" s="30"/>
      <c r="O22" s="31"/>
    </row>
    <row r="23" spans="1:15" x14ac:dyDescent="0.25">
      <c r="A23" s="2" t="s">
        <v>206</v>
      </c>
      <c r="B23" s="4">
        <v>2</v>
      </c>
      <c r="C23" s="4">
        <v>2</v>
      </c>
      <c r="D23" s="4">
        <v>17386</v>
      </c>
      <c r="E23" s="4">
        <v>136</v>
      </c>
      <c r="F23" s="4">
        <v>32</v>
      </c>
      <c r="G23" s="4">
        <v>17218</v>
      </c>
      <c r="H23" s="3">
        <v>2.0620292949060072E-2</v>
      </c>
      <c r="I23" s="4">
        <v>1</v>
      </c>
      <c r="J23" t="s">
        <v>6</v>
      </c>
      <c r="K23" s="4">
        <v>1</v>
      </c>
      <c r="L23" s="4"/>
      <c r="M23" s="4"/>
      <c r="N23" s="30"/>
      <c r="O23" s="31"/>
    </row>
    <row r="24" spans="1:15" x14ac:dyDescent="0.25">
      <c r="A24" s="2" t="s">
        <v>207</v>
      </c>
      <c r="B24" s="4">
        <v>2</v>
      </c>
      <c r="C24" s="4">
        <v>2</v>
      </c>
      <c r="D24" s="4">
        <v>17386</v>
      </c>
      <c r="E24" s="4">
        <v>136</v>
      </c>
      <c r="F24" s="4">
        <v>32</v>
      </c>
      <c r="G24" s="4">
        <v>17218</v>
      </c>
      <c r="H24" s="3">
        <v>2.0620292949060072E-2</v>
      </c>
      <c r="I24" s="4">
        <v>1</v>
      </c>
      <c r="J24" t="s">
        <v>6</v>
      </c>
      <c r="K24" s="4">
        <v>1</v>
      </c>
      <c r="L24" s="4"/>
      <c r="M24" s="4"/>
      <c r="N24" s="30"/>
      <c r="O24" s="31"/>
    </row>
    <row r="25" spans="1:15" x14ac:dyDescent="0.25">
      <c r="A25" s="2" t="s">
        <v>208</v>
      </c>
      <c r="B25" s="4">
        <v>4</v>
      </c>
      <c r="C25" s="4">
        <v>4</v>
      </c>
      <c r="D25" s="4">
        <v>17360</v>
      </c>
      <c r="E25" s="4">
        <v>136</v>
      </c>
      <c r="F25" s="4">
        <v>48</v>
      </c>
      <c r="G25" s="4">
        <v>17176</v>
      </c>
      <c r="H25" s="3">
        <v>2.0589456205894561E-2</v>
      </c>
      <c r="I25" s="4">
        <v>1</v>
      </c>
      <c r="J25" t="s">
        <v>6</v>
      </c>
      <c r="K25" s="4">
        <v>1</v>
      </c>
      <c r="L25" s="4"/>
      <c r="M25" s="4"/>
      <c r="N25" s="30"/>
      <c r="O25" s="31"/>
    </row>
    <row r="26" spans="1:15" x14ac:dyDescent="0.25">
      <c r="A26" s="2" t="s">
        <v>79</v>
      </c>
      <c r="B26" s="4">
        <v>2192</v>
      </c>
      <c r="C26" s="4">
        <v>4</v>
      </c>
      <c r="D26" s="4">
        <v>17312</v>
      </c>
      <c r="E26" s="4">
        <v>136</v>
      </c>
      <c r="F26" s="4">
        <v>48</v>
      </c>
      <c r="G26" s="4">
        <v>17128</v>
      </c>
      <c r="H26" s="3">
        <v>2.0532526833896697E-2</v>
      </c>
      <c r="I26" s="4">
        <v>1</v>
      </c>
      <c r="J26" t="s">
        <v>6</v>
      </c>
      <c r="K26" s="4">
        <v>1</v>
      </c>
      <c r="L26" s="4"/>
      <c r="M26" s="4"/>
      <c r="N26" s="30"/>
      <c r="O26" s="31"/>
    </row>
    <row r="27" spans="1:15" x14ac:dyDescent="0.25">
      <c r="A27" s="2" t="s">
        <v>209</v>
      </c>
      <c r="B27" s="4">
        <v>2192</v>
      </c>
      <c r="C27" s="4">
        <v>4</v>
      </c>
      <c r="D27" s="4">
        <v>17312</v>
      </c>
      <c r="E27" s="4">
        <v>136</v>
      </c>
      <c r="F27" s="4">
        <v>48</v>
      </c>
      <c r="G27" s="4">
        <v>17128</v>
      </c>
      <c r="H27" s="3">
        <v>2.0532526833896697E-2</v>
      </c>
      <c r="I27" s="4">
        <v>1</v>
      </c>
      <c r="J27" t="s">
        <v>6</v>
      </c>
      <c r="K27" s="4">
        <v>1</v>
      </c>
      <c r="L27" s="4"/>
      <c r="M27" s="4"/>
      <c r="N27" s="30"/>
      <c r="O27" s="31"/>
    </row>
    <row r="28" spans="1:15" x14ac:dyDescent="0.25">
      <c r="A28" s="2" t="s">
        <v>210</v>
      </c>
      <c r="B28" s="4">
        <v>1080</v>
      </c>
      <c r="C28" s="4">
        <v>3</v>
      </c>
      <c r="D28" s="4">
        <v>17300</v>
      </c>
      <c r="E28" s="4">
        <v>136</v>
      </c>
      <c r="F28" s="4">
        <v>32</v>
      </c>
      <c r="G28" s="4">
        <v>17132</v>
      </c>
      <c r="H28" s="3">
        <v>2.0518294490897232E-2</v>
      </c>
      <c r="I28" s="4">
        <v>1</v>
      </c>
      <c r="J28" t="s">
        <v>6</v>
      </c>
      <c r="K28" s="4">
        <v>1</v>
      </c>
      <c r="L28" s="4"/>
      <c r="M28" s="4"/>
      <c r="N28" s="30"/>
      <c r="O28" s="31"/>
    </row>
    <row r="29" spans="1:15" x14ac:dyDescent="0.25">
      <c r="A29" s="2" t="s">
        <v>211</v>
      </c>
      <c r="B29" s="4">
        <v>2</v>
      </c>
      <c r="C29" s="4">
        <v>2</v>
      </c>
      <c r="D29" s="4">
        <v>17278</v>
      </c>
      <c r="E29" s="4">
        <v>136</v>
      </c>
      <c r="F29" s="4">
        <v>32</v>
      </c>
      <c r="G29" s="4">
        <v>17110</v>
      </c>
      <c r="H29" s="3">
        <v>2.0492201862064876E-2</v>
      </c>
      <c r="I29" s="4">
        <v>1</v>
      </c>
      <c r="J29" t="s">
        <v>6</v>
      </c>
      <c r="K29" s="4">
        <v>1</v>
      </c>
      <c r="L29" s="4"/>
      <c r="M29" s="4"/>
      <c r="N29" s="30"/>
      <c r="O29" s="31"/>
    </row>
    <row r="30" spans="1:15" x14ac:dyDescent="0.25">
      <c r="A30" s="2" t="s">
        <v>212</v>
      </c>
      <c r="B30" s="4">
        <v>2</v>
      </c>
      <c r="C30" s="4">
        <v>2</v>
      </c>
      <c r="D30" s="4">
        <v>17278</v>
      </c>
      <c r="E30" s="4">
        <v>136</v>
      </c>
      <c r="F30" s="4">
        <v>32</v>
      </c>
      <c r="G30" s="4">
        <v>17110</v>
      </c>
      <c r="H30" s="3">
        <v>2.0492201862064876E-2</v>
      </c>
      <c r="I30" s="4">
        <v>1</v>
      </c>
      <c r="J30" t="s">
        <v>6</v>
      </c>
      <c r="K30" s="4">
        <v>1</v>
      </c>
      <c r="L30" s="4"/>
      <c r="M30" s="4"/>
      <c r="N30" s="30"/>
      <c r="O30" s="31"/>
    </row>
    <row r="31" spans="1:15" x14ac:dyDescent="0.25">
      <c r="A31" s="2" t="s">
        <v>213</v>
      </c>
      <c r="B31" s="4">
        <v>1080</v>
      </c>
      <c r="C31" s="4">
        <v>211</v>
      </c>
      <c r="D31" s="4">
        <v>13084</v>
      </c>
      <c r="E31" s="4">
        <v>1216</v>
      </c>
      <c r="F31" s="4">
        <v>1696</v>
      </c>
      <c r="G31" s="4">
        <v>10172</v>
      </c>
      <c r="H31" s="3">
        <v>1.5517997983751409E-2</v>
      </c>
      <c r="I31" s="4">
        <v>1</v>
      </c>
      <c r="J31" t="s">
        <v>6</v>
      </c>
      <c r="K31" s="4">
        <v>1</v>
      </c>
      <c r="L31" s="4"/>
      <c r="M31" s="4"/>
      <c r="N31" s="30"/>
      <c r="O31" s="31"/>
    </row>
    <row r="32" spans="1:15" x14ac:dyDescent="0.25">
      <c r="A32" s="2" t="s">
        <v>214</v>
      </c>
      <c r="B32" s="4">
        <v>1080</v>
      </c>
      <c r="C32" s="4">
        <v>812</v>
      </c>
      <c r="D32" s="4">
        <v>5256</v>
      </c>
      <c r="E32" s="4">
        <v>1864</v>
      </c>
      <c r="F32" s="4">
        <v>3256</v>
      </c>
      <c r="G32" s="4">
        <v>136</v>
      </c>
      <c r="H32" s="3">
        <v>6.2337662337662338E-3</v>
      </c>
      <c r="I32" s="4">
        <v>1</v>
      </c>
      <c r="J32" t="s">
        <v>14</v>
      </c>
      <c r="K32" s="4">
        <v>1</v>
      </c>
      <c r="L32" s="4"/>
      <c r="M32" s="4"/>
      <c r="N32" s="30"/>
      <c r="O32" s="31"/>
    </row>
    <row r="33" spans="1:15" x14ac:dyDescent="0.25">
      <c r="A33" s="2" t="s">
        <v>80</v>
      </c>
      <c r="B33" s="4">
        <v>2192</v>
      </c>
      <c r="C33" s="4">
        <v>72</v>
      </c>
      <c r="D33" s="4">
        <v>4256</v>
      </c>
      <c r="E33" s="4">
        <v>2080</v>
      </c>
      <c r="F33" s="4">
        <v>592</v>
      </c>
      <c r="G33" s="4">
        <v>1584</v>
      </c>
      <c r="H33" s="3">
        <v>5.0477376504773769E-3</v>
      </c>
      <c r="I33" s="4">
        <v>1</v>
      </c>
      <c r="J33" t="s">
        <v>6</v>
      </c>
      <c r="K33" s="4">
        <v>1</v>
      </c>
      <c r="L33" s="4"/>
      <c r="M33" s="4"/>
      <c r="N33" s="30"/>
      <c r="O33" s="31"/>
    </row>
    <row r="34" spans="1:15" x14ac:dyDescent="0.25">
      <c r="A34" s="2" t="s">
        <v>215</v>
      </c>
      <c r="B34" s="4">
        <v>2192</v>
      </c>
      <c r="C34" s="4">
        <v>72</v>
      </c>
      <c r="D34" s="4">
        <v>4256</v>
      </c>
      <c r="E34" s="4">
        <v>2080</v>
      </c>
      <c r="F34" s="4">
        <v>592</v>
      </c>
      <c r="G34" s="4">
        <v>1584</v>
      </c>
      <c r="H34" s="3">
        <v>5.0477376504773769E-3</v>
      </c>
      <c r="I34" s="4">
        <v>1</v>
      </c>
      <c r="J34" t="s">
        <v>6</v>
      </c>
      <c r="K34" s="4">
        <v>1</v>
      </c>
      <c r="L34" s="4"/>
      <c r="M34" s="4"/>
      <c r="N34" s="30"/>
      <c r="O34" s="31"/>
    </row>
    <row r="35" spans="1:15" x14ac:dyDescent="0.25">
      <c r="A35" s="2" t="s">
        <v>216</v>
      </c>
      <c r="B35" s="4">
        <v>2192</v>
      </c>
      <c r="C35" s="4">
        <v>24</v>
      </c>
      <c r="D35" s="4">
        <v>3192</v>
      </c>
      <c r="E35" s="4">
        <v>1592</v>
      </c>
      <c r="F35" s="4">
        <v>208</v>
      </c>
      <c r="G35" s="4">
        <v>1392</v>
      </c>
      <c r="H35" s="3">
        <v>3.7858032378580322E-3</v>
      </c>
      <c r="I35" s="4">
        <v>1</v>
      </c>
      <c r="J35" t="s">
        <v>6</v>
      </c>
      <c r="K35" s="4">
        <v>1</v>
      </c>
      <c r="L35" s="4"/>
      <c r="M35" s="4"/>
      <c r="N35" s="30"/>
      <c r="O35" s="31"/>
    </row>
    <row r="36" spans="1:15" x14ac:dyDescent="0.25">
      <c r="A36" s="2" t="s">
        <v>81</v>
      </c>
      <c r="B36" s="4">
        <v>2192</v>
      </c>
      <c r="C36" s="4">
        <v>24</v>
      </c>
      <c r="D36" s="4">
        <v>3192</v>
      </c>
      <c r="E36" s="4">
        <v>1592</v>
      </c>
      <c r="F36" s="4">
        <v>208</v>
      </c>
      <c r="G36" s="4">
        <v>1392</v>
      </c>
      <c r="H36" s="3">
        <v>3.7858032378580322E-3</v>
      </c>
      <c r="I36" s="4">
        <v>1</v>
      </c>
      <c r="J36" t="s">
        <v>6</v>
      </c>
      <c r="K36" s="4">
        <v>1</v>
      </c>
      <c r="L36" s="4"/>
      <c r="M36" s="4"/>
      <c r="N36" s="30"/>
      <c r="O36" s="31"/>
    </row>
    <row r="37" spans="1:15" x14ac:dyDescent="0.25">
      <c r="A37" s="2" t="s">
        <v>217</v>
      </c>
      <c r="B37" s="4">
        <v>2192</v>
      </c>
      <c r="C37" s="4">
        <v>7</v>
      </c>
      <c r="D37" s="4">
        <v>2356</v>
      </c>
      <c r="E37" s="4">
        <v>968</v>
      </c>
      <c r="F37" s="4">
        <v>64</v>
      </c>
      <c r="G37" s="4">
        <v>1324</v>
      </c>
      <c r="H37" s="3">
        <v>2.7942833422285479E-3</v>
      </c>
      <c r="I37" s="4">
        <v>1</v>
      </c>
      <c r="J37" t="s">
        <v>6</v>
      </c>
      <c r="K37" s="4">
        <v>1</v>
      </c>
      <c r="L37" s="4"/>
      <c r="M37" s="4"/>
      <c r="N37" s="30"/>
      <c r="O37" s="31"/>
    </row>
    <row r="38" spans="1:15" x14ac:dyDescent="0.25">
      <c r="A38" s="2" t="s">
        <v>46</v>
      </c>
      <c r="B38" s="4">
        <v>2192</v>
      </c>
      <c r="C38" s="4">
        <v>7</v>
      </c>
      <c r="D38" s="4">
        <v>2356</v>
      </c>
      <c r="E38" s="4">
        <v>968</v>
      </c>
      <c r="F38" s="4">
        <v>64</v>
      </c>
      <c r="G38" s="4">
        <v>1324</v>
      </c>
      <c r="H38" s="3">
        <v>2.7942833422285479E-3</v>
      </c>
      <c r="I38" s="4">
        <v>1</v>
      </c>
      <c r="J38" t="s">
        <v>6</v>
      </c>
      <c r="K38" s="4">
        <v>1</v>
      </c>
      <c r="L38" s="4"/>
      <c r="M38" s="4"/>
      <c r="N38" s="30"/>
      <c r="O38" s="31"/>
    </row>
    <row r="39" spans="1:15" x14ac:dyDescent="0.25">
      <c r="A39" s="2" t="s">
        <v>218</v>
      </c>
      <c r="B39" s="4">
        <v>2192</v>
      </c>
      <c r="C39" s="4">
        <v>6</v>
      </c>
      <c r="D39" s="4">
        <v>2352</v>
      </c>
      <c r="E39" s="4">
        <v>968</v>
      </c>
      <c r="F39" s="4">
        <v>64</v>
      </c>
      <c r="G39" s="4">
        <v>1320</v>
      </c>
      <c r="H39" s="3">
        <v>2.7895392278953924E-3</v>
      </c>
      <c r="I39" s="4">
        <v>1</v>
      </c>
      <c r="J39" t="s">
        <v>6</v>
      </c>
      <c r="K39" s="4">
        <v>1</v>
      </c>
      <c r="L39" s="4"/>
      <c r="M39" s="4"/>
      <c r="N39" s="30"/>
      <c r="O39" s="31"/>
    </row>
    <row r="40" spans="1:15" x14ac:dyDescent="0.25">
      <c r="A40" s="2" t="s">
        <v>82</v>
      </c>
      <c r="B40" s="4">
        <v>2192</v>
      </c>
      <c r="C40" s="4">
        <v>6</v>
      </c>
      <c r="D40" s="4">
        <v>2352</v>
      </c>
      <c r="E40" s="4">
        <v>968</v>
      </c>
      <c r="F40" s="4">
        <v>64</v>
      </c>
      <c r="G40" s="4">
        <v>1320</v>
      </c>
      <c r="H40" s="3">
        <v>2.7895392278953924E-3</v>
      </c>
      <c r="I40" s="4">
        <v>1</v>
      </c>
      <c r="J40" t="s">
        <v>6</v>
      </c>
      <c r="K40" s="4">
        <v>1</v>
      </c>
      <c r="L40" s="4"/>
      <c r="M40" s="4"/>
      <c r="N40" s="30"/>
      <c r="O40" s="31"/>
    </row>
    <row r="41" spans="1:15" x14ac:dyDescent="0.25">
      <c r="A41" s="2" t="s">
        <v>219</v>
      </c>
      <c r="B41" s="4">
        <v>1080</v>
      </c>
      <c r="C41" s="4">
        <v>243</v>
      </c>
      <c r="D41" s="4">
        <v>1672</v>
      </c>
      <c r="E41" s="4">
        <v>560</v>
      </c>
      <c r="F41" s="4">
        <v>976</v>
      </c>
      <c r="G41" s="4">
        <v>136</v>
      </c>
      <c r="H41" s="3">
        <v>1.9830397912589692E-3</v>
      </c>
      <c r="I41" s="4">
        <v>1</v>
      </c>
      <c r="J41" t="s">
        <v>14</v>
      </c>
      <c r="K41" s="4">
        <v>1</v>
      </c>
      <c r="L41" s="4"/>
      <c r="M41" s="4"/>
      <c r="N41" s="30"/>
      <c r="O41" s="31"/>
    </row>
    <row r="42" spans="1:15" x14ac:dyDescent="0.25">
      <c r="A42" s="2" t="s">
        <v>220</v>
      </c>
      <c r="B42" s="4">
        <v>2192</v>
      </c>
      <c r="C42" s="4">
        <v>12</v>
      </c>
      <c r="D42" s="4">
        <v>1592</v>
      </c>
      <c r="E42" s="4">
        <v>136</v>
      </c>
      <c r="F42" s="4">
        <v>112</v>
      </c>
      <c r="G42" s="4">
        <v>1344</v>
      </c>
      <c r="H42" s="3">
        <v>1.8881575045958607E-3</v>
      </c>
      <c r="I42" s="4">
        <v>1</v>
      </c>
      <c r="J42" t="s">
        <v>6</v>
      </c>
      <c r="K42" s="4">
        <v>1</v>
      </c>
      <c r="L42" s="4"/>
      <c r="M42" s="4"/>
      <c r="N42" s="30"/>
      <c r="O42" s="31"/>
    </row>
    <row r="43" spans="1:15" x14ac:dyDescent="0.25">
      <c r="A43" s="2" t="s">
        <v>47</v>
      </c>
      <c r="B43" s="4">
        <v>2192</v>
      </c>
      <c r="C43" s="4">
        <v>12</v>
      </c>
      <c r="D43" s="4">
        <v>1592</v>
      </c>
      <c r="E43" s="4">
        <v>136</v>
      </c>
      <c r="F43" s="4">
        <v>112</v>
      </c>
      <c r="G43" s="4">
        <v>1344</v>
      </c>
      <c r="H43" s="3">
        <v>1.8881575045958607E-3</v>
      </c>
      <c r="I43" s="4">
        <v>1</v>
      </c>
      <c r="J43" t="s">
        <v>6</v>
      </c>
      <c r="K43" s="4">
        <v>1</v>
      </c>
      <c r="L43" s="4"/>
      <c r="M43" s="4"/>
      <c r="N43" s="30"/>
      <c r="O43" s="31"/>
    </row>
    <row r="44" spans="1:15" x14ac:dyDescent="0.25">
      <c r="A44" s="2" t="s">
        <v>221</v>
      </c>
      <c r="B44" s="4">
        <v>2192</v>
      </c>
      <c r="C44" s="4">
        <v>1</v>
      </c>
      <c r="D44" s="4">
        <v>1452</v>
      </c>
      <c r="E44" s="4">
        <v>136</v>
      </c>
      <c r="F44" s="4">
        <v>16</v>
      </c>
      <c r="G44" s="4">
        <v>1300</v>
      </c>
      <c r="H44" s="3">
        <v>1.7221135029354207E-3</v>
      </c>
      <c r="I44" s="4">
        <v>1</v>
      </c>
      <c r="J44" t="s">
        <v>6</v>
      </c>
      <c r="K44" s="4">
        <v>1</v>
      </c>
      <c r="L44" s="4"/>
      <c r="M44" s="4"/>
      <c r="N44" s="30"/>
      <c r="O44" s="31"/>
    </row>
    <row r="45" spans="1:15" x14ac:dyDescent="0.25">
      <c r="A45" s="2" t="s">
        <v>222</v>
      </c>
      <c r="B45" s="4">
        <v>2192</v>
      </c>
      <c r="C45" s="4">
        <v>1</v>
      </c>
      <c r="D45" s="4">
        <v>1452</v>
      </c>
      <c r="E45" s="4">
        <v>136</v>
      </c>
      <c r="F45" s="4">
        <v>16</v>
      </c>
      <c r="G45" s="4">
        <v>1300</v>
      </c>
      <c r="H45" s="3">
        <v>1.7221135029354207E-3</v>
      </c>
      <c r="I45" s="4">
        <v>1</v>
      </c>
      <c r="J45" t="s">
        <v>6</v>
      </c>
      <c r="K45" s="4">
        <v>1</v>
      </c>
      <c r="L45" s="4"/>
      <c r="M45" s="4"/>
      <c r="N45" s="30"/>
      <c r="O45" s="31"/>
    </row>
    <row r="46" spans="1:15" x14ac:dyDescent="0.25">
      <c r="A46" s="2" t="s">
        <v>223</v>
      </c>
      <c r="B46" s="4">
        <v>4</v>
      </c>
      <c r="C46" s="4">
        <v>4</v>
      </c>
      <c r="D46" s="4">
        <v>296</v>
      </c>
      <c r="E46" s="4">
        <v>136</v>
      </c>
      <c r="F46" s="4">
        <v>24</v>
      </c>
      <c r="G46" s="4">
        <v>136</v>
      </c>
      <c r="H46" s="3">
        <v>3.5106446065350172E-4</v>
      </c>
      <c r="I46" s="4">
        <v>1</v>
      </c>
      <c r="J46" t="s">
        <v>14</v>
      </c>
      <c r="K46" s="4">
        <v>1</v>
      </c>
      <c r="L46" s="4"/>
      <c r="M46" s="4"/>
      <c r="N46" s="30"/>
      <c r="O46" s="31"/>
    </row>
    <row r="47" spans="1:15" x14ac:dyDescent="0.25">
      <c r="A47" s="2" t="s">
        <v>224</v>
      </c>
      <c r="B47" s="4">
        <v>2</v>
      </c>
      <c r="C47" s="4">
        <v>2</v>
      </c>
      <c r="D47" s="4">
        <v>288</v>
      </c>
      <c r="E47" s="4">
        <v>136</v>
      </c>
      <c r="F47" s="4">
        <v>16</v>
      </c>
      <c r="G47" s="4">
        <v>136</v>
      </c>
      <c r="H47" s="3">
        <v>3.4157623198719092E-4</v>
      </c>
      <c r="I47" s="4">
        <v>1</v>
      </c>
      <c r="J47" t="s">
        <v>14</v>
      </c>
      <c r="K47" s="4">
        <v>1</v>
      </c>
      <c r="L47" s="4"/>
      <c r="M47" s="4"/>
      <c r="N47" s="30"/>
      <c r="O47" s="31"/>
    </row>
    <row r="48" spans="1:15" x14ac:dyDescent="0.25">
      <c r="A48" s="2" t="s">
        <v>225</v>
      </c>
      <c r="B48" s="4">
        <v>2</v>
      </c>
      <c r="C48" s="4">
        <v>2</v>
      </c>
      <c r="D48" s="4">
        <v>288</v>
      </c>
      <c r="E48" s="4">
        <v>136</v>
      </c>
      <c r="F48" s="4">
        <v>16</v>
      </c>
      <c r="G48" s="4">
        <v>136</v>
      </c>
      <c r="H48" s="3">
        <v>3.4157623198719092E-4</v>
      </c>
      <c r="I48" s="4">
        <v>1</v>
      </c>
      <c r="J48" t="s">
        <v>14</v>
      </c>
      <c r="K48" s="4">
        <v>1</v>
      </c>
      <c r="L48" s="4"/>
      <c r="M48" s="4"/>
      <c r="N48" s="30"/>
      <c r="O48" s="31"/>
    </row>
    <row r="49" spans="1:15" x14ac:dyDescent="0.25">
      <c r="A49" s="2" t="s">
        <v>226</v>
      </c>
      <c r="B49" s="4">
        <v>1</v>
      </c>
      <c r="C49" s="4">
        <v>1</v>
      </c>
      <c r="D49" s="4">
        <v>280</v>
      </c>
      <c r="E49" s="4">
        <v>136</v>
      </c>
      <c r="F49" s="4">
        <v>8</v>
      </c>
      <c r="G49" s="4">
        <v>136</v>
      </c>
      <c r="H49" s="3">
        <v>3.3208800332088005E-4</v>
      </c>
      <c r="I49" s="4">
        <v>1</v>
      </c>
      <c r="J49" t="s">
        <v>14</v>
      </c>
      <c r="K49" s="4">
        <v>1</v>
      </c>
      <c r="L49" s="4"/>
      <c r="M49" s="4"/>
      <c r="N49" s="30"/>
      <c r="O49" s="31"/>
    </row>
    <row r="50" spans="1:15" x14ac:dyDescent="0.25">
      <c r="A50" s="2" t="s">
        <v>227</v>
      </c>
      <c r="B50" s="4">
        <v>2192</v>
      </c>
      <c r="C50" s="4"/>
      <c r="D50" s="4">
        <v>264</v>
      </c>
      <c r="E50" s="4">
        <v>128</v>
      </c>
      <c r="F50" s="4"/>
      <c r="G50" s="4">
        <v>136</v>
      </c>
      <c r="H50" s="3">
        <v>3.1311154598825833E-4</v>
      </c>
      <c r="I50" s="4">
        <v>1</v>
      </c>
      <c r="K50" s="4">
        <v>1</v>
      </c>
      <c r="L50" s="4"/>
      <c r="M50" s="4"/>
      <c r="N50" s="30"/>
      <c r="O50" s="31"/>
    </row>
    <row r="51" spans="1:15" x14ac:dyDescent="0.25">
      <c r="A51" s="2" t="s">
        <v>228</v>
      </c>
      <c r="B51" s="4">
        <v>2</v>
      </c>
      <c r="C51" s="4"/>
      <c r="D51" s="4">
        <v>264</v>
      </c>
      <c r="E51" s="4">
        <v>128</v>
      </c>
      <c r="F51" s="4"/>
      <c r="G51" s="4">
        <v>136</v>
      </c>
      <c r="H51" s="3">
        <v>3.1311154598825833E-4</v>
      </c>
      <c r="I51" s="4">
        <v>1</v>
      </c>
      <c r="K51" s="4">
        <v>1</v>
      </c>
      <c r="L51" s="4"/>
      <c r="M51" s="4"/>
      <c r="N51" s="30"/>
      <c r="O51" s="31"/>
    </row>
    <row r="52" spans="1:15" x14ac:dyDescent="0.25">
      <c r="A52" s="2" t="s">
        <v>97</v>
      </c>
      <c r="B52" s="4">
        <v>2192</v>
      </c>
      <c r="C52" s="4"/>
      <c r="D52" s="4">
        <v>264</v>
      </c>
      <c r="E52" s="4">
        <v>128</v>
      </c>
      <c r="F52" s="4"/>
      <c r="G52" s="4">
        <v>136</v>
      </c>
      <c r="H52" s="3">
        <v>3.1311154598825833E-4</v>
      </c>
      <c r="I52" s="4">
        <v>1</v>
      </c>
      <c r="K52" s="4">
        <v>1</v>
      </c>
      <c r="L52" s="4"/>
      <c r="M52" s="4"/>
      <c r="N52" s="30"/>
      <c r="O52" s="31"/>
    </row>
    <row r="53" spans="1:15" x14ac:dyDescent="0.25">
      <c r="A53" s="2" t="s">
        <v>229</v>
      </c>
      <c r="B53" s="4">
        <v>1080</v>
      </c>
      <c r="C53" s="4"/>
      <c r="D53" s="4">
        <v>264</v>
      </c>
      <c r="E53" s="4">
        <v>128</v>
      </c>
      <c r="F53" s="4"/>
      <c r="G53" s="4">
        <v>136</v>
      </c>
      <c r="H53" s="3">
        <v>3.1311154598825833E-4</v>
      </c>
      <c r="I53" s="4">
        <v>1</v>
      </c>
      <c r="K53" s="4">
        <v>1</v>
      </c>
      <c r="L53" s="4"/>
      <c r="M53" s="4"/>
      <c r="N53" s="30"/>
      <c r="O53" s="31"/>
    </row>
    <row r="54" spans="1:15" x14ac:dyDescent="0.25">
      <c r="A54" s="2" t="s">
        <v>230</v>
      </c>
      <c r="B54" s="4">
        <v>2</v>
      </c>
      <c r="C54" s="4"/>
      <c r="D54" s="4">
        <v>264</v>
      </c>
      <c r="E54" s="4">
        <v>128</v>
      </c>
      <c r="F54" s="4"/>
      <c r="G54" s="4">
        <v>136</v>
      </c>
      <c r="H54" s="3">
        <v>3.1311154598825833E-4</v>
      </c>
      <c r="I54" s="4">
        <v>1</v>
      </c>
      <c r="K54" s="4">
        <v>1</v>
      </c>
      <c r="L54" s="4"/>
      <c r="M54" s="4"/>
      <c r="N54" s="30"/>
      <c r="O54" s="31"/>
    </row>
    <row r="55" spans="1:15" x14ac:dyDescent="0.25">
      <c r="A55" s="2" t="s">
        <v>231</v>
      </c>
      <c r="B55" s="4">
        <v>1</v>
      </c>
      <c r="C55" s="4"/>
      <c r="D55" s="4">
        <v>264</v>
      </c>
      <c r="E55" s="4">
        <v>128</v>
      </c>
      <c r="F55" s="4"/>
      <c r="G55" s="4">
        <v>136</v>
      </c>
      <c r="H55" s="3">
        <v>3.1311154598825833E-4</v>
      </c>
      <c r="I55" s="4">
        <v>1</v>
      </c>
      <c r="K55" s="4">
        <v>1</v>
      </c>
      <c r="L55" s="4"/>
      <c r="M55" s="4"/>
      <c r="N55" s="30"/>
      <c r="O55" s="31"/>
    </row>
    <row r="56" spans="1:15" x14ac:dyDescent="0.25">
      <c r="A56" s="2" t="s">
        <v>232</v>
      </c>
      <c r="B56" s="4">
        <v>4</v>
      </c>
      <c r="C56" s="4"/>
      <c r="D56" s="4">
        <v>264</v>
      </c>
      <c r="E56" s="4">
        <v>128</v>
      </c>
      <c r="F56" s="4"/>
      <c r="G56" s="4">
        <v>136</v>
      </c>
      <c r="H56" s="3">
        <v>3.1311154598825833E-4</v>
      </c>
      <c r="I56" s="4">
        <v>1</v>
      </c>
      <c r="K56" s="4">
        <v>1</v>
      </c>
      <c r="L56" s="4"/>
      <c r="M56" s="4"/>
      <c r="N56" s="30"/>
      <c r="O56" s="31"/>
    </row>
    <row r="57" spans="1:15" x14ac:dyDescent="0.25">
      <c r="A57" s="2" t="s">
        <v>2</v>
      </c>
      <c r="B57" s="4">
        <v>5473</v>
      </c>
      <c r="C57" s="4">
        <v>5473</v>
      </c>
      <c r="D57" s="4">
        <v>770446</v>
      </c>
      <c r="E57" s="4">
        <v>40080</v>
      </c>
      <c r="F57" s="4">
        <v>54536</v>
      </c>
      <c r="G57" s="4">
        <v>675830</v>
      </c>
      <c r="H57" s="3">
        <v>1</v>
      </c>
      <c r="I57" s="4">
        <v>7</v>
      </c>
      <c r="J57" t="s">
        <v>3</v>
      </c>
      <c r="K57" s="4">
        <v>53</v>
      </c>
      <c r="L57" s="4"/>
      <c r="M57" s="4"/>
      <c r="N57" s="30"/>
      <c r="O57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8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21.85546875" bestFit="1" customWidth="1"/>
    <col min="2" max="2" width="10.5703125" bestFit="1" customWidth="1"/>
    <col min="3" max="3" width="11" bestFit="1" customWidth="1"/>
    <col min="4" max="4" width="9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0</v>
      </c>
      <c r="B3" t="s">
        <v>35</v>
      </c>
      <c r="C3" t="s">
        <v>12</v>
      </c>
      <c r="D3" t="s">
        <v>4</v>
      </c>
      <c r="E3" t="s">
        <v>90</v>
      </c>
      <c r="F3" t="s">
        <v>91</v>
      </c>
      <c r="G3" t="s">
        <v>92</v>
      </c>
      <c r="H3" t="s">
        <v>93</v>
      </c>
      <c r="I3" t="s">
        <v>94</v>
      </c>
    </row>
    <row r="4" spans="1:9" x14ac:dyDescent="0.25">
      <c r="A4" s="2" t="s">
        <v>100</v>
      </c>
      <c r="B4" s="4">
        <v>1</v>
      </c>
      <c r="C4" s="4">
        <v>1</v>
      </c>
      <c r="D4" s="4">
        <v>264</v>
      </c>
      <c r="E4" s="4">
        <v>2</v>
      </c>
      <c r="F4" s="4"/>
      <c r="G4" s="4"/>
      <c r="H4" s="30"/>
      <c r="I4" s="31"/>
    </row>
    <row r="5" spans="1:9" x14ac:dyDescent="0.25">
      <c r="A5" s="5" t="s">
        <v>100</v>
      </c>
      <c r="B5" s="4">
        <v>1</v>
      </c>
      <c r="C5" s="4">
        <v>1</v>
      </c>
      <c r="D5" s="4">
        <v>264</v>
      </c>
      <c r="E5" s="4">
        <v>2</v>
      </c>
      <c r="F5" s="4"/>
      <c r="G5" s="4"/>
      <c r="H5" s="30"/>
      <c r="I5" s="31"/>
    </row>
    <row r="6" spans="1:9" x14ac:dyDescent="0.25">
      <c r="A6" s="2" t="s">
        <v>191</v>
      </c>
      <c r="B6" s="4">
        <v>1080</v>
      </c>
      <c r="C6" s="4">
        <v>1</v>
      </c>
      <c r="D6" s="4">
        <v>9224</v>
      </c>
      <c r="E6" s="4">
        <v>14</v>
      </c>
      <c r="F6" s="4"/>
      <c r="G6" s="4"/>
      <c r="H6" s="30"/>
      <c r="I6" s="31"/>
    </row>
    <row r="7" spans="1:9" x14ac:dyDescent="0.25">
      <c r="A7" s="5" t="s">
        <v>191</v>
      </c>
      <c r="B7" s="4">
        <v>1080</v>
      </c>
      <c r="C7" s="4">
        <v>1</v>
      </c>
      <c r="D7" s="4">
        <v>9224</v>
      </c>
      <c r="E7" s="4">
        <v>14</v>
      </c>
      <c r="F7" s="4"/>
      <c r="G7" s="4"/>
      <c r="H7" s="30"/>
      <c r="I7" s="31"/>
    </row>
    <row r="8" spans="1:9" x14ac:dyDescent="0.25">
      <c r="A8" s="2" t="s">
        <v>1</v>
      </c>
      <c r="B8" s="4">
        <v>2192</v>
      </c>
      <c r="C8" s="4">
        <v>1</v>
      </c>
      <c r="D8" s="4">
        <v>14560</v>
      </c>
      <c r="E8" s="4">
        <v>13</v>
      </c>
      <c r="F8" s="4"/>
      <c r="G8" s="4"/>
      <c r="H8" s="30"/>
      <c r="I8" s="31"/>
    </row>
    <row r="9" spans="1:9" x14ac:dyDescent="0.25">
      <c r="A9" s="5" t="s">
        <v>1</v>
      </c>
      <c r="B9" s="4">
        <v>2192</v>
      </c>
      <c r="C9" s="4">
        <v>1</v>
      </c>
      <c r="D9" s="4">
        <v>14560</v>
      </c>
      <c r="E9" s="4">
        <v>13</v>
      </c>
      <c r="F9" s="4"/>
      <c r="G9" s="4"/>
      <c r="H9" s="30"/>
      <c r="I9" s="31"/>
    </row>
    <row r="10" spans="1:9" x14ac:dyDescent="0.25">
      <c r="A10" s="2" t="s">
        <v>168</v>
      </c>
      <c r="B10" s="4">
        <v>2192</v>
      </c>
      <c r="C10" s="4">
        <v>1</v>
      </c>
      <c r="D10" s="4">
        <v>14560</v>
      </c>
      <c r="E10" s="4">
        <v>13</v>
      </c>
      <c r="F10" s="4"/>
      <c r="G10" s="4"/>
      <c r="H10" s="30"/>
      <c r="I10" s="31"/>
    </row>
    <row r="11" spans="1:9" x14ac:dyDescent="0.25">
      <c r="A11" s="5" t="s">
        <v>168</v>
      </c>
      <c r="B11" s="4">
        <v>2192</v>
      </c>
      <c r="C11" s="4">
        <v>1</v>
      </c>
      <c r="D11" s="4">
        <v>14560</v>
      </c>
      <c r="E11" s="4">
        <v>13</v>
      </c>
      <c r="F11" s="4"/>
      <c r="G11" s="4"/>
      <c r="H11" s="30"/>
      <c r="I11" s="31"/>
    </row>
    <row r="12" spans="1:9" x14ac:dyDescent="0.25">
      <c r="A12" s="2" t="s">
        <v>171</v>
      </c>
      <c r="B12" s="4">
        <v>2</v>
      </c>
      <c r="C12" s="4">
        <v>1</v>
      </c>
      <c r="D12" s="4">
        <v>536</v>
      </c>
      <c r="E12" s="4">
        <v>4</v>
      </c>
      <c r="F12" s="4"/>
      <c r="G12" s="4"/>
      <c r="H12" s="30"/>
      <c r="I12" s="31"/>
    </row>
    <row r="13" spans="1:9" x14ac:dyDescent="0.25">
      <c r="A13" s="5" t="s">
        <v>171</v>
      </c>
      <c r="B13" s="4">
        <v>2</v>
      </c>
      <c r="C13" s="4">
        <v>1</v>
      </c>
      <c r="D13" s="4">
        <v>536</v>
      </c>
      <c r="E13" s="4">
        <v>4</v>
      </c>
      <c r="F13" s="4"/>
      <c r="G13" s="4"/>
      <c r="H13" s="30"/>
      <c r="I13" s="31"/>
    </row>
    <row r="14" spans="1:9" x14ac:dyDescent="0.25">
      <c r="A14" s="2" t="s">
        <v>173</v>
      </c>
      <c r="B14" s="4">
        <v>4</v>
      </c>
      <c r="C14" s="4">
        <v>1</v>
      </c>
      <c r="D14" s="4">
        <v>400</v>
      </c>
      <c r="E14" s="4">
        <v>3</v>
      </c>
      <c r="F14" s="4"/>
      <c r="G14" s="4"/>
      <c r="H14" s="30"/>
      <c r="I14" s="31"/>
    </row>
    <row r="15" spans="1:9" x14ac:dyDescent="0.25">
      <c r="A15" s="5" t="s">
        <v>173</v>
      </c>
      <c r="B15" s="4">
        <v>4</v>
      </c>
      <c r="C15" s="4">
        <v>1</v>
      </c>
      <c r="D15" s="4">
        <v>400</v>
      </c>
      <c r="E15" s="4">
        <v>3</v>
      </c>
      <c r="F15" s="4"/>
      <c r="G15" s="4"/>
      <c r="H15" s="30"/>
      <c r="I15" s="31"/>
    </row>
    <row r="16" spans="1:9" x14ac:dyDescent="0.25">
      <c r="A16" s="2" t="s">
        <v>190</v>
      </c>
      <c r="B16" s="4">
        <v>2</v>
      </c>
      <c r="C16" s="4">
        <v>1</v>
      </c>
      <c r="D16" s="4">
        <v>536</v>
      </c>
      <c r="E16" s="4">
        <v>4</v>
      </c>
      <c r="F16" s="4"/>
      <c r="G16" s="4"/>
      <c r="H16" s="30"/>
      <c r="I16" s="31"/>
    </row>
    <row r="17" spans="1:9" x14ac:dyDescent="0.25">
      <c r="A17" s="5" t="s">
        <v>190</v>
      </c>
      <c r="B17" s="4">
        <v>2</v>
      </c>
      <c r="C17" s="4">
        <v>1</v>
      </c>
      <c r="D17" s="4">
        <v>536</v>
      </c>
      <c r="E17" s="4">
        <v>4</v>
      </c>
      <c r="F17" s="4"/>
      <c r="G17" s="4"/>
      <c r="H17" s="30"/>
      <c r="I17" s="31"/>
    </row>
    <row r="18" spans="1:9" x14ac:dyDescent="0.25">
      <c r="A18" s="2" t="s">
        <v>2</v>
      </c>
      <c r="B18" s="4">
        <v>5473</v>
      </c>
      <c r="C18" s="4">
        <v>7</v>
      </c>
      <c r="D18" s="4">
        <v>40080</v>
      </c>
      <c r="E18" s="4">
        <v>53</v>
      </c>
      <c r="F18" s="4"/>
      <c r="G18" s="4"/>
      <c r="H18" s="30"/>
      <c r="I18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0" bestFit="1" customWidth="1"/>
    <col min="2" max="2" width="19.85546875" bestFit="1" customWidth="1"/>
  </cols>
  <sheetData>
    <row r="1" spans="1:2" x14ac:dyDescent="0.25">
      <c r="A1" s="1" t="s">
        <v>13</v>
      </c>
      <c r="B1" t="s" vm="13">
        <v>55</v>
      </c>
    </row>
    <row r="3" spans="1:2" x14ac:dyDescent="0.25">
      <c r="A3" s="1" t="s">
        <v>0</v>
      </c>
      <c r="B3" t="s">
        <v>8</v>
      </c>
    </row>
    <row r="4" spans="1:2" x14ac:dyDescent="0.25">
      <c r="A4" s="2" t="s">
        <v>1</v>
      </c>
      <c r="B4" s="4">
        <v>36352</v>
      </c>
    </row>
    <row r="5" spans="1:2" x14ac:dyDescent="0.25">
      <c r="A5" s="5" t="s">
        <v>233</v>
      </c>
      <c r="B5" s="4">
        <v>36352</v>
      </c>
    </row>
    <row r="6" spans="1:2" x14ac:dyDescent="0.25">
      <c r="A6" s="2" t="s">
        <v>168</v>
      </c>
      <c r="B6" s="4">
        <v>36352</v>
      </c>
    </row>
    <row r="7" spans="1:2" x14ac:dyDescent="0.25">
      <c r="A7" s="5" t="s">
        <v>233</v>
      </c>
      <c r="B7" s="4">
        <v>36352</v>
      </c>
    </row>
    <row r="8" spans="1:2" x14ac:dyDescent="0.25">
      <c r="A8" s="2" t="s">
        <v>2</v>
      </c>
      <c r="B8" s="4">
        <v>72704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4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7.4257812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13</v>
      </c>
      <c r="B1" t="s" vm="13">
        <v>55</v>
      </c>
    </row>
    <row r="2" spans="1:10" x14ac:dyDescent="0.25">
      <c r="A2" s="1" t="s">
        <v>54</v>
      </c>
      <c r="B2" t="s" vm="1">
        <v>55</v>
      </c>
    </row>
    <row r="4" spans="1:10" x14ac:dyDescent="0.25">
      <c r="A4" s="1" t="s">
        <v>0</v>
      </c>
      <c r="B4" t="s">
        <v>53</v>
      </c>
      <c r="C4" t="s">
        <v>18</v>
      </c>
      <c r="D4" t="s">
        <v>19</v>
      </c>
      <c r="E4" t="s">
        <v>64</v>
      </c>
      <c r="F4" t="s">
        <v>49</v>
      </c>
      <c r="G4" t="s">
        <v>50</v>
      </c>
      <c r="H4" t="s">
        <v>9</v>
      </c>
      <c r="I4" t="s">
        <v>51</v>
      </c>
      <c r="J4" t="s">
        <v>52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5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3.7109375" bestFit="1" customWidth="1"/>
    <col min="2" max="2" width="9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13</v>
      </c>
      <c r="B1" t="s" vm="13">
        <v>55</v>
      </c>
    </row>
    <row r="3" spans="1:5" x14ac:dyDescent="0.25">
      <c r="A3" s="1" t="s">
        <v>0</v>
      </c>
      <c r="B3" t="s">
        <v>4</v>
      </c>
      <c r="C3" t="s">
        <v>10</v>
      </c>
      <c r="D3" t="s">
        <v>11</v>
      </c>
      <c r="E3" t="s">
        <v>12</v>
      </c>
    </row>
    <row r="4" spans="1:5" x14ac:dyDescent="0.25">
      <c r="A4" s="2" t="s">
        <v>95</v>
      </c>
      <c r="B4" s="4">
        <v>896</v>
      </c>
      <c r="C4" s="3">
        <v>1.062681610626816E-3</v>
      </c>
      <c r="D4" s="4">
        <v>7</v>
      </c>
      <c r="E4" s="4">
        <v>7</v>
      </c>
    </row>
    <row r="5" spans="1:5" x14ac:dyDescent="0.25">
      <c r="A5" s="5" t="s">
        <v>96</v>
      </c>
      <c r="B5" s="4">
        <v>896</v>
      </c>
      <c r="C5" s="3">
        <v>1.062681610626816E-3</v>
      </c>
      <c r="D5" s="4">
        <v>7</v>
      </c>
      <c r="E5" s="4">
        <v>7</v>
      </c>
    </row>
    <row r="6" spans="1:5" x14ac:dyDescent="0.25">
      <c r="A6" s="2" t="s">
        <v>20</v>
      </c>
      <c r="B6" s="4">
        <v>39184</v>
      </c>
      <c r="C6" s="3">
        <v>4.6473344007590581E-2</v>
      </c>
      <c r="D6" s="4">
        <v>7</v>
      </c>
      <c r="E6" s="4">
        <v>7</v>
      </c>
    </row>
    <row r="7" spans="1:5" x14ac:dyDescent="0.25">
      <c r="A7" s="5">
        <v>1</v>
      </c>
      <c r="B7" s="4">
        <v>1488</v>
      </c>
      <c r="C7" s="3">
        <v>1.7648105319338196E-3</v>
      </c>
      <c r="D7" s="4">
        <v>6</v>
      </c>
      <c r="E7" s="4">
        <v>6</v>
      </c>
    </row>
    <row r="8" spans="1:5" x14ac:dyDescent="0.25">
      <c r="A8" s="5">
        <v>2</v>
      </c>
      <c r="B8" s="4">
        <v>1880</v>
      </c>
      <c r="C8" s="3">
        <v>2.2297337365830517E-3</v>
      </c>
      <c r="D8" s="4">
        <v>4</v>
      </c>
      <c r="E8" s="4">
        <v>4</v>
      </c>
    </row>
    <row r="9" spans="1:5" x14ac:dyDescent="0.25">
      <c r="A9" s="5">
        <v>3</v>
      </c>
      <c r="B9" s="4">
        <v>7800</v>
      </c>
      <c r="C9" s="3">
        <v>9.2510229496530864E-3</v>
      </c>
      <c r="D9" s="4">
        <v>3</v>
      </c>
      <c r="E9" s="4">
        <v>3</v>
      </c>
    </row>
    <row r="10" spans="1:5" x14ac:dyDescent="0.25">
      <c r="A10" s="5">
        <v>4</v>
      </c>
      <c r="B10" s="4">
        <v>544</v>
      </c>
      <c r="C10" s="3">
        <v>6.4519954930913838E-4</v>
      </c>
      <c r="D10" s="4">
        <v>2</v>
      </c>
      <c r="E10" s="4">
        <v>2</v>
      </c>
    </row>
    <row r="11" spans="1:5" x14ac:dyDescent="0.25">
      <c r="A11" s="5">
        <v>5</v>
      </c>
      <c r="B11" s="4">
        <v>6368</v>
      </c>
      <c r="C11" s="3">
        <v>7.5526300183834426E-3</v>
      </c>
      <c r="D11" s="4">
        <v>2</v>
      </c>
      <c r="E11" s="4">
        <v>2</v>
      </c>
    </row>
    <row r="12" spans="1:5" x14ac:dyDescent="0.25">
      <c r="A12" s="5">
        <v>7</v>
      </c>
      <c r="B12" s="4">
        <v>8320</v>
      </c>
      <c r="C12" s="3">
        <v>9.8677578129632917E-3</v>
      </c>
      <c r="D12" s="4">
        <v>2</v>
      </c>
      <c r="E12" s="4">
        <v>2</v>
      </c>
    </row>
    <row r="13" spans="1:5" x14ac:dyDescent="0.25">
      <c r="A13" s="5">
        <v>8</v>
      </c>
      <c r="B13" s="4">
        <v>1216</v>
      </c>
      <c r="C13" s="3">
        <v>1.4422107572792504E-3</v>
      </c>
      <c r="D13" s="4">
        <v>1</v>
      </c>
      <c r="E13" s="4">
        <v>1</v>
      </c>
    </row>
    <row r="14" spans="1:5" x14ac:dyDescent="0.25">
      <c r="A14" s="5">
        <v>12</v>
      </c>
      <c r="B14" s="4">
        <v>11568</v>
      </c>
      <c r="C14" s="3">
        <v>1.37199786514855E-2</v>
      </c>
      <c r="D14" s="4">
        <v>3</v>
      </c>
      <c r="E14" s="4">
        <v>3</v>
      </c>
    </row>
    <row r="15" spans="1:5" x14ac:dyDescent="0.25">
      <c r="A15" s="2" t="s">
        <v>2</v>
      </c>
      <c r="B15" s="4">
        <v>40080</v>
      </c>
      <c r="C15" s="3">
        <v>1</v>
      </c>
      <c r="D15" s="4">
        <v>7</v>
      </c>
      <c r="E15" s="4"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1.42578125" bestFit="1" customWidth="1"/>
    <col min="2" max="2" width="5.710937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13</v>
      </c>
      <c r="B1" t="s" vm="13">
        <v>55</v>
      </c>
    </row>
    <row r="3" spans="1:11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</row>
    <row r="4" spans="1:11" x14ac:dyDescent="0.25">
      <c r="A4" s="2" t="s">
        <v>83</v>
      </c>
      <c r="B4" s="4">
        <v>4384</v>
      </c>
      <c r="C4" s="4">
        <v>4384</v>
      </c>
      <c r="D4" s="4">
        <v>2904</v>
      </c>
      <c r="E4" s="4">
        <v>272</v>
      </c>
      <c r="F4" s="4">
        <v>2600</v>
      </c>
      <c r="G4" s="4">
        <v>32</v>
      </c>
      <c r="H4" s="3">
        <v>8.9673249125303917E-2</v>
      </c>
      <c r="I4" s="4">
        <v>2</v>
      </c>
      <c r="J4" s="4">
        <v>2</v>
      </c>
      <c r="K4" s="4">
        <v>2</v>
      </c>
    </row>
    <row r="5" spans="1:11" x14ac:dyDescent="0.25">
      <c r="A5" s="2" t="s">
        <v>22</v>
      </c>
      <c r="B5" s="4">
        <v>5464</v>
      </c>
      <c r="C5" s="4">
        <v>5464</v>
      </c>
      <c r="D5" s="4">
        <v>237808</v>
      </c>
      <c r="E5" s="4">
        <v>9704</v>
      </c>
      <c r="F5" s="4">
        <v>188768</v>
      </c>
      <c r="G5" s="4">
        <v>39336</v>
      </c>
      <c r="H5" s="3">
        <v>0.36827610745418965</v>
      </c>
      <c r="I5" s="4">
        <v>3</v>
      </c>
      <c r="J5" s="4">
        <v>3</v>
      </c>
      <c r="K5" s="4">
        <v>4</v>
      </c>
    </row>
    <row r="6" spans="1:11" x14ac:dyDescent="0.25">
      <c r="A6" s="2" t="s">
        <v>25</v>
      </c>
      <c r="B6" s="4">
        <v>1080</v>
      </c>
      <c r="C6" s="4">
        <v>1080</v>
      </c>
      <c r="D6" s="4">
        <v>13084</v>
      </c>
      <c r="E6" s="4">
        <v>1216</v>
      </c>
      <c r="F6" s="4">
        <v>10172</v>
      </c>
      <c r="G6" s="4">
        <v>1696</v>
      </c>
      <c r="H6" s="3">
        <v>1.5517997983751409E-2</v>
      </c>
      <c r="I6" s="4">
        <v>1</v>
      </c>
      <c r="J6" s="4">
        <v>1</v>
      </c>
      <c r="K6" s="4">
        <v>1</v>
      </c>
    </row>
    <row r="7" spans="1:11" x14ac:dyDescent="0.25">
      <c r="A7" s="5" t="s">
        <v>213</v>
      </c>
      <c r="B7" s="4">
        <v>1080</v>
      </c>
      <c r="C7" s="4">
        <v>211</v>
      </c>
      <c r="D7" s="4">
        <v>13084</v>
      </c>
      <c r="E7" s="4">
        <v>1216</v>
      </c>
      <c r="F7" s="4">
        <v>10172</v>
      </c>
      <c r="G7" s="4">
        <v>1696</v>
      </c>
      <c r="H7" s="3">
        <v>1.5517997983751409E-2</v>
      </c>
      <c r="I7" s="4">
        <v>1</v>
      </c>
      <c r="J7" s="4">
        <v>1</v>
      </c>
      <c r="K7" s="4">
        <v>1</v>
      </c>
    </row>
    <row r="8" spans="1:11" x14ac:dyDescent="0.25">
      <c r="A8" s="2" t="s">
        <v>24</v>
      </c>
      <c r="B8" s="4">
        <v>5473</v>
      </c>
      <c r="C8" s="4">
        <v>5473</v>
      </c>
      <c r="D8" s="4">
        <v>30496</v>
      </c>
      <c r="E8" s="4">
        <v>12928</v>
      </c>
      <c r="F8" s="4">
        <v>15424</v>
      </c>
      <c r="G8" s="4">
        <v>2144</v>
      </c>
      <c r="H8" s="3">
        <v>0.12239814979541007</v>
      </c>
      <c r="I8" s="4">
        <v>7</v>
      </c>
      <c r="J8" s="4">
        <v>7</v>
      </c>
      <c r="K8" s="4">
        <v>21</v>
      </c>
    </row>
    <row r="9" spans="1:11" x14ac:dyDescent="0.25">
      <c r="A9" s="2" t="s">
        <v>21</v>
      </c>
      <c r="B9" s="4">
        <v>5472</v>
      </c>
      <c r="C9" s="4">
        <v>5472</v>
      </c>
      <c r="D9" s="4">
        <v>486154</v>
      </c>
      <c r="E9" s="4">
        <v>15960</v>
      </c>
      <c r="F9" s="4">
        <v>458866</v>
      </c>
      <c r="G9" s="4">
        <v>11328</v>
      </c>
      <c r="H9" s="3">
        <v>0.66282156199964415</v>
      </c>
      <c r="I9" s="4">
        <v>6</v>
      </c>
      <c r="J9" s="4">
        <v>6</v>
      </c>
      <c r="K9" s="4">
        <v>25</v>
      </c>
    </row>
    <row r="10" spans="1:11" x14ac:dyDescent="0.25">
      <c r="A10" s="2" t="s">
        <v>2</v>
      </c>
      <c r="B10" s="4">
        <v>5473</v>
      </c>
      <c r="C10" s="4">
        <v>5473</v>
      </c>
      <c r="D10" s="4">
        <v>770446</v>
      </c>
      <c r="E10" s="4">
        <v>40080</v>
      </c>
      <c r="F10" s="4">
        <v>675830</v>
      </c>
      <c r="G10" s="4">
        <v>54536</v>
      </c>
      <c r="H10" s="3">
        <v>1</v>
      </c>
      <c r="I10" s="4">
        <v>7</v>
      </c>
      <c r="J10" s="4">
        <v>7</v>
      </c>
      <c r="K10" s="4">
        <v>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3.7109375" bestFit="1" customWidth="1"/>
    <col min="2" max="2" width="5.710937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13</v>
      </c>
      <c r="B1" t="s" vm="13">
        <v>55</v>
      </c>
    </row>
    <row r="3" spans="1:12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  <c r="L3" t="s">
        <v>5</v>
      </c>
    </row>
    <row r="4" spans="1:12" x14ac:dyDescent="0.25">
      <c r="A4" s="2" t="s">
        <v>6</v>
      </c>
      <c r="B4" s="4">
        <v>5472</v>
      </c>
      <c r="C4" s="4">
        <v>5472</v>
      </c>
      <c r="D4" s="4">
        <v>760518</v>
      </c>
      <c r="E4" s="4">
        <v>36216</v>
      </c>
      <c r="F4" s="4">
        <v>674062</v>
      </c>
      <c r="G4" s="4">
        <v>50240</v>
      </c>
      <c r="H4" s="3">
        <v>0.98822510822510823</v>
      </c>
      <c r="I4" s="4">
        <v>6</v>
      </c>
      <c r="J4" s="4">
        <v>6</v>
      </c>
      <c r="K4" s="4">
        <v>40</v>
      </c>
      <c r="L4" t="s">
        <v>7</v>
      </c>
    </row>
    <row r="5" spans="1:12" x14ac:dyDescent="0.25">
      <c r="A5" s="5" t="s">
        <v>83</v>
      </c>
      <c r="B5" s="4">
        <v>4384</v>
      </c>
      <c r="C5" s="4">
        <v>4384</v>
      </c>
      <c r="D5" s="4">
        <v>2904</v>
      </c>
      <c r="E5" s="4">
        <v>272</v>
      </c>
      <c r="F5" s="4">
        <v>2600</v>
      </c>
      <c r="G5" s="4">
        <v>32</v>
      </c>
      <c r="H5" s="3">
        <v>8.9673249125303917E-2</v>
      </c>
      <c r="I5" s="4">
        <v>2</v>
      </c>
      <c r="J5" s="4">
        <v>2</v>
      </c>
      <c r="K5" s="4">
        <v>2</v>
      </c>
      <c r="L5" t="s">
        <v>7</v>
      </c>
    </row>
    <row r="6" spans="1:12" x14ac:dyDescent="0.25">
      <c r="A6" s="5" t="s">
        <v>22</v>
      </c>
      <c r="B6" s="4">
        <v>4384</v>
      </c>
      <c r="C6" s="4">
        <v>4384</v>
      </c>
      <c r="D6" s="4">
        <v>230880</v>
      </c>
      <c r="E6" s="4">
        <v>7280</v>
      </c>
      <c r="F6" s="4">
        <v>188496</v>
      </c>
      <c r="G6" s="4">
        <v>35104</v>
      </c>
      <c r="H6" s="3">
        <v>0.36005930142916442</v>
      </c>
      <c r="I6" s="4">
        <v>2</v>
      </c>
      <c r="J6" s="4">
        <v>2</v>
      </c>
      <c r="K6" s="4">
        <v>2</v>
      </c>
      <c r="L6" t="s">
        <v>7</v>
      </c>
    </row>
    <row r="7" spans="1:12" x14ac:dyDescent="0.25">
      <c r="A7" s="5" t="s">
        <v>25</v>
      </c>
      <c r="B7" s="4">
        <v>1080</v>
      </c>
      <c r="C7" s="4">
        <v>1080</v>
      </c>
      <c r="D7" s="4">
        <v>13084</v>
      </c>
      <c r="E7" s="4">
        <v>1216</v>
      </c>
      <c r="F7" s="4">
        <v>10172</v>
      </c>
      <c r="G7" s="4">
        <v>1696</v>
      </c>
      <c r="H7" s="3">
        <v>1.5517997983751409E-2</v>
      </c>
      <c r="I7" s="4">
        <v>1</v>
      </c>
      <c r="J7" s="4">
        <v>1</v>
      </c>
      <c r="K7" s="4">
        <v>1</v>
      </c>
      <c r="L7" t="s">
        <v>6</v>
      </c>
    </row>
    <row r="8" spans="1:12" x14ac:dyDescent="0.25">
      <c r="A8" s="5" t="s">
        <v>24</v>
      </c>
      <c r="B8" s="4">
        <v>4384</v>
      </c>
      <c r="C8" s="4">
        <v>4384</v>
      </c>
      <c r="D8" s="4">
        <v>27496</v>
      </c>
      <c r="E8" s="4">
        <v>11488</v>
      </c>
      <c r="F8" s="4">
        <v>13928</v>
      </c>
      <c r="G8" s="4">
        <v>2080</v>
      </c>
      <c r="H8" s="3">
        <v>0.11884006404554349</v>
      </c>
      <c r="I8" s="4">
        <v>2</v>
      </c>
      <c r="J8" s="4">
        <v>2</v>
      </c>
      <c r="K8" s="4">
        <v>10</v>
      </c>
      <c r="L8" t="s">
        <v>7</v>
      </c>
    </row>
    <row r="9" spans="1:12" x14ac:dyDescent="0.25">
      <c r="A9" s="5" t="s">
        <v>21</v>
      </c>
      <c r="B9" s="4">
        <v>5472</v>
      </c>
      <c r="C9" s="4">
        <v>5472</v>
      </c>
      <c r="D9" s="4">
        <v>486154</v>
      </c>
      <c r="E9" s="4">
        <v>15960</v>
      </c>
      <c r="F9" s="4">
        <v>458866</v>
      </c>
      <c r="G9" s="4">
        <v>11328</v>
      </c>
      <c r="H9" s="3">
        <v>0.66282156199964415</v>
      </c>
      <c r="I9" s="4">
        <v>6</v>
      </c>
      <c r="J9" s="4">
        <v>6</v>
      </c>
      <c r="K9" s="4">
        <v>25</v>
      </c>
      <c r="L9" t="s">
        <v>7</v>
      </c>
    </row>
    <row r="10" spans="1:12" x14ac:dyDescent="0.25">
      <c r="A10" s="2" t="s">
        <v>14</v>
      </c>
      <c r="B10" s="4">
        <v>5473</v>
      </c>
      <c r="C10" s="4">
        <v>5473</v>
      </c>
      <c r="D10" s="4">
        <v>9928</v>
      </c>
      <c r="E10" s="4">
        <v>3864</v>
      </c>
      <c r="F10" s="4">
        <v>1768</v>
      </c>
      <c r="G10" s="4">
        <v>4296</v>
      </c>
      <c r="H10" s="3">
        <v>9.8003913894324848E-2</v>
      </c>
      <c r="I10" s="4">
        <v>7</v>
      </c>
      <c r="J10" s="4">
        <v>7</v>
      </c>
      <c r="K10" s="4">
        <v>13</v>
      </c>
      <c r="L10" t="s">
        <v>23</v>
      </c>
    </row>
    <row r="11" spans="1:12" x14ac:dyDescent="0.25">
      <c r="A11" s="5" t="s">
        <v>22</v>
      </c>
      <c r="B11" s="4">
        <v>1080</v>
      </c>
      <c r="C11" s="4">
        <v>1080</v>
      </c>
      <c r="D11" s="4">
        <v>6928</v>
      </c>
      <c r="E11" s="4">
        <v>2424</v>
      </c>
      <c r="F11" s="4">
        <v>272</v>
      </c>
      <c r="G11" s="4">
        <v>4232</v>
      </c>
      <c r="H11" s="3">
        <v>8.2168060250252025E-3</v>
      </c>
      <c r="I11" s="4">
        <v>1</v>
      </c>
      <c r="J11" s="4">
        <v>1</v>
      </c>
      <c r="K11" s="4">
        <v>2</v>
      </c>
      <c r="L11" t="s">
        <v>23</v>
      </c>
    </row>
    <row r="12" spans="1:12" x14ac:dyDescent="0.25">
      <c r="A12" s="5" t="s">
        <v>24</v>
      </c>
      <c r="B12" s="4">
        <v>5473</v>
      </c>
      <c r="C12" s="4">
        <v>5473</v>
      </c>
      <c r="D12" s="4">
        <v>3000</v>
      </c>
      <c r="E12" s="4">
        <v>1440</v>
      </c>
      <c r="F12" s="4">
        <v>1496</v>
      </c>
      <c r="G12" s="4">
        <v>64</v>
      </c>
      <c r="H12" s="3">
        <v>8.9787107869299651E-2</v>
      </c>
      <c r="I12" s="4">
        <v>7</v>
      </c>
      <c r="J12" s="4">
        <v>7</v>
      </c>
      <c r="K12" s="4">
        <v>11</v>
      </c>
      <c r="L12" t="s">
        <v>23</v>
      </c>
    </row>
    <row r="13" spans="1:12" x14ac:dyDescent="0.25">
      <c r="A13" s="2" t="s">
        <v>2</v>
      </c>
      <c r="B13" s="4">
        <v>5473</v>
      </c>
      <c r="C13" s="4">
        <v>5473</v>
      </c>
      <c r="D13" s="4">
        <v>770446</v>
      </c>
      <c r="E13" s="4">
        <v>40080</v>
      </c>
      <c r="F13" s="4">
        <v>675830</v>
      </c>
      <c r="G13" s="4">
        <v>54536</v>
      </c>
      <c r="H13" s="3">
        <v>1</v>
      </c>
      <c r="I13" s="4">
        <v>7</v>
      </c>
      <c r="J13" s="4">
        <v>7</v>
      </c>
      <c r="K13" s="4">
        <v>53</v>
      </c>
      <c r="L13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M45"/>
  <sheetViews>
    <sheetView tabSelected="1" workbookViewId="0">
      <selection activeCell="B3" sqref="B3"/>
    </sheetView>
  </sheetViews>
  <sheetFormatPr defaultRowHeight="15" x14ac:dyDescent="0.25"/>
  <cols>
    <col min="1" max="1" width="18.140625" bestFit="1" customWidth="1"/>
    <col min="2" max="2" width="8.7109375" bestFit="1" customWidth="1"/>
    <col min="3" max="3" width="28" bestFit="1" customWidth="1"/>
    <col min="4" max="4" width="42.42578125" bestFit="1" customWidth="1"/>
    <col min="5" max="5" width="15.5703125" bestFit="1" customWidth="1"/>
    <col min="6" max="6" width="18.5703125" bestFit="1" customWidth="1"/>
    <col min="7" max="7" width="11.140625" bestFit="1" customWidth="1"/>
    <col min="8" max="8" width="13.42578125" bestFit="1" customWidth="1"/>
    <col min="9" max="9" width="255.7109375" bestFit="1" customWidth="1"/>
    <col min="10" max="45" width="8.7109375" customWidth="1"/>
  </cols>
  <sheetData>
    <row r="1" spans="1:13" x14ac:dyDescent="0.25">
      <c r="A1" t="s">
        <v>28</v>
      </c>
      <c r="B1" t="s">
        <v>29</v>
      </c>
      <c r="C1" t="s">
        <v>33</v>
      </c>
      <c r="D1" t="s">
        <v>30</v>
      </c>
      <c r="E1" t="s">
        <v>32</v>
      </c>
      <c r="F1" t="s">
        <v>27</v>
      </c>
      <c r="G1" t="s">
        <v>26</v>
      </c>
      <c r="H1" t="s">
        <v>31</v>
      </c>
      <c r="I1" s="33" t="s">
        <v>234</v>
      </c>
      <c r="J1" s="33" t="s">
        <v>235</v>
      </c>
      <c r="K1" s="33" t="s">
        <v>236</v>
      </c>
      <c r="L1" s="33" t="s">
        <v>237</v>
      </c>
      <c r="M1" s="33" t="s">
        <v>238</v>
      </c>
    </row>
    <row r="2" spans="1:13" x14ac:dyDescent="0.25">
      <c r="A2" t="s">
        <v>100</v>
      </c>
      <c r="B2" t="s">
        <v>28</v>
      </c>
      <c r="C2" t="s">
        <v>44</v>
      </c>
      <c r="D2" s="6" t="s">
        <v>101</v>
      </c>
      <c r="E2" t="s">
        <v>44</v>
      </c>
      <c r="F2" t="s">
        <v>44</v>
      </c>
      <c r="H2" s="34"/>
      <c r="I2" t="str">
        <f t="shared" ref="I2:I45" si="0">"Model.Tables[" &amp; CHAR(34) &amp; A2 &amp; CHAR(34) &amp; "].AddMeasure(" &amp; CHAR(34) &amp; C2 &amp; CHAR(34) &amp; "," &amp; CHAR(34) &amp; SUBSTITUTE(SUBSTITUTE(SUBSTITUTE(IF(LEFT(D2, 1) = "=", MID(D2, 2, LEN(D2)), D2), CHAR(34),CHAR(92)&amp; CHAR(34)), CHAR(13), "\n"), CHAR(10), "\n") &amp; CHAR(34) &amp; "," &amp; CHAR(34) &amp; E2 &amp; CHAR(34) &amp; ");"</f>
        <v>Model.Tables["_Measures"].AddMeasure("","{1}","");</v>
      </c>
      <c r="J2" t="str">
        <f t="shared" ref="J2:J45" si="1">"Model.Tables["&amp;CHAR(34)&amp;A2&amp;CHAR(34)&amp;"].Measures["&amp;CHAR(34)&amp;C2&amp;CHAR(34)&amp;"].Description ="&amp;CHAR(34)&amp;H2&amp;CHAR(34)&amp;";"</f>
        <v>Model.Tables["_Measures"].Measures[""].Description ="";</v>
      </c>
      <c r="K2" t="str">
        <f t="shared" ref="K2:K45" si="2">"Model.Tables["&amp;CHAR(34)&amp;A2&amp;CHAR(34)&amp;"].Measures["&amp;CHAR(34)&amp;C2&amp;CHAR(34)&amp;"].FormatString = "&amp;CHAR(34)&amp;F2&amp;CHAR(34)&amp;";"</f>
        <v>Model.Tables["_Measures"].Measures[""].FormatString = "";</v>
      </c>
      <c r="L2" t="str">
        <f t="shared" ref="L2:L45" si="3">"Model.Tables["&amp;CHAR(34)&amp;A2&amp;CHAR(34)&amp;"].Measures["&amp;CHAR(34)&amp;C2&amp;CHAR(34)&amp;"].DisplayFolder = "&amp;CHAR(34)&amp;E2&amp;CHAR(34)&amp;";"</f>
        <v>Model.Tables["_Measures"].Measures[""].DisplayFolder = "";</v>
      </c>
      <c r="M2" t="str">
        <f t="shared" ref="M2:M45" si="4">"Model.Tables["&amp;CHAR(34)&amp;A2&amp;CHAR(34)&amp;"].Measures["&amp;CHAR(34)&amp;C2&amp;CHAR(34)&amp;"].Expression = "&amp;CHAR(34) &amp; SUBSTITUTE(SUBSTITUTE(SUBSTITUTE(IF(LEFT(D2, 1) = "=", MID(D2, 2, LEN(D2)), D2), CHAR(34),CHAR(92)&amp; CHAR(34)), CHAR(13), "\n"), CHAR(10),"\n") &amp; CHAR(34)&amp;";"</f>
        <v>Model.Tables["_Measures"].Measures[""].Expression = "{1}";</v>
      </c>
    </row>
    <row r="3" spans="1:13" ht="105" x14ac:dyDescent="0.25">
      <c r="A3" t="s">
        <v>100</v>
      </c>
      <c r="B3" t="s">
        <v>43</v>
      </c>
      <c r="C3" t="s">
        <v>102</v>
      </c>
      <c r="D3" s="6" t="s">
        <v>103</v>
      </c>
      <c r="E3" t="s">
        <v>44</v>
      </c>
      <c r="F3" t="s">
        <v>104</v>
      </c>
      <c r="H3" s="34" t="s">
        <v>239</v>
      </c>
      <c r="I3" t="str">
        <f t="shared" si="0"/>
        <v>Model.Tables["_Measures"].AddMeasure("_Blank","0","");</v>
      </c>
      <c r="J3" t="str">
        <f t="shared" si="1"/>
        <v>Model.Tables["_Measures"].Measures["_Blank"].Description ="Returns a constant value of zero, used as a baseline or placeholder measure.";</v>
      </c>
      <c r="K3" t="str">
        <f t="shared" si="2"/>
        <v>Model.Tables["_Measures"].Measures["_Blank"].FormatString = "0";</v>
      </c>
      <c r="L3" t="str">
        <f t="shared" si="3"/>
        <v>Model.Tables["_Measures"].Measures["_Blank"].DisplayFolder = "";</v>
      </c>
      <c r="M3" t="str">
        <f t="shared" si="4"/>
        <v>Model.Tables["_Measures"].Measures["_Blank"].Expression = "0";</v>
      </c>
    </row>
    <row r="4" spans="1:13" ht="180" x14ac:dyDescent="0.25">
      <c r="A4" t="s">
        <v>100</v>
      </c>
      <c r="B4" t="s">
        <v>43</v>
      </c>
      <c r="C4" t="s">
        <v>105</v>
      </c>
      <c r="D4" s="6" t="s">
        <v>106</v>
      </c>
      <c r="E4" t="s">
        <v>44</v>
      </c>
      <c r="F4" t="s">
        <v>104</v>
      </c>
      <c r="H4" s="34" t="s">
        <v>240</v>
      </c>
      <c r="I4" t="str">
        <f t="shared" si="0"/>
        <v>Model.Tables["_Measures"].AddMeasure("1_Headcount","\nCALCULATE(\nCOUNTROWS('DataTable'),\n'DataTable'[HireDate] &lt;= MAX('Date'[Date]),\nISBLANK('DataTable'[TerminationDate]) ||\n'DataTable'[TerminationDate] &gt; MAX('Date'[Date])\n)","");</v>
      </c>
      <c r="J4" t="str">
        <f t="shared" si="1"/>
        <v>Model.Tables["_Measures"].Measures["1_Headcount"].Description ="Calculates current active employee headcount by counting employees hired on or before the selected date who have not been terminated.";</v>
      </c>
      <c r="K4" t="str">
        <f t="shared" si="2"/>
        <v>Model.Tables["_Measures"].Measures["1_Headcount"].FormatString = "0";</v>
      </c>
      <c r="L4" t="str">
        <f t="shared" si="3"/>
        <v>Model.Tables["_Measures"].Measures["1_Headcount"].DisplayFolder = "";</v>
      </c>
      <c r="M4" t="str">
        <f t="shared" si="4"/>
        <v>Model.Tables["_Measures"].Measures["1_Headcount"].Expression = "\nCALCULATE(\nCOUNTROWS('DataTable'),\n'DataTable'[HireDate] &lt;= MAX('Date'[Date]),\nISBLANK('DataTable'[TerminationDate]) ||\n'DataTable'[TerminationDate] &gt; MAX('Date'[Date])\n)";</v>
      </c>
    </row>
    <row r="5" spans="1:13" ht="210" x14ac:dyDescent="0.25">
      <c r="A5" t="s">
        <v>100</v>
      </c>
      <c r="B5" t="s">
        <v>43</v>
      </c>
      <c r="C5" t="s">
        <v>107</v>
      </c>
      <c r="D5" s="6" t="s">
        <v>108</v>
      </c>
      <c r="E5" t="s">
        <v>44</v>
      </c>
      <c r="F5" t="s">
        <v>44</v>
      </c>
      <c r="H5" s="34" t="s">
        <v>241</v>
      </c>
      <c r="I5" t="str">
        <f t="shared" si="0"/>
        <v>Model.Tables["_Measures"].AddMeasure("1_Headcount BG Color","\n    VAR _Delta = '_Measures'[1_Headcount] - '_Measures'[1_Headcount LY]\n    RETURN\n        SWITCH(\n            TRUE(),\n            _Delta &gt; 0, \"#E7F3F5\",  \n            _Delta = 0, \"FFFFFF00\",  \n            _Delta &lt; 0, \"#F6EDED\"   \n        )","");</v>
      </c>
      <c r="J5" t="str">
        <f t="shared" si="1"/>
        <v>Model.Tables["_Measures"].Measures["1_Headcount BG Color"].Description ="Determines background color formatting for headcount visualizations based on year-over-year performance (red for decline, green for growth).";</v>
      </c>
      <c r="K5" t="str">
        <f t="shared" si="2"/>
        <v>Model.Tables["_Measures"].Measures["1_Headcount BG Color"].FormatString = "";</v>
      </c>
      <c r="L5" t="str">
        <f t="shared" si="3"/>
        <v>Model.Tables["_Measures"].Measures["1_Headcount BG Color"].DisplayFolder = "";</v>
      </c>
      <c r="M5" t="str">
        <f t="shared" si="4"/>
        <v>Model.Tables["_Measures"].Measures["1_Headcount BG Color"].Expression = "\n    VAR _Delta = '_Measures'[1_Headcount] - '_Measures'[1_Headcount LY]\n    RETURN\n        SWITCH(\n            TRUE(),\n            _Delta &gt; 0, \"#E7F3F5\",  \n            _Delta = 0, \"FFFFFF00\",  \n            _Delta &lt; 0, \"#F6EDED\"   \n        )";</v>
      </c>
    </row>
    <row r="6" spans="1:13" ht="150" x14ac:dyDescent="0.25">
      <c r="A6" t="s">
        <v>100</v>
      </c>
      <c r="B6" t="s">
        <v>43</v>
      </c>
      <c r="C6" t="s">
        <v>109</v>
      </c>
      <c r="D6" s="6" t="s">
        <v>110</v>
      </c>
      <c r="E6" t="s">
        <v>44</v>
      </c>
      <c r="F6" t="s">
        <v>44</v>
      </c>
      <c r="H6" s="34" t="s">
        <v>242</v>
      </c>
      <c r="I6" t="str">
        <f t="shared" si="0"/>
        <v>Model.Tables["_Measures"].AddMeasure("1_Headcount Font Color","\n    VAR _Delta = '_Measures'[1_Headcount] - '_Measures'[1_Headcount LY]\n    RETURN\n        SWITCH(\n            TRUE(),\n            _Delta &gt; 0, \"#038D96\",  \n            _Delta = 0, \"FFFFFF00\",  \n            _Delta &lt; 0, \"#A84545\"   \n        )","");</v>
      </c>
      <c r="J6" t="str">
        <f t="shared" si="1"/>
        <v>Model.Tables["_Measures"].Measures["1_Headcount Font Color"].Description ="Determines font color formatting for headcount displays based on year-over-year performance trends.";</v>
      </c>
      <c r="K6" t="str">
        <f t="shared" si="2"/>
        <v>Model.Tables["_Measures"].Measures["1_Headcount Font Color"].FormatString = "";</v>
      </c>
      <c r="L6" t="str">
        <f t="shared" si="3"/>
        <v>Model.Tables["_Measures"].Measures["1_Headcount Font Color"].DisplayFolder = "";</v>
      </c>
      <c r="M6" t="str">
        <f t="shared" si="4"/>
        <v>Model.Tables["_Measures"].Measures["1_Headcount Font Color"].Expression = "\n    VAR _Delta = '_Measures'[1_Headcount] - '_Measures'[1_Headcount LY]\n    RETURN\n        SWITCH(\n            TRUE(),\n            _Delta &gt; 0, \"#038D96\",  \n            _Delta = 0, \"FFFFFF00\",  \n            _Delta &lt; 0, \"#A84545\"   \n        )";</v>
      </c>
    </row>
    <row r="7" spans="1:13" ht="135" x14ac:dyDescent="0.25">
      <c r="A7" t="s">
        <v>100</v>
      </c>
      <c r="B7" t="s">
        <v>43</v>
      </c>
      <c r="C7" t="s">
        <v>111</v>
      </c>
      <c r="D7" s="6" t="s">
        <v>112</v>
      </c>
      <c r="E7" t="s">
        <v>44</v>
      </c>
      <c r="F7" t="s">
        <v>104</v>
      </c>
      <c r="H7" s="34" t="s">
        <v>243</v>
      </c>
      <c r="I7" t="str">
        <f t="shared" si="0"/>
        <v>Model.Tables["_Measures"].AddMeasure("1_Headcount LY","\n CALCULATE([1_Headcount],SAMEPERIODLASTYEAR('Date'[Date]))","");</v>
      </c>
      <c r="J7" t="str">
        <f t="shared" si="1"/>
        <v>Model.Tables["_Measures"].Measures["1_Headcount LY"].Description ="Calculates employee headcount for the same period last year, enabling year-over-year comparisons.";</v>
      </c>
      <c r="K7" t="str">
        <f t="shared" si="2"/>
        <v>Model.Tables["_Measures"].Measures["1_Headcount LY"].FormatString = "0";</v>
      </c>
      <c r="L7" t="str">
        <f t="shared" si="3"/>
        <v>Model.Tables["_Measures"].Measures["1_Headcount LY"].DisplayFolder = "";</v>
      </c>
      <c r="M7" t="str">
        <f t="shared" si="4"/>
        <v>Model.Tables["_Measures"].Measures["1_Headcount LY"].Expression = "\n CALCULATE([1_Headcount],SAMEPERIODLASTYEAR('Date'[Date]))";</v>
      </c>
    </row>
    <row r="8" spans="1:13" ht="315" x14ac:dyDescent="0.25">
      <c r="A8" t="s">
        <v>100</v>
      </c>
      <c r="B8" t="s">
        <v>43</v>
      </c>
      <c r="C8" t="s">
        <v>113</v>
      </c>
      <c r="D8" s="32" t="s">
        <v>114</v>
      </c>
      <c r="E8" t="s">
        <v>44</v>
      </c>
      <c r="F8" t="s">
        <v>44</v>
      </c>
      <c r="H8" s="34" t="s">
        <v>244</v>
      </c>
      <c r="I8" t="str">
        <f t="shared" si="0"/>
        <v>Model.Tables["_Measures"].AddMeasure("1_Headcount Reference","\n    VAR _Current = '_Measures'[1_Headcount]\n    VAR _LY = '_Measures'[1_Headcount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BLANK())","");</v>
      </c>
      <c r="J8" t="str">
        <f t="shared" si="1"/>
        <v>Model.Tables["_Measures"].Measures["1_Headcount Reference"].Description ="Provides formatted reference text showing current headcount, prior year comparison, and growth percentage with appropriate symbols.";</v>
      </c>
      <c r="K8" t="str">
        <f t="shared" si="2"/>
        <v>Model.Tables["_Measures"].Measures["1_Headcount Reference"].FormatString = "";</v>
      </c>
      <c r="L8" t="str">
        <f t="shared" si="3"/>
        <v>Model.Tables["_Measures"].Measures["1_Headcount Reference"].DisplayFolder = "";</v>
      </c>
      <c r="M8" t="str">
        <f t="shared" si="4"/>
        <v>Model.Tables["_Measures"].Measures["1_Headcount Reference"].Expression = "\n    VAR _Current = '_Measures'[1_Headcount]\n    VAR _LY = '_Measures'[1_Headcount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BLANK())";</v>
      </c>
    </row>
    <row r="9" spans="1:13" ht="105" x14ac:dyDescent="0.25">
      <c r="A9" t="s">
        <v>100</v>
      </c>
      <c r="B9" t="s">
        <v>43</v>
      </c>
      <c r="C9" t="s">
        <v>115</v>
      </c>
      <c r="D9" s="32" t="s">
        <v>116</v>
      </c>
      <c r="E9" t="s">
        <v>44</v>
      </c>
      <c r="F9" t="s">
        <v>104</v>
      </c>
      <c r="H9" s="34" t="s">
        <v>245</v>
      </c>
      <c r="I9" t="str">
        <f t="shared" si="0"/>
        <v>Model.Tables["_Measures"].AddMeasure("2_Hires","CALCULATE(\n        COUNTROWS('DataTable'),\n        'DataTable'[HireDate] &gt;= MIN('Date'[Date]),\n        'DataTable'[HireDate] &lt;= MAX('Date'[Date])\n    )","");</v>
      </c>
      <c r="J9" t="str">
        <f t="shared" si="1"/>
        <v>Model.Tables["_Measures"].Measures["2_Hires"].Description ="Calculates the number of new employees hired within the selected date range.";</v>
      </c>
      <c r="K9" t="str">
        <f t="shared" si="2"/>
        <v>Model.Tables["_Measures"].Measures["2_Hires"].FormatString = "0";</v>
      </c>
      <c r="L9" t="str">
        <f t="shared" si="3"/>
        <v>Model.Tables["_Measures"].Measures["2_Hires"].DisplayFolder = "";</v>
      </c>
      <c r="M9" t="str">
        <f t="shared" si="4"/>
        <v>Model.Tables["_Measures"].Measures["2_Hires"].Expression = "CALCULATE(\n        COUNTROWS('DataTable'),\n        'DataTable'[HireDate] &gt;= MIN('Date'[Date]),\n        'DataTable'[HireDate] &lt;= MAX('Date'[Date])\n    )";</v>
      </c>
    </row>
    <row r="10" spans="1:13" ht="150" x14ac:dyDescent="0.25">
      <c r="A10" t="s">
        <v>100</v>
      </c>
      <c r="B10" t="s">
        <v>43</v>
      </c>
      <c r="C10" t="s">
        <v>117</v>
      </c>
      <c r="D10" s="32" t="s">
        <v>118</v>
      </c>
      <c r="E10" t="s">
        <v>44</v>
      </c>
      <c r="F10" t="s">
        <v>44</v>
      </c>
      <c r="H10" s="34" t="s">
        <v>246</v>
      </c>
      <c r="I10" t="str">
        <f t="shared" si="0"/>
        <v>Model.Tables["_Measures"].AddMeasure("2_Hires BG Color","\n    VAR _Delta = '_Measures'[2_Hires] - '_Measures'[2_Hires LY]\n    RETURN\n        SWITCH(\n            TRUE(),\n            _Delta &gt; 0, \"#E7F3F5\",  \n            _Delta = 0, \"FFFFFF00\",  \n            _Delta &lt; 0, \"#F6EDED\"   \n        )","");</v>
      </c>
      <c r="J10" t="str">
        <f t="shared" si="1"/>
        <v>Model.Tables["_Measures"].Measures["2_Hires BG Color"].Description ="Determines background color formatting for hire count visualizations based on year-over-year hiring trends.";</v>
      </c>
      <c r="K10" t="str">
        <f t="shared" si="2"/>
        <v>Model.Tables["_Measures"].Measures["2_Hires BG Color"].FormatString = "";</v>
      </c>
      <c r="L10" t="str">
        <f t="shared" si="3"/>
        <v>Model.Tables["_Measures"].Measures["2_Hires BG Color"].DisplayFolder = "";</v>
      </c>
      <c r="M10" t="str">
        <f t="shared" si="4"/>
        <v>Model.Tables["_Measures"].Measures["2_Hires BG Color"].Expression = "\n    VAR _Delta = '_Measures'[2_Hires] - '_Measures'[2_Hires LY]\n    RETURN\n        SWITCH(\n            TRUE(),\n            _Delta &gt; 0, \"#E7F3F5\",  \n            _Delta = 0, \"FFFFFF00\",  \n            _Delta &lt; 0, \"#F6EDED\"   \n        )";</v>
      </c>
    </row>
    <row r="11" spans="1:13" ht="150" x14ac:dyDescent="0.25">
      <c r="A11" t="s">
        <v>100</v>
      </c>
      <c r="B11" t="s">
        <v>43</v>
      </c>
      <c r="C11" t="s">
        <v>119</v>
      </c>
      <c r="D11" s="32" t="s">
        <v>120</v>
      </c>
      <c r="E11" t="s">
        <v>44</v>
      </c>
      <c r="F11" t="s">
        <v>44</v>
      </c>
      <c r="H11" s="34" t="s">
        <v>247</v>
      </c>
      <c r="I11" t="str">
        <f t="shared" si="0"/>
        <v>Model.Tables["_Measures"].AddMeasure("2_Hires Font Color","\n    VAR _Delta = '_Measures'[2_Hires] - '_Measures'[2_Hires LY]\n    RETURN\n        SWITCH(\n            TRUE(),\n            _Delta &gt; 0, \"#038D96\",  \n            _Delta = 0, \"FFFFFF00\",  \n            _Delta &lt; 0, \"#A84545\"   \n        )","");</v>
      </c>
      <c r="J11" t="str">
        <f t="shared" si="1"/>
        <v>Model.Tables["_Measures"].Measures["2_Hires Font Color"].Description ="Determines font color formatting for hire count displays based on year-over-year performance.";</v>
      </c>
      <c r="K11" t="str">
        <f t="shared" si="2"/>
        <v>Model.Tables["_Measures"].Measures["2_Hires Font Color"].FormatString = "";</v>
      </c>
      <c r="L11" t="str">
        <f t="shared" si="3"/>
        <v>Model.Tables["_Measures"].Measures["2_Hires Font Color"].DisplayFolder = "";</v>
      </c>
      <c r="M11" t="str">
        <f t="shared" si="4"/>
        <v>Model.Tables["_Measures"].Measures["2_Hires Font Color"].Expression = "\n    VAR _Delta = '_Measures'[2_Hires] - '_Measures'[2_Hires LY]\n    RETURN\n        SWITCH(\n            TRUE(),\n            _Delta &gt; 0, \"#038D96\",  \n            _Delta = 0, \"FFFFFF00\",  \n            _Delta &lt; 0, \"#A84545\"   \n        )";</v>
      </c>
    </row>
    <row r="12" spans="1:13" ht="135" x14ac:dyDescent="0.25">
      <c r="A12" t="s">
        <v>100</v>
      </c>
      <c r="B12" t="s">
        <v>43</v>
      </c>
      <c r="C12" t="s">
        <v>121</v>
      </c>
      <c r="D12" s="32" t="s">
        <v>122</v>
      </c>
      <c r="E12" t="s">
        <v>44</v>
      </c>
      <c r="F12" t="s">
        <v>104</v>
      </c>
      <c r="H12" s="34" t="s">
        <v>248</v>
      </c>
      <c r="I12" t="str">
        <f t="shared" si="0"/>
        <v>Model.Tables["_Measures"].AddMeasure("2_Hires LY","\nCALCULATE(\n        [2_Hires],\n        SAMEPERIODLASTYEAR('Date'[Date])\n    )","");</v>
      </c>
      <c r="J12" t="str">
        <f t="shared" si="1"/>
        <v>Model.Tables["_Measures"].Measures["2_Hires LY"].Description ="Calculates the number of employees hired during the same period last year for comparison purposes.";</v>
      </c>
      <c r="K12" t="str">
        <f t="shared" si="2"/>
        <v>Model.Tables["_Measures"].Measures["2_Hires LY"].FormatString = "0";</v>
      </c>
      <c r="L12" t="str">
        <f t="shared" si="3"/>
        <v>Model.Tables["_Measures"].Measures["2_Hires LY"].DisplayFolder = "";</v>
      </c>
      <c r="M12" t="str">
        <f t="shared" si="4"/>
        <v>Model.Tables["_Measures"].Measures["2_Hires LY"].Expression = "\nCALCULATE(\n        [2_Hires],\n        SAMEPERIODLASTYEAR('Date'[Date])\n    )";</v>
      </c>
    </row>
    <row r="13" spans="1:13" ht="315" x14ac:dyDescent="0.25">
      <c r="A13" t="s">
        <v>100</v>
      </c>
      <c r="B13" t="s">
        <v>43</v>
      </c>
      <c r="C13" t="s">
        <v>123</v>
      </c>
      <c r="D13" s="32" t="s">
        <v>124</v>
      </c>
      <c r="E13" t="s">
        <v>44</v>
      </c>
      <c r="F13" t="s">
        <v>44</v>
      </c>
      <c r="H13" s="34" t="s">
        <v>249</v>
      </c>
      <c r="I13" t="str">
        <f t="shared" si="0"/>
        <v>Model.Tables["_Measures"].AddMeasure("2_Hires Reference","\n    VAR _Current = '_Measures'[2_Hires]\n    VAR _LY = '_Measures'[2_Hires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BLANK())","");</v>
      </c>
      <c r="J13" t="str">
        <f t="shared" si="1"/>
        <v>Model.Tables["_Measures"].Measures["2_Hires Reference"].Description ="Provides formatted reference text showing current hires, prior year comparison, and growth percentage with trend indicators.";</v>
      </c>
      <c r="K13" t="str">
        <f t="shared" si="2"/>
        <v>Model.Tables["_Measures"].Measures["2_Hires Reference"].FormatString = "";</v>
      </c>
      <c r="L13" t="str">
        <f t="shared" si="3"/>
        <v>Model.Tables["_Measures"].Measures["2_Hires Reference"].DisplayFolder = "";</v>
      </c>
      <c r="M13" t="str">
        <f t="shared" si="4"/>
        <v>Model.Tables["_Measures"].Measures["2_Hires Reference"].Expression = "\n    VAR _Current = '_Measures'[2_Hires]\n    VAR _LY = '_Measures'[2_Hires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BLANK())";</v>
      </c>
    </row>
    <row r="14" spans="1:13" ht="165" x14ac:dyDescent="0.25">
      <c r="A14" t="s">
        <v>100</v>
      </c>
      <c r="B14" t="s">
        <v>43</v>
      </c>
      <c r="C14" t="s">
        <v>125</v>
      </c>
      <c r="D14" s="32" t="s">
        <v>126</v>
      </c>
      <c r="E14" t="s">
        <v>44</v>
      </c>
      <c r="F14" t="s">
        <v>127</v>
      </c>
      <c r="H14" s="34" t="s">
        <v>250</v>
      </c>
      <c r="I14" t="str">
        <f t="shared" si="0"/>
        <v>Model.Tables["_Measures"].AddMeasure("3_TotalSalary","CALCULATE(\n        SUM('DataTable'[Salary]),\n        ISBLANK('DataTable'[TerminationDate]) || \n        'DataTable'[TerminationDate] &gt; MAX('Date'[Date])\n    )","");</v>
      </c>
      <c r="J14" t="str">
        <f t="shared" si="1"/>
        <v>Model.Tables["_Measures"].Measures["3_TotalSalary"].Description ="Calculates total salary expense for all active employees (excluding terminated employees) in the selected period.";</v>
      </c>
      <c r="K14" t="str">
        <f t="shared" si="2"/>
        <v>Model.Tables["_Measures"].Measures["3_TotalSalary"].FormatString = "0.00";</v>
      </c>
      <c r="L14" t="str">
        <f t="shared" si="3"/>
        <v>Model.Tables["_Measures"].Measures["3_TotalSalary"].DisplayFolder = "";</v>
      </c>
      <c r="M14" t="str">
        <f t="shared" si="4"/>
        <v>Model.Tables["_Measures"].Measures["3_TotalSalary"].Expression = "CALCULATE(\n        SUM('DataTable'[Salary]),\n        ISBLANK('DataTable'[TerminationDate]) || \n        'DataTable'[TerminationDate] &gt; MAX('Date'[Date])\n    )";</v>
      </c>
    </row>
    <row r="15" spans="1:13" ht="150" x14ac:dyDescent="0.25">
      <c r="A15" t="s">
        <v>100</v>
      </c>
      <c r="B15" t="s">
        <v>43</v>
      </c>
      <c r="C15" t="s">
        <v>128</v>
      </c>
      <c r="D15" s="32" t="s">
        <v>129</v>
      </c>
      <c r="E15" t="s">
        <v>44</v>
      </c>
      <c r="F15" t="s">
        <v>44</v>
      </c>
      <c r="H15" s="34" t="s">
        <v>251</v>
      </c>
      <c r="I15" t="str">
        <f t="shared" si="0"/>
        <v>Model.Tables["_Measures"].AddMeasure("3_TotalSalary BG Color","\n    VAR _Delta = '_Measures'[3_TotalSalary] - '_Measures'[3_TotalSalary LY]\n    RETURN\n        SWITCH(\n            TRUE(),\n            _Delta &gt; 0, \"#E7F3F5\",  \n            _Delta = 0, \"FFFFFF00\",  \n            _Delta &lt; 0, \"#F6EDED\"   \n        )","");</v>
      </c>
      <c r="J15" t="str">
        <f t="shared" si="1"/>
        <v>Model.Tables["_Measures"].Measures["3_TotalSalary BG Color"].Description ="Determines background color formatting for salary visualizations based on year-over-year expense changes.";</v>
      </c>
      <c r="K15" t="str">
        <f t="shared" si="2"/>
        <v>Model.Tables["_Measures"].Measures["3_TotalSalary BG Color"].FormatString = "";</v>
      </c>
      <c r="L15" t="str">
        <f t="shared" si="3"/>
        <v>Model.Tables["_Measures"].Measures["3_TotalSalary BG Color"].DisplayFolder = "";</v>
      </c>
      <c r="M15" t="str">
        <f t="shared" si="4"/>
        <v>Model.Tables["_Measures"].Measures["3_TotalSalary BG Color"].Expression = "\n    VAR _Delta = '_Measures'[3_TotalSalary] - '_Measures'[3_TotalSalary LY]\n    RETURN\n        SWITCH(\n            TRUE(),\n            _Delta &gt; 0, \"#E7F3F5\",  \n            _Delta = 0, \"FFFFFF00\",  \n            _Delta &lt; 0, \"#F6EDED\"   \n        )";</v>
      </c>
    </row>
    <row r="16" spans="1:13" ht="150" x14ac:dyDescent="0.25">
      <c r="A16" t="s">
        <v>100</v>
      </c>
      <c r="B16" t="s">
        <v>43</v>
      </c>
      <c r="C16" t="s">
        <v>130</v>
      </c>
      <c r="D16" s="32" t="s">
        <v>131</v>
      </c>
      <c r="E16" t="s">
        <v>44</v>
      </c>
      <c r="F16" t="s">
        <v>44</v>
      </c>
      <c r="H16" s="34" t="s">
        <v>252</v>
      </c>
      <c r="I16" t="str">
        <f t="shared" si="0"/>
        <v>Model.Tables["_Measures"].AddMeasure("3_TotalSalary Font Color","\n    VAR _Delta = '_Measures'[3_TotalSalary] - '_Measures'[3_TotalSalary LY]\n    RETURN\n        SWITCH(\n            TRUE(),\n            _Delta &gt; 0, \"#038D96\",  \n            _Delta = 0, \"FFFFFF00\",  \n            _Delta &lt; 0, \"#A84545\"   \n        )","");</v>
      </c>
      <c r="J16" t="str">
        <f t="shared" si="1"/>
        <v>Model.Tables["_Measures"].Measures["3_TotalSalary Font Color"].Description ="Determines font color formatting for salary displays based on year-over-year cost trends.";</v>
      </c>
      <c r="K16" t="str">
        <f t="shared" si="2"/>
        <v>Model.Tables["_Measures"].Measures["3_TotalSalary Font Color"].FormatString = "";</v>
      </c>
      <c r="L16" t="str">
        <f t="shared" si="3"/>
        <v>Model.Tables["_Measures"].Measures["3_TotalSalary Font Color"].DisplayFolder = "";</v>
      </c>
      <c r="M16" t="str">
        <f t="shared" si="4"/>
        <v>Model.Tables["_Measures"].Measures["3_TotalSalary Font Color"].Expression = "\n    VAR _Delta = '_Measures'[3_TotalSalary] - '_Measures'[3_TotalSalary LY]\n    RETURN\n        SWITCH(\n            TRUE(),\n            _Delta &gt; 0, \"#038D96\",  \n            _Delta = 0, \"FFFFFF00\",  \n            _Delta &lt; 0, \"#A84545\"   \n        )";</v>
      </c>
    </row>
    <row r="17" spans="1:13" ht="150" x14ac:dyDescent="0.25">
      <c r="A17" t="s">
        <v>100</v>
      </c>
      <c r="B17" t="s">
        <v>43</v>
      </c>
      <c r="C17" t="s">
        <v>132</v>
      </c>
      <c r="D17" s="32" t="s">
        <v>133</v>
      </c>
      <c r="E17" t="s">
        <v>44</v>
      </c>
      <c r="F17" t="s">
        <v>44</v>
      </c>
      <c r="H17" s="34" t="s">
        <v>253</v>
      </c>
      <c r="I17" t="str">
        <f t="shared" si="0"/>
        <v>Model.Tables["_Measures"].AddMeasure("3_TotalSalary LY","\nCALCULATE(\n        [3_TotalSalary],\n        SAMEPERIODLASTYEAR('Date'[Date])\n    )","");</v>
      </c>
      <c r="J17" t="str">
        <f t="shared" si="1"/>
        <v>Model.Tables["_Measures"].Measures["3_TotalSalary LY"].Description ="Calculates total salary expense for the same period last year, enabling compensation cost comparisons.";</v>
      </c>
      <c r="K17" t="str">
        <f t="shared" si="2"/>
        <v>Model.Tables["_Measures"].Measures["3_TotalSalary LY"].FormatString = "";</v>
      </c>
      <c r="L17" t="str">
        <f t="shared" si="3"/>
        <v>Model.Tables["_Measures"].Measures["3_TotalSalary LY"].DisplayFolder = "";</v>
      </c>
      <c r="M17" t="str">
        <f t="shared" si="4"/>
        <v>Model.Tables["_Measures"].Measures["3_TotalSalary LY"].Expression = "\nCALCULATE(\n        [3_TotalSalary],\n        SAMEPERIODLASTYEAR('Date'[Date])\n    )";</v>
      </c>
    </row>
    <row r="18" spans="1:13" ht="315" x14ac:dyDescent="0.25">
      <c r="A18" t="s">
        <v>100</v>
      </c>
      <c r="B18" t="s">
        <v>43</v>
      </c>
      <c r="C18" t="s">
        <v>134</v>
      </c>
      <c r="D18" s="32" t="s">
        <v>135</v>
      </c>
      <c r="E18" t="s">
        <v>44</v>
      </c>
      <c r="F18" t="s">
        <v>44</v>
      </c>
      <c r="H18" s="34" t="s">
        <v>254</v>
      </c>
      <c r="I18" t="str">
        <f t="shared" si="0"/>
        <v>Model.Tables["_Measures"].AddMeasure("3_TotalSalary Reference","\n    VAR _Current = '_Measures'[3_TotalSalary]\n    VAR _LY = '_Measures'[3_TotalSalary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BLANK())","");</v>
      </c>
      <c r="J18" t="str">
        <f t="shared" si="1"/>
        <v>Model.Tables["_Measures"].Measures["3_TotalSalary Reference"].Description ="Provides formatted reference text showing current total salary, prior year comparison, and growth percentage.";</v>
      </c>
      <c r="K18" t="str">
        <f t="shared" si="2"/>
        <v>Model.Tables["_Measures"].Measures["3_TotalSalary Reference"].FormatString = "";</v>
      </c>
      <c r="L18" t="str">
        <f t="shared" si="3"/>
        <v>Model.Tables["_Measures"].Measures["3_TotalSalary Reference"].DisplayFolder = "";</v>
      </c>
      <c r="M18" t="str">
        <f t="shared" si="4"/>
        <v>Model.Tables["_Measures"].Measures["3_TotalSalary Reference"].Expression = "\n    VAR _Current = '_Measures'[3_TotalSalary]\n    VAR _LY = '_Measures'[3_TotalSalary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BLANK())";</v>
      </c>
    </row>
    <row r="19" spans="1:13" ht="135" x14ac:dyDescent="0.25">
      <c r="A19" t="s">
        <v>100</v>
      </c>
      <c r="B19" t="s">
        <v>43</v>
      </c>
      <c r="C19" t="s">
        <v>136</v>
      </c>
      <c r="D19" s="32" t="s">
        <v>137</v>
      </c>
      <c r="E19" t="s">
        <v>44</v>
      </c>
      <c r="F19" t="s">
        <v>104</v>
      </c>
      <c r="H19" s="34" t="s">
        <v>255</v>
      </c>
      <c r="I19" t="str">
        <f t="shared" si="0"/>
        <v>Model.Tables["_Measures"].AddMeasure("4_Terminations","CALCULATE(\n        COUNTROWS('DataTable'),\n        NOT ISBLANK('DataTable'[TerminationDate]),\n        'DataTable'[TerminationDate] &gt;= MIN('Date'[Date]),\n        'DataTable'[TerminationDate] &lt;= MAX('Date'[Date])\n    )","");</v>
      </c>
      <c r="J19" t="str">
        <f t="shared" si="1"/>
        <v>Model.Tables["_Measures"].Measures["4_Terminations"].Description ="Calculates the number of employees terminated within the selected date range.";</v>
      </c>
      <c r="K19" t="str">
        <f t="shared" si="2"/>
        <v>Model.Tables["_Measures"].Measures["4_Terminations"].FormatString = "0";</v>
      </c>
      <c r="L19" t="str">
        <f t="shared" si="3"/>
        <v>Model.Tables["_Measures"].Measures["4_Terminations"].DisplayFolder = "";</v>
      </c>
      <c r="M19" t="str">
        <f t="shared" si="4"/>
        <v>Model.Tables["_Measures"].Measures["4_Terminations"].Expression = "CALCULATE(\n        COUNTROWS('DataTable'),\n        NOT ISBLANK('DataTable'[TerminationDate]),\n        'DataTable'[TerminationDate] &gt;= MIN('Date'[Date]),\n        'DataTable'[TerminationDate] &lt;= MAX('Date'[Date])\n    )";</v>
      </c>
    </row>
    <row r="20" spans="1:13" ht="165" x14ac:dyDescent="0.25">
      <c r="A20" t="s">
        <v>100</v>
      </c>
      <c r="B20" t="s">
        <v>43</v>
      </c>
      <c r="C20" t="s">
        <v>138</v>
      </c>
      <c r="D20" s="32" t="s">
        <v>139</v>
      </c>
      <c r="E20" t="s">
        <v>44</v>
      </c>
      <c r="F20" t="s">
        <v>44</v>
      </c>
      <c r="H20" s="34" t="s">
        <v>256</v>
      </c>
      <c r="I20" t="str">
        <f t="shared" si="0"/>
        <v>Model.Tables["_Measures"].AddMeasure("4_Terminations BG Color","\n    VAR _Delta = '_Measures'[4_Terminations] - '_Measures'[4_Terminations LY]\n    RETURN\n        SWITCH(\n            TRUE(),\n            _Delta &gt; 0, \"#E7F3F5\",  \n            _Delta = 0, \"FFFFFF00\",  \n            _Delta &lt; 0, \"#F6EDED\"   \n        )","");</v>
      </c>
      <c r="J20" t="str">
        <f t="shared" si="1"/>
        <v>Model.Tables["_Measures"].Measures["4_Terminations BG Color"].Description ="Determines background color formatting for termination visualizations (typically inverted - green for decreases).";</v>
      </c>
      <c r="K20" t="str">
        <f t="shared" si="2"/>
        <v>Model.Tables["_Measures"].Measures["4_Terminations BG Color"].FormatString = "";</v>
      </c>
      <c r="L20" t="str">
        <f t="shared" si="3"/>
        <v>Model.Tables["_Measures"].Measures["4_Terminations BG Color"].DisplayFolder = "";</v>
      </c>
      <c r="M20" t="str">
        <f t="shared" si="4"/>
        <v>Model.Tables["_Measures"].Measures["4_Terminations BG Color"].Expression = "\n    VAR _Delta = '_Measures'[4_Terminations] - '_Measures'[4_Terminations LY]\n    RETURN\n        SWITCH(\n            TRUE(),\n            _Delta &gt; 0, \"#E7F3F5\",  \n            _Delta = 0, \"FFFFFF00\",  \n            _Delta &lt; 0, \"#F6EDED\"   \n        )";</v>
      </c>
    </row>
    <row r="21" spans="1:13" ht="150" x14ac:dyDescent="0.25">
      <c r="A21" t="s">
        <v>100</v>
      </c>
      <c r="B21" t="s">
        <v>43</v>
      </c>
      <c r="C21" t="s">
        <v>140</v>
      </c>
      <c r="D21" s="32" t="s">
        <v>141</v>
      </c>
      <c r="E21" t="s">
        <v>44</v>
      </c>
      <c r="F21" t="s">
        <v>44</v>
      </c>
      <c r="H21" s="34" t="s">
        <v>257</v>
      </c>
      <c r="I21" t="str">
        <f t="shared" si="0"/>
        <v>Model.Tables["_Measures"].AddMeasure("4_Terminations Font Color","\n    VAR _Delta = '_Measures'[4_Terminations] - '_Measures'[4_Terminations LY]\n    RETURN\n        SWITCH(\n            TRUE(),\n            _Delta &gt; 0, \"#038D96\",  \n            _Delta = 0, \"FFFFFF00\",  \n            _Delta &lt; 0, \"#A84545\"   \n        )","");</v>
      </c>
      <c r="J21" t="str">
        <f t="shared" si="1"/>
        <v>Model.Tables["_Measures"].Measures["4_Terminations Font Color"].Description ="Determines font color formatting for termination displays based on year-over-year trends.";</v>
      </c>
      <c r="K21" t="str">
        <f t="shared" si="2"/>
        <v>Model.Tables["_Measures"].Measures["4_Terminations Font Color"].FormatString = "";</v>
      </c>
      <c r="L21" t="str">
        <f t="shared" si="3"/>
        <v>Model.Tables["_Measures"].Measures["4_Terminations Font Color"].DisplayFolder = "";</v>
      </c>
      <c r="M21" t="str">
        <f t="shared" si="4"/>
        <v>Model.Tables["_Measures"].Measures["4_Terminations Font Color"].Expression = "\n    VAR _Delta = '_Measures'[4_Terminations] - '_Measures'[4_Terminations LY]\n    RETURN\n        SWITCH(\n            TRUE(),\n            _Delta &gt; 0, \"#038D96\",  \n            _Delta = 0, \"FFFFFF00\",  \n            _Delta &lt; 0, \"#A84545\"   \n        )";</v>
      </c>
    </row>
    <row r="22" spans="1:13" ht="105" x14ac:dyDescent="0.25">
      <c r="A22" t="s">
        <v>100</v>
      </c>
      <c r="B22" t="s">
        <v>43</v>
      </c>
      <c r="C22" t="s">
        <v>142</v>
      </c>
      <c r="D22" s="32" t="s">
        <v>143</v>
      </c>
      <c r="E22" t="s">
        <v>44</v>
      </c>
      <c r="F22" t="s">
        <v>104</v>
      </c>
      <c r="H22" s="34" t="s">
        <v>258</v>
      </c>
      <c r="I22" t="str">
        <f t="shared" si="0"/>
        <v>Model.Tables["_Measures"].AddMeasure("4_Terminations LY","\nCALCULATE(\n        [4_Terminations],\n        SAMEPERIODLASTYEAR('Date'[Date]) \n    )","");</v>
      </c>
      <c r="J22" t="str">
        <f t="shared" si="1"/>
        <v>Model.Tables["_Measures"].Measures["4_Terminations LY"].Description ="Calculates the number of employee terminations during the same period last year.";</v>
      </c>
      <c r="K22" t="str">
        <f t="shared" si="2"/>
        <v>Model.Tables["_Measures"].Measures["4_Terminations LY"].FormatString = "0";</v>
      </c>
      <c r="L22" t="str">
        <f t="shared" si="3"/>
        <v>Model.Tables["_Measures"].Measures["4_Terminations LY"].DisplayFolder = "";</v>
      </c>
      <c r="M22" t="str">
        <f t="shared" si="4"/>
        <v>Model.Tables["_Measures"].Measures["4_Terminations LY"].Expression = "\nCALCULATE(\n        [4_Terminations],\n        SAMEPERIODLASTYEAR('Date'[Date]) \n    )";</v>
      </c>
    </row>
    <row r="23" spans="1:13" ht="330" x14ac:dyDescent="0.25">
      <c r="A23" t="s">
        <v>100</v>
      </c>
      <c r="B23" t="s">
        <v>43</v>
      </c>
      <c r="C23" t="s">
        <v>144</v>
      </c>
      <c r="D23" s="32" t="s">
        <v>145</v>
      </c>
      <c r="E23" t="s">
        <v>44</v>
      </c>
      <c r="F23" t="s">
        <v>44</v>
      </c>
      <c r="H23" s="34" t="s">
        <v>259</v>
      </c>
      <c r="I23" t="str">
        <f t="shared" si="0"/>
        <v>Model.Tables["_Measures"].AddMeasure("4_Terminations Reference","\n    VAR _Current = '_Measures'[4_Terminations]\n    VAR _LY = '_Measures'[4_Terminations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BLANK())","");</v>
      </c>
      <c r="J23" t="str">
        <f t="shared" si="1"/>
        <v>Model.Tables["_Measures"].Measures["4_Terminations Reference"].Description ="Provides formatted reference text showing current terminations, prior year comparison, and change percentage.";</v>
      </c>
      <c r="K23" t="str">
        <f t="shared" si="2"/>
        <v>Model.Tables["_Measures"].Measures["4_Terminations Reference"].FormatString = "";</v>
      </c>
      <c r="L23" t="str">
        <f t="shared" si="3"/>
        <v>Model.Tables["_Measures"].Measures["4_Terminations Reference"].DisplayFolder = "";</v>
      </c>
      <c r="M23" t="str">
        <f t="shared" si="4"/>
        <v>Model.Tables["_Measures"].Measures["4_Terminations Reference"].Expression = "\n    VAR _Current = '_Measures'[4_Terminations]\n    VAR _LY = '_Measures'[4_Terminations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BLANK())";</v>
      </c>
    </row>
    <row r="24" spans="1:13" ht="120" x14ac:dyDescent="0.25">
      <c r="A24" t="s">
        <v>100</v>
      </c>
      <c r="B24" t="s">
        <v>43</v>
      </c>
      <c r="C24" t="s">
        <v>146</v>
      </c>
      <c r="D24" s="32" t="s">
        <v>147</v>
      </c>
      <c r="E24" t="s">
        <v>44</v>
      </c>
      <c r="F24" t="s">
        <v>148</v>
      </c>
      <c r="H24" s="34" t="s">
        <v>260</v>
      </c>
      <c r="I24" t="str">
        <f t="shared" si="0"/>
        <v>Model.Tables["_Measures"].AddMeasure("5_HireRate","DIVIDE(\n        '_Measures'[2_Hires], \n        '_Measures'[1_Headcount],\n        0\n    )","");</v>
      </c>
      <c r="J24" t="str">
        <f t="shared" si="1"/>
        <v>Model.Tables["_Measures"].Measures["5_HireRate"].Description ="Calculates the hiring rate as a percentage by dividing new hires by total headcount.";</v>
      </c>
      <c r="K24" t="str">
        <f t="shared" si="2"/>
        <v>Model.Tables["_Measures"].Measures["5_HireRate"].FormatString = "0.0%;-0.0%;0.0%";</v>
      </c>
      <c r="L24" t="str">
        <f t="shared" si="3"/>
        <v>Model.Tables["_Measures"].Measures["5_HireRate"].DisplayFolder = "";</v>
      </c>
      <c r="M24" t="str">
        <f t="shared" si="4"/>
        <v>Model.Tables["_Measures"].Measures["5_HireRate"].Expression = "DIVIDE(\n        '_Measures'[2_Hires], \n        '_Measures'[1_Headcount],\n        0\n    )";</v>
      </c>
    </row>
    <row r="25" spans="1:13" ht="150" x14ac:dyDescent="0.25">
      <c r="A25" t="s">
        <v>100</v>
      </c>
      <c r="B25" t="s">
        <v>43</v>
      </c>
      <c r="C25" t="s">
        <v>149</v>
      </c>
      <c r="D25" s="32" t="s">
        <v>150</v>
      </c>
      <c r="E25" t="s">
        <v>44</v>
      </c>
      <c r="F25" t="s">
        <v>44</v>
      </c>
      <c r="H25" s="34" t="s">
        <v>261</v>
      </c>
      <c r="I25" t="str">
        <f t="shared" si="0"/>
        <v>Model.Tables["_Measures"].AddMeasure("5_HireRate BG Color","\n    VAR _Delta = '_Measures'[5_HireRate] - '_Measures'[5_HireRate LY]\n    RETURN\n        SWITCH(\n            TRUE(),\n            _Delta &gt; 0, \"#E7F3F5\",  \n            _Delta = 0, \"FFFFFF00\",  \n            _Delta &lt; 0, \"#F6EDED\"   \n        )","");</v>
      </c>
      <c r="J25" t="str">
        <f t="shared" si="1"/>
        <v>Model.Tables["_Measures"].Measures["5_HireRate BG Color"].Description ="Determines background color formatting for hire rate visualizations based on year-over-year trends.";</v>
      </c>
      <c r="K25" t="str">
        <f t="shared" si="2"/>
        <v>Model.Tables["_Measures"].Measures["5_HireRate BG Color"].FormatString = "";</v>
      </c>
      <c r="L25" t="str">
        <f t="shared" si="3"/>
        <v>Model.Tables["_Measures"].Measures["5_HireRate BG Color"].DisplayFolder = "";</v>
      </c>
      <c r="M25" t="str">
        <f t="shared" si="4"/>
        <v>Model.Tables["_Measures"].Measures["5_HireRate BG Color"].Expression = "\n    VAR _Delta = '_Measures'[5_HireRate] - '_Measures'[5_HireRate LY]\n    RETURN\n        SWITCH(\n            TRUE(),\n            _Delta &gt; 0, \"#E7F3F5\",  \n            _Delta = 0, \"FFFFFF00\",  \n            _Delta &lt; 0, \"#F6EDED\"   \n        )";</v>
      </c>
    </row>
    <row r="26" spans="1:13" ht="150" x14ac:dyDescent="0.25">
      <c r="A26" t="s">
        <v>100</v>
      </c>
      <c r="B26" t="s">
        <v>43</v>
      </c>
      <c r="C26" t="s">
        <v>151</v>
      </c>
      <c r="D26" s="32" t="s">
        <v>152</v>
      </c>
      <c r="E26" t="s">
        <v>44</v>
      </c>
      <c r="F26" t="s">
        <v>44</v>
      </c>
      <c r="H26" s="34" t="s">
        <v>262</v>
      </c>
      <c r="I26" t="str">
        <f t="shared" si="0"/>
        <v>Model.Tables["_Measures"].AddMeasure("5_HireRate Font Color","\n    VAR _Delta = '_Measures'[5_HireRate] - '_Measures'[5_HireRate LY]\n    RETURN\n        SWITCH(\n            TRUE(),\n            _Delta &gt; 0, \"#038D96\",  \n            _Delta = 0, \"FFFFFF00\",  \n            _Delta &lt; 0, \"#A84545\"   \n        )","");</v>
      </c>
      <c r="J26" t="str">
        <f t="shared" si="1"/>
        <v>Model.Tables["_Measures"].Measures["5_HireRate Font Color"].Description ="Determines font color formatting for hire rate displays based on performance.";</v>
      </c>
      <c r="K26" t="str">
        <f t="shared" si="2"/>
        <v>Model.Tables["_Measures"].Measures["5_HireRate Font Color"].FormatString = "";</v>
      </c>
      <c r="L26" t="str">
        <f t="shared" si="3"/>
        <v>Model.Tables["_Measures"].Measures["5_HireRate Font Color"].DisplayFolder = "";</v>
      </c>
      <c r="M26" t="str">
        <f t="shared" si="4"/>
        <v>Model.Tables["_Measures"].Measures["5_HireRate Font Color"].Expression = "\n    VAR _Delta = '_Measures'[5_HireRate] - '_Measures'[5_HireRate LY]\n    RETURN\n        SWITCH(\n            TRUE(),\n            _Delta &gt; 0, \"#038D96\",  \n            _Delta = 0, \"FFFFFF00\",  \n            _Delta &lt; 0, \"#A84545\"   \n        )";</v>
      </c>
    </row>
    <row r="27" spans="1:13" ht="120" x14ac:dyDescent="0.25">
      <c r="A27" t="s">
        <v>100</v>
      </c>
      <c r="B27" t="s">
        <v>43</v>
      </c>
      <c r="C27" t="s">
        <v>153</v>
      </c>
      <c r="D27" s="32" t="s">
        <v>154</v>
      </c>
      <c r="E27" t="s">
        <v>44</v>
      </c>
      <c r="F27" t="s">
        <v>44</v>
      </c>
      <c r="H27" s="34" t="s">
        <v>263</v>
      </c>
      <c r="I27" t="str">
        <f t="shared" si="0"/>
        <v>Model.Tables["_Measures"].AddMeasure("5_HireRate LY","DIVIDE(\n        '_Measures'[2_Hires LY], \n        '_Measures'[1_Headcount LY],\n        0\n    )","");</v>
      </c>
      <c r="J27" t="str">
        <f t="shared" si="1"/>
        <v>Model.Tables["_Measures"].Measures["5_HireRate LY"].Description ="Calculates the hiring rate (hires divided by headcount) for the same period last year.";</v>
      </c>
      <c r="K27" t="str">
        <f t="shared" si="2"/>
        <v>Model.Tables["_Measures"].Measures["5_HireRate LY"].FormatString = "";</v>
      </c>
      <c r="L27" t="str">
        <f t="shared" si="3"/>
        <v>Model.Tables["_Measures"].Measures["5_HireRate LY"].DisplayFolder = "";</v>
      </c>
      <c r="M27" t="str">
        <f t="shared" si="4"/>
        <v>Model.Tables["_Measures"].Measures["5_HireRate LY"].Expression = "DIVIDE(\n        '_Measures'[2_Hires LY], \n        '_Measures'[1_Headcount LY],\n        0\n    )";</v>
      </c>
    </row>
    <row r="28" spans="1:13" ht="315" x14ac:dyDescent="0.25">
      <c r="A28" t="s">
        <v>100</v>
      </c>
      <c r="B28" t="s">
        <v>43</v>
      </c>
      <c r="C28" t="s">
        <v>155</v>
      </c>
      <c r="D28" s="32" t="s">
        <v>156</v>
      </c>
      <c r="E28" t="s">
        <v>44</v>
      </c>
      <c r="F28" t="s">
        <v>44</v>
      </c>
      <c r="H28" s="34" t="s">
        <v>264</v>
      </c>
      <c r="I28" t="str">
        <f t="shared" si="0"/>
        <v>Model.Tables["_Measures"].AddMeasure("5_HireRate Reference","\n    VAR _Current = '_Measures'[5_HireRate]\n    VAR _LY = '_Measures'[5_HireRate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BLANK())","");</v>
      </c>
      <c r="J28" t="str">
        <f t="shared" si="1"/>
        <v>Model.Tables["_Measures"].Measures["5_HireRate Reference"].Description ="Provides formatted reference text showing current hire rate as a percentage with prior year comparison.";</v>
      </c>
      <c r="K28" t="str">
        <f t="shared" si="2"/>
        <v>Model.Tables["_Measures"].Measures["5_HireRate Reference"].FormatString = "";</v>
      </c>
      <c r="L28" t="str">
        <f t="shared" si="3"/>
        <v>Model.Tables["_Measures"].Measures["5_HireRate Reference"].DisplayFolder = "";</v>
      </c>
      <c r="M28" t="str">
        <f t="shared" si="4"/>
        <v>Model.Tables["_Measures"].Measures["5_HireRate Reference"].Expression = "\n    VAR _Current = '_Measures'[5_HireRate]\n    VAR _LY = '_Measures'[5_HireRate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BLANK())";</v>
      </c>
    </row>
    <row r="29" spans="1:13" ht="150" x14ac:dyDescent="0.25">
      <c r="A29" t="s">
        <v>100</v>
      </c>
      <c r="B29" t="s">
        <v>43</v>
      </c>
      <c r="C29" t="s">
        <v>157</v>
      </c>
      <c r="D29" s="32" t="s">
        <v>158</v>
      </c>
      <c r="E29" t="s">
        <v>44</v>
      </c>
      <c r="F29" t="s">
        <v>148</v>
      </c>
      <c r="H29" s="34" t="s">
        <v>265</v>
      </c>
      <c r="I29" t="str">
        <f t="shared" si="0"/>
        <v>Model.Tables["_Measures"].AddMeasure("6_TerminationRate","DIVIDE(\n        '_Measures'[4_Terminations], \n        '_Measures'[1_Headcount],\n        0\n    )","");</v>
      </c>
      <c r="J29" t="str">
        <f t="shared" si="1"/>
        <v>Model.Tables["_Measures"].Measures["6_TerminationRate"].Description ="Calculates the termination/turnover rate as a percentage by dividing terminations by average headcount.";</v>
      </c>
      <c r="K29" t="str">
        <f t="shared" si="2"/>
        <v>Model.Tables["_Measures"].Measures["6_TerminationRate"].FormatString = "0.0%;-0.0%;0.0%";</v>
      </c>
      <c r="L29" t="str">
        <f t="shared" si="3"/>
        <v>Model.Tables["_Measures"].Measures["6_TerminationRate"].DisplayFolder = "";</v>
      </c>
      <c r="M29" t="str">
        <f t="shared" si="4"/>
        <v>Model.Tables["_Measures"].Measures["6_TerminationRate"].Expression = "DIVIDE(\n        '_Measures'[4_Terminations], \n        '_Measures'[1_Headcount],\n        0\n    )";</v>
      </c>
    </row>
    <row r="30" spans="1:13" ht="180" x14ac:dyDescent="0.25">
      <c r="A30" t="s">
        <v>100</v>
      </c>
      <c r="B30" t="s">
        <v>43</v>
      </c>
      <c r="C30" t="s">
        <v>159</v>
      </c>
      <c r="D30" s="32" t="s">
        <v>160</v>
      </c>
      <c r="E30" t="s">
        <v>44</v>
      </c>
      <c r="F30" t="s">
        <v>44</v>
      </c>
      <c r="H30" s="34" t="s">
        <v>266</v>
      </c>
      <c r="I30" t="str">
        <f t="shared" si="0"/>
        <v>Model.Tables["_Measures"].AddMeasure("6_TerminationRate BG Color","\n    VAR _Delta = '_Measures'[6_TerminationRate] - '_Measures'[6_TerminationRate LY]\n    RETURN\n        SWITCH(\n            TRUE(),\n            _Delta &gt; 0, \"#E7F3F5\",  \n            _Delta = 0, \"FFFFFF00\",  \n            _Delta &lt; 0, \"#F6EDED\"   \n        )","");</v>
      </c>
      <c r="J30" t="str">
        <f t="shared" si="1"/>
        <v>Model.Tables["_Measures"].Measures["6_TerminationRate BG Color"].Description ="Determines background color formatting for termination rate visualizations (inverted logic - green for lower rates).";</v>
      </c>
      <c r="K30" t="str">
        <f t="shared" si="2"/>
        <v>Model.Tables["_Measures"].Measures["6_TerminationRate BG Color"].FormatString = "";</v>
      </c>
      <c r="L30" t="str">
        <f t="shared" si="3"/>
        <v>Model.Tables["_Measures"].Measures["6_TerminationRate BG Color"].DisplayFolder = "";</v>
      </c>
      <c r="M30" t="str">
        <f t="shared" si="4"/>
        <v>Model.Tables["_Measures"].Measures["6_TerminationRate BG Color"].Expression = "\n    VAR _Delta = '_Measures'[6_TerminationRate] - '_Measures'[6_TerminationRate LY]\n    RETURN\n        SWITCH(\n            TRUE(),\n            _Delta &gt; 0, \"#E7F3F5\",  \n            _Delta = 0, \"FFFFFF00\",  \n            _Delta &lt; 0, \"#F6EDED\"   \n        )";</v>
      </c>
    </row>
    <row r="31" spans="1:13" ht="165" x14ac:dyDescent="0.25">
      <c r="A31" t="s">
        <v>100</v>
      </c>
      <c r="B31" t="s">
        <v>43</v>
      </c>
      <c r="C31" t="s">
        <v>161</v>
      </c>
      <c r="D31" s="32" t="s">
        <v>162</v>
      </c>
      <c r="E31" t="s">
        <v>44</v>
      </c>
      <c r="F31" t="s">
        <v>44</v>
      </c>
      <c r="H31" s="34" t="s">
        <v>267</v>
      </c>
      <c r="I31" t="str">
        <f t="shared" si="0"/>
        <v>Model.Tables["_Measures"].AddMeasure("6_TerminationRate Font Color","\n    VAR _Delta = '_Measures'[6_TerminationRate] - '_Measures'[6_TerminationRate LY]\n    RETURN\n        SWITCH(\n            TRUE(),\n            _Delta &gt; 0, \"#038D96\",  \n            _Delta = 0, \"FFFFFF00\",  \n            _Delta &lt; 0, \"#A84545\"   \n        )","");</v>
      </c>
      <c r="J31" t="str">
        <f t="shared" si="1"/>
        <v>Model.Tables["_Measures"].Measures["6_TerminationRate Font Color"].Description ="Determines font color formatting for termination rate displays.";</v>
      </c>
      <c r="K31" t="str">
        <f t="shared" si="2"/>
        <v>Model.Tables["_Measures"].Measures["6_TerminationRate Font Color"].FormatString = "";</v>
      </c>
      <c r="L31" t="str">
        <f t="shared" si="3"/>
        <v>Model.Tables["_Measures"].Measures["6_TerminationRate Font Color"].DisplayFolder = "";</v>
      </c>
      <c r="M31" t="str">
        <f t="shared" si="4"/>
        <v>Model.Tables["_Measures"].Measures["6_TerminationRate Font Color"].Expression = "\n    VAR _Delta = '_Measures'[6_TerminationRate] - '_Measures'[6_TerminationRate LY]\n    RETURN\n        SWITCH(\n            TRUE(),\n            _Delta &gt; 0, \"#038D96\",  \n            _Delta = 0, \"FFFFFF00\",  \n            _Delta &lt; 0, \"#A84545\"   \n        )";</v>
      </c>
    </row>
    <row r="32" spans="1:13" ht="105" x14ac:dyDescent="0.25">
      <c r="A32" t="s">
        <v>100</v>
      </c>
      <c r="B32" t="s">
        <v>43</v>
      </c>
      <c r="C32" t="s">
        <v>163</v>
      </c>
      <c r="D32" s="32" t="s">
        <v>164</v>
      </c>
      <c r="E32" t="s">
        <v>44</v>
      </c>
      <c r="F32" t="s">
        <v>44</v>
      </c>
      <c r="H32" s="34" t="s">
        <v>268</v>
      </c>
      <c r="I32" t="str">
        <f t="shared" si="0"/>
        <v>Model.Tables["_Measures"].AddMeasure("6_TerminationRate LY","DIVIDE(\n        '_Measures'[4_Terminations LY], \n        '_Measures'[1_Headcount LY],\n        0\n    )","");</v>
      </c>
      <c r="J32" t="str">
        <f t="shared" si="1"/>
        <v>Model.Tables["_Measures"].Measures["6_TerminationRate LY"].Description ="Calculates the termination/turnover rate for the same period last year.";</v>
      </c>
      <c r="K32" t="str">
        <f t="shared" si="2"/>
        <v>Model.Tables["_Measures"].Measures["6_TerminationRate LY"].FormatString = "";</v>
      </c>
      <c r="L32" t="str">
        <f t="shared" si="3"/>
        <v>Model.Tables["_Measures"].Measures["6_TerminationRate LY"].DisplayFolder = "";</v>
      </c>
      <c r="M32" t="str">
        <f t="shared" si="4"/>
        <v>Model.Tables["_Measures"].Measures["6_TerminationRate LY"].Expression = "DIVIDE(\n        '_Measures'[4_Terminations LY], \n        '_Measures'[1_Headcount LY],\n        0\n    )";</v>
      </c>
    </row>
    <row r="33" spans="1:13" ht="345" x14ac:dyDescent="0.25">
      <c r="A33" t="s">
        <v>100</v>
      </c>
      <c r="B33" t="s">
        <v>43</v>
      </c>
      <c r="C33" t="s">
        <v>165</v>
      </c>
      <c r="D33" s="32" t="s">
        <v>166</v>
      </c>
      <c r="E33" t="s">
        <v>44</v>
      </c>
      <c r="F33" t="s">
        <v>44</v>
      </c>
      <c r="H33" s="34" t="s">
        <v>269</v>
      </c>
      <c r="I33" t="str">
        <f t="shared" si="0"/>
        <v>Model.Tables["_Measures"].AddMeasure("6_TerminationRate Reference","\n    VAR _Current = '_Measures'[6_TerminationRate]\n    VAR _LY = '_Measures'[6_TerminationRate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BLANK())","");</v>
      </c>
      <c r="J33" t="str">
        <f t="shared" si="1"/>
        <v>Model.Tables["_Measures"].Measures["6_TerminationRate Reference"].Description ="Provides formatted reference text showing current termination rate as a percentage with prior year comparison.";</v>
      </c>
      <c r="K33" t="str">
        <f t="shared" si="2"/>
        <v>Model.Tables["_Measures"].Measures["6_TerminationRate Reference"].FormatString = "";</v>
      </c>
      <c r="L33" t="str">
        <f t="shared" si="3"/>
        <v>Model.Tables["_Measures"].Measures["6_TerminationRate Reference"].DisplayFolder = "";</v>
      </c>
      <c r="M33" t="str">
        <f t="shared" si="4"/>
        <v>Model.Tables["_Measures"].Measures["6_TerminationRate Reference"].Expression = "\n    VAR _Current = '_Measures'[6_TerminationRate]\n    VAR _LY = '_Measures'[6_TerminationRate LY]\n    VAR _Growth = DIVIDE(_Current - _LY, _LY)\n    VAR NumOfDigits = IFERROR(LEN(CONVERT(INT(_Current), STRING)), 0)\n    VAR Suffix = \".0\" &amp; SWITCH(TRUE(), NumOfDigits &gt;= 13, \"T\", NumOfDigits &gt;= 10, \"B\", NumOfDigits &gt;= 7, \"M\", NumOfDigits &gt;= 4, \"K\")\n    VAR Commas = REPT(\",\", SWITCH(TRUE(), NumOfDigits &gt;= 13, \"4\", NumOfDigits &gt;= 10, \"3\", NumOfDigits &gt;= 7, \"2\", NumOfDigits &gt;= 4, \"1\"))\n    VAR _Format = \"#,##0\" &amp; Commas &amp; Suffix &amp; \";-#,##0\" &amp; Commas &amp; Suffix \n    RETURN\n        IF(_Growth &lt;&gt; 0, FORMAT(_Current - _LY, _Format) &amp; FORMAT(_Growth, \" | 0.0% ▲; | 0.0% ▼; \") &amp; \" YoY\", BLANK())";</v>
      </c>
    </row>
    <row r="34" spans="1:13" x14ac:dyDescent="0.25">
      <c r="A34" t="s">
        <v>1</v>
      </c>
      <c r="B34" t="s">
        <v>28</v>
      </c>
      <c r="C34" t="s">
        <v>44</v>
      </c>
      <c r="D34" s="32" t="s">
        <v>167</v>
      </c>
      <c r="E34" t="s">
        <v>44</v>
      </c>
      <c r="F34" t="s">
        <v>44</v>
      </c>
      <c r="H34" s="34"/>
      <c r="I34" t="str">
        <f t="shared" si="0"/>
        <v>Model.Tables["Date"].AddMeasure("","DateAutoTemplate","");</v>
      </c>
      <c r="J34" t="str">
        <f t="shared" si="1"/>
        <v>Model.Tables["Date"].Measures[""].Description ="";</v>
      </c>
      <c r="K34" t="str">
        <f t="shared" si="2"/>
        <v>Model.Tables["Date"].Measures[""].FormatString = "";</v>
      </c>
      <c r="L34" t="str">
        <f t="shared" si="3"/>
        <v>Model.Tables["Date"].Measures[""].DisplayFolder = "";</v>
      </c>
      <c r="M34" t="str">
        <f t="shared" si="4"/>
        <v>Model.Tables["Date"].Measures[""].Expression = "DateAutoTemplate";</v>
      </c>
    </row>
    <row r="35" spans="1:13" ht="409.5" x14ac:dyDescent="0.25">
      <c r="A35" t="s">
        <v>168</v>
      </c>
      <c r="B35" t="s">
        <v>28</v>
      </c>
      <c r="C35" t="s">
        <v>44</v>
      </c>
      <c r="D35" s="32" t="s">
        <v>169</v>
      </c>
      <c r="E35" t="s">
        <v>44</v>
      </c>
      <c r="F35" t="s">
        <v>44</v>
      </c>
      <c r="G35" t="s">
        <v>170</v>
      </c>
      <c r="H35" s="34"/>
      <c r="I35" t="str">
        <f t="shared" si="0"/>
        <v>Model.Tables["DateAutoTemplate"].AddMeasure("","\n--  \n--     Configuration\n--  \nVAR __FirstDayOfWeek = 0\n----------------------------------------\nVAR __WeekDayCalculationType = IF ( __FirstDayOfWeek = 0, 7, __FirstDayOfWeek ) + 10\nVAR __Calendar = \n    VAR __FirstYear = YEAR ( MINX ( { MIN ( 'DataTable'[HireDate] ), MIN ( 'DataTable'[TerminationDate] ) }, ''[Value] ) )\n    VAR __LastYear =  YEAR ( MAXX ( { MAX ( 'DataTable'[HireDate] ), MAX ( 'DataTable'[TerminationDate] ) }, ''[Value] ) )\n    RETURN CALENDAR (\n        DATE ( __FirstYear, 1, 1 ),\n        DATE ( __LastYear, 12, 31 )\n    )\nVAR __Step3 = \n    GENERATE (\n        __Calendar,\n        VAR __IsStandardLocale = IF ( FORMAT( DATE( 2000, 1, 1 ), \"oooo\" ) = \"oooo\", TRUE, FALSE )\n        VAR __MonthFormatString = IF( __IsStandardLocale, \"mmm\", \"ooo\" )\n        VAR __DayFormatString = IF( __IsStandardLocale, \"ddd\", \"aaa\" )\n        VAR __LastTransactionDate = MAXX ( { MAX ( 'DataTable'[HireDate] ), MAX ( 'DataTable'[TerminationDate] ) }, ''[Value] )\n        VAR __Date = [Date]\n        VAR __YearNumber = YEAR ( __Date )\n        VAR __QuarterNumber = QUARTER ( __Date )\n        VAR __YearQuarterNumber = CONVERT ( __YearNumber * 4 + __QuarterNumber - 1, INTEGER )\n        VAR __MonthNumber = MONTH ( __Date )\n        VAR __WeekDayNumber = WEEKDAY ( __Date, __WeekDayCalculationType )\n        VAR __WeekDay = FORMAT ( __Date, __DayFormatString )\n        RETURN ROW ( \n            \"Year\", __YearNumber,\n            \"Year Quarter Number\", __YearQuarterNumber,\n            \"Year Quarter\", FORMAT ( __QuarterNumber, \"\Q0\" ) &amp; \"-\" &amp; FORMAT ( __YearNumber, \"0000\" ),\n            \"Quarter\", FORMAT( __QuarterNumber, \"\Q0\" ),\n            \"Year Month\", FORMAT ( __Date, __MonthFormatString &amp; \" yyyy\" ),\n            \"Year Month Number\", __YearNumber * 12 + __MonthNumber - 1,\n            \"Month\", FORMAT ( __Date, __MonthFormatString ),\n            \"Month Number\", __MonthNumber,\n            \"Day of Week Number\", __WeekDayNumber,\n            \"Day of Week\", __WeekDay,\n            \"DateWithTransactions\", __Date &lt;= __LastTransactionDate \n        )\n    )\nRETURN\n    __Step3","");</v>
      </c>
      <c r="J35" t="str">
        <f t="shared" si="1"/>
        <v>Model.Tables["DateAutoTemplate"].Measures[""].Description ="";</v>
      </c>
      <c r="K35" t="str">
        <f t="shared" si="2"/>
        <v>Model.Tables["DateAutoTemplate"].Measures[""].FormatString = "";</v>
      </c>
      <c r="L35" t="str">
        <f t="shared" si="3"/>
        <v>Model.Tables["DateAutoTemplate"].Measures[""].DisplayFolder = "";</v>
      </c>
      <c r="M35" t="str">
        <f t="shared" si="4"/>
        <v>Model.Tables["DateAutoTemplate"].Measures[""].Expression = "\n--  \n--     Configuration\n--  \nVAR __FirstDayOfWeek = 0\n----------------------------------------\nVAR __WeekDayCalculationType = IF ( __FirstDayOfWeek = 0, 7, __FirstDayOfWeek ) + 10\nVAR __Calendar = \n    VAR __FirstYear = YEAR ( MINX ( { MIN ( 'DataTable'[HireDate] ), MIN ( 'DataTable'[TerminationDate] ) }, ''[Value] ) )\n    VAR __LastYear =  YEAR ( MAXX ( { MAX ( 'DataTable'[HireDate] ), MAX ( 'DataTable'[TerminationDate] ) }, ''[Value] ) )\n    RETURN CALENDAR (\n        DATE ( __FirstYear, 1, 1 ),\n        DATE ( __LastYear, 12, 31 )\n    )\nVAR __Step3 = \n    GENERATE (\n        __Calendar,\n        VAR __IsStandardLocale = IF ( FORMAT( DATE( 2000, 1, 1 ), \"oooo\" ) = \"oooo\", TRUE, FALSE )\n        VAR __MonthFormatString = IF( __IsStandardLocale, \"mmm\", \"ooo\" )\n        VAR __DayFormatString = IF( __IsStandardLocale, \"ddd\", \"aaa\" )\n        VAR __LastTransactionDate = MAXX ( { MAX ( 'DataTable'[HireDate] ), MAX ( 'DataTable'[TerminationDate] ) }, ''[Value] )\n        VAR __Date = [Date]\n        VAR __YearNumber = YEAR ( __Date )\n        VAR __QuarterNumber = QUARTER ( __Date )\n        VAR __YearQuarterNumber = CONVERT ( __YearNumber * 4 + __QuarterNumber - 1, INTEGER )\n        VAR __MonthNumber = MONTH ( __Date )\n        VAR __WeekDayNumber = WEEKDAY ( __Date, __WeekDayCalculationType )\n        VAR __WeekDay = FORMAT ( __Date, __DayFormatString )\n        RETURN ROW ( \n            \"Year\", __YearNumber,\n            \"Year Quarter Number\", __YearQuarterNumber,\n            \"Year Quarter\", FORMAT ( __QuarterNumber, \"\Q0\" ) &amp; \"-\" &amp; FORMAT ( __YearNumber, \"0000\" ),\n            \"Quarter\", FORMAT( __QuarterNumber, \"\Q0\" ),\n            \"Year Month\", FORMAT ( __Date, __MonthFormatString &amp; \" yyyy\" ),\n            \"Year Month Number\", __YearNumber * 12 + __MonthNumber - 1,\n            \"Month\", FORMAT ( __Date, __MonthFormatString ),\n            \"Month Number\", __MonthNumber,\n            \"Day of Week Number\", __WeekDayNumber,\n            \"Day of Week\", __WeekDay,\n            \"DateWithTransactions\", __Date &lt;= __LastTransactionDate \n        )\n    )\nRETURN\n    __Step3";</v>
      </c>
    </row>
    <row r="36" spans="1:13" ht="90" x14ac:dyDescent="0.25">
      <c r="A36" t="s">
        <v>171</v>
      </c>
      <c r="B36" t="s">
        <v>28</v>
      </c>
      <c r="C36" t="s">
        <v>44</v>
      </c>
      <c r="D36" s="32" t="s">
        <v>172</v>
      </c>
      <c r="E36" t="s">
        <v>44</v>
      </c>
      <c r="F36" t="s">
        <v>44</v>
      </c>
      <c r="H36" s="34"/>
      <c r="I36" t="str">
        <f t="shared" si="0"/>
        <v>Model.Tables["KPI type"].AddMeasure("","{\n    (\"Δ PY\", NAMEOF('Metric Selection'[DeltaPY SVG]), 0),\n    (\"Δ PY%\", NAMEOF('Metric Selection'[DeltaPY% SVG]), 1)\n}","");</v>
      </c>
      <c r="J36" t="str">
        <f t="shared" si="1"/>
        <v>Model.Tables["KPI type"].Measures[""].Description ="";</v>
      </c>
      <c r="K36" t="str">
        <f t="shared" si="2"/>
        <v>Model.Tables["KPI type"].Measures[""].FormatString = "";</v>
      </c>
      <c r="L36" t="str">
        <f t="shared" si="3"/>
        <v>Model.Tables["KPI type"].Measures[""].DisplayFolder = "";</v>
      </c>
      <c r="M36" t="str">
        <f t="shared" si="4"/>
        <v>Model.Tables["KPI type"].Measures[""].Expression = "{\n    (\"Δ PY\", NAMEOF('Metric Selection'[DeltaPY SVG]), 0),\n    (\"Δ PY%\", NAMEOF('Metric Selection'[DeltaPY% SVG]), 1)\n}";</v>
      </c>
    </row>
    <row r="37" spans="1:13" ht="90" x14ac:dyDescent="0.25">
      <c r="A37" t="s">
        <v>173</v>
      </c>
      <c r="B37" t="s">
        <v>43</v>
      </c>
      <c r="C37" t="s">
        <v>174</v>
      </c>
      <c r="D37" s="32" t="s">
        <v>175</v>
      </c>
      <c r="E37" t="s">
        <v>44</v>
      </c>
      <c r="F37" t="s">
        <v>44</v>
      </c>
      <c r="H37" s="34" t="s">
        <v>270</v>
      </c>
      <c r="I37" t="str">
        <f t="shared" si="0"/>
        <v>Model.Tables["Metric Selection"].AddMeasure("_Test","MAX (\n        ABS ( MAXX ( ALL ( 'DataTable'[Education] ), [DeltaPY] ) ),\n        ABS ( MINX ( ALL ( 'DataTable'[Education] ), [DeltaPY] ) )\n    )","");</v>
      </c>
      <c r="J37" t="str">
        <f t="shared" si="1"/>
        <v>Model.Tables["Metric Selection"].Measures["_Test"].Description ="Test measure used for development or debugging purposes.";</v>
      </c>
      <c r="K37" t="str">
        <f t="shared" si="2"/>
        <v>Model.Tables["Metric Selection"].Measures["_Test"].FormatString = "";</v>
      </c>
      <c r="L37" t="str">
        <f t="shared" si="3"/>
        <v>Model.Tables["Metric Selection"].Measures["_Test"].DisplayFolder = "";</v>
      </c>
      <c r="M37" t="str">
        <f t="shared" si="4"/>
        <v>Model.Tables["Metric Selection"].Measures["_Test"].Expression = "MAX (\n        ABS ( MAXX ( ALL ( 'DataTable'[Education] ), [DeltaPY] ) ),\n        ABS ( MINX ( ALL ( 'DataTable'[Education] ), [DeltaPY] ) )\n    )";</v>
      </c>
    </row>
    <row r="38" spans="1:13" ht="135" x14ac:dyDescent="0.25">
      <c r="A38" t="s">
        <v>173</v>
      </c>
      <c r="B38" t="s">
        <v>43</v>
      </c>
      <c r="C38" t="s">
        <v>176</v>
      </c>
      <c r="D38" s="32" t="s">
        <v>177</v>
      </c>
      <c r="E38" t="s">
        <v>44</v>
      </c>
      <c r="F38" t="s">
        <v>44</v>
      </c>
      <c r="H38" s="34" t="s">
        <v>271</v>
      </c>
      <c r="I38" t="str">
        <f t="shared" si="0"/>
        <v>Model.Tables["Metric Selection"].AddMeasure("Current","\n\nSWITCH(\n    SELECTEDVALUE('Metric Selection'[Selected_KPI]),\n    \"Headcount\",[1_Headcount],\n    \"Hires\",[2_Hires],\n    \"Terminations\",[4_Terminations],\n    \"Salary\",[3_TotalSalary])","");</v>
      </c>
      <c r="J38" t="str">
        <f t="shared" si="1"/>
        <v>Model.Tables["Metric Selection"].Measures["Current"].Description ="Displays the currently selected metric value based on user selection or slicer context.";</v>
      </c>
      <c r="K38" t="str">
        <f t="shared" si="2"/>
        <v>Model.Tables["Metric Selection"].Measures["Current"].FormatString = "";</v>
      </c>
      <c r="L38" t="str">
        <f t="shared" si="3"/>
        <v>Model.Tables["Metric Selection"].Measures["Current"].DisplayFolder = "";</v>
      </c>
      <c r="M38" t="str">
        <f t="shared" si="4"/>
        <v>Model.Tables["Metric Selection"].Measures["Current"].Expression = "\n\nSWITCH(\n    SELECTEDVALUE('Metric Selection'[Selected_KPI]),\n    \"Headcount\",[1_Headcount],\n    \"Hires\",[2_Hires],\n    \"Terminations\",[4_Terminations],\n    \"Salary\",[3_TotalSalary])";</v>
      </c>
    </row>
    <row r="39" spans="1:13" ht="105" x14ac:dyDescent="0.25">
      <c r="A39" t="s">
        <v>173</v>
      </c>
      <c r="B39" t="s">
        <v>43</v>
      </c>
      <c r="C39" t="s">
        <v>178</v>
      </c>
      <c r="D39" s="32" t="s">
        <v>179</v>
      </c>
      <c r="E39" t="s">
        <v>44</v>
      </c>
      <c r="F39" t="s">
        <v>44</v>
      </c>
      <c r="H39" s="34" t="s">
        <v>272</v>
      </c>
      <c r="I39" t="str">
        <f t="shared" si="0"/>
        <v>Model.Tables["Metric Selection"].AddMeasure("DeltaPY","[Current]-[Past Year]","");</v>
      </c>
      <c r="J39" t="str">
        <f t="shared" si="1"/>
        <v>Model.Tables["Metric Selection"].Measures["DeltaPY"].Description ="Calculates the absolute difference between current and prior year values.";</v>
      </c>
      <c r="K39" t="str">
        <f t="shared" si="2"/>
        <v>Model.Tables["Metric Selection"].Measures["DeltaPY"].FormatString = "";</v>
      </c>
      <c r="L39" t="str">
        <f t="shared" si="3"/>
        <v>Model.Tables["Metric Selection"].Measures["DeltaPY"].DisplayFolder = "";</v>
      </c>
      <c r="M39" t="str">
        <f t="shared" si="4"/>
        <v>Model.Tables["Metric Selection"].Measures["DeltaPY"].Expression = "[Current]-[Past Year]";</v>
      </c>
    </row>
    <row r="40" spans="1:13" ht="409.5" x14ac:dyDescent="0.25">
      <c r="A40" t="s">
        <v>173</v>
      </c>
      <c r="B40" t="s">
        <v>43</v>
      </c>
      <c r="C40" t="s">
        <v>180</v>
      </c>
      <c r="D40" s="32" t="s">
        <v>181</v>
      </c>
      <c r="E40" t="s">
        <v>44</v>
      </c>
      <c r="F40" t="s">
        <v>44</v>
      </c>
      <c r="H40" s="34" t="s">
        <v>273</v>
      </c>
      <c r="I40" t="str">
        <f t="shared" si="0"/>
        <v>Model.Tables["Metric Selection"].AddMeasure("DeltaPY SVG","\n//ΔPY = AC - PY (difference between AC and PY)\n//Returns an SVG image code with ΔPY bars (green - positive, red - negative)\n//  and a vertical line for Axis Y (ΔPY = 0)\nVAR _ColorGrey = \"#c6c6c6\"\nVAR _ColorRed = \"#ff0000\"\nVAR _ColorGreen = \"#008e96\"\nVAR _Value =\n    --ΔPY \n    [DeltaPY]\nVAR _FontWeight =\n    --'normal' font for sales persons, 'bold' font for total row (average)\n\n        \"normal\"\nVAR _maxValue =\n    --max value to calcualte axis X scale\n\nSWITCH(TRUE(),\n    ISINSCOPE('DataTable'[EmploymentType]),     \n    MAX (\n        ABS ( MAXX ( ALLSELECTED ( 'DataTable'[EmploymentType] ), [DeltaPY] ) ),\n        ABS ( MINX ( ALLSELECTED ( 'DataTable'[EmploymentType] ), [DeltaPY] ) )\n    )\n,\n    ISINSCOPE('DataTable'[JobRole]),      \n    MAX (\n        ABS ( MAXX ( ALLSELECTED ( 'DataTable'[JobRole] ), [DeltaPY] ) ),\n        ABS ( MINX ( ALLSELECTED ( 'DataTable'[JobRole] ), [DeltaPY] ) )\n    )\n,\n    ISINSCOPE('DataTable'[AgeGroup]),       \n    MAX (\n        ABS ( MAXX ( ALLSELECTED ( 'DataTable'[AgeGroup] ), [DeltaPY] ) ),\n        ABS ( MINX ( ALLSELECTED ( 'DataTable'[AgeGroup] ), [DeltaPY] ) )\n    )\n,\n    ISINSCOPE('DataTable'[Department]),       \n    MAX (\n        ABS ( MAXX ( ALLSELECTED ( 'DataTable'[Department] ), [DeltaPY] ) ),\n        ABS ( MINX ( ALLSELECTED ( 'DataTable'[Department] ), [DeltaPY] ) )\n    )\n,\n    ISINSCOPE('DataTable'[Education]),       \n    MAX (\n        ABS ( MAXX ( ALLSELECTED ( 'DataTable'[Education] ), [DeltaPY] ) ),\n        ABS ( MINX ( ALLSELECTED ( 'DataTable'[Education] ), [DeltaPY] ) )\n    )\n,\n    ISINSCOPE('DataTable'[Gender]),      \n    MAX (\n        ABS ( MAXX ( ALLSELECTED ( 'DataTable'[Gender] ), [DeltaPY] ) ),\n        ABS ( MINX ( ALLSELECTED ( 'DataTable'[Gender] ), [DeltaPY] ) )\n    )\n,\n    ISINSCOPE('DataTable'[JobSatisfaction]),      \n    MAX (\n        ABS ( MAXX ( ALLSELECTED ( 'DataTable'[JobSatisfaction] ), [DeltaPY] ) ),\n        ABS ( MINX ( ALLSELECTED ( 'DataTable'[JobSatisfaction] ), [DeltaPY] ) )\n    )\n,\n    ISINSCOPE('DataTable'[Performance]),       \n    MAX (\n        ABS ( MAXX ( ALLSELECTED ( 'DataTable'[Performance] ), [DeltaPY] ) ),\n        ABS ( MINX ( ALLSELECTED ( 'DataTable'[Performance] ), [DeltaPY] ) )\n    )\n,\n    ISINSCOPE('DataTable'[WorkLifeBalance]),       \n    MAX (\n        ABS ( MAXX ( ALLSELECTED ( 'DataTable'[WorkLifeBalance] ), [DeltaPY] ) ),\n        ABS ( MINX ( ALLSELECTED ( 'DataTable'[WorkLifeBalance] ), [DeltaPY] ) )\n    )\n\n    )\nVAR _WidthValue =\n    --bar width (numeric value)\n    ( DIVIDE ( ABS ( _Value ), _maxValue ) / 2 ) * 0.6\nVAR _Width =\n    --bar width - text for SVG\n    FORMAT ( _WidthValue, \"0.0%\" )\nVAR _barColor =\n    --green or red\n    IF ( _Value &gt; 0, _ColorGreen, _ColorRed )\nVAR _X =\n    --x position of a bar\n    SWITCH (\n        TRUE (),\n        _Value &gt;= 0, \"50%\",\n        _Value &lt; 0, FORMAT ( 0.5 - _WidthValue, \"0%\" )\n    )\nVAR _XText =\n    --x position of a label\n    SWITCH (\n        TRUE (),\n        _Value &gt;= 0, FORMAT ( 0.5 + _WidthValue, \"0%\" ),\n        _Value &lt; 0, _X\n    )\nVAR _Anchor =\n    --text anchor\n    SWITCH ( TRUE (), _Value &gt;= 0, \"start\", _Value &lt; 0, \"end\" )\nVAR _DX =\n    --text offset along axis X\n    SWITCH ( TRUE (), _Value &gt;= 0, 5, _Value &lt; 0, -5 )\nVAR _Rank =\n    --row value rank to ensure correct column sorting\n    10000\n        + RANKX ( ALLSELECTED ( 'DataTable' ), [DeltaPY],, ASC )\nVAR _SVG =\n    --SVG code\n    --header\n    --comment with Rank text for sorting\n    --line (axis Y)\n    --rectangle for DeltaPY (green or red)\n    --text data label for DeltaPY\n    --SVG style\n    \"data:image/svg+xml;utf8,\" &amp; \"&lt;svg xmlns=\"\"http://www.w3.org/2000/svg\"\"&gt;\n    /*\" &amp; _Rank &amp; \"*/ \n    &lt;line  x1=\"\"50%\"\" x2=\"\"50%\"\" y1=\"\"0%\"\" y2=\"\"100%\"\" stroke=\"\"\" &amp; _ColorGrey &amp; \"\"\" stroke-width=\"\"1\"\"&gt;&lt;/line &gt;\n    &lt;rect y=\"\"17%\"\" x=\"\"\" &amp; _X &amp; \"\"\" width=\"\"\" &amp; _Width &amp; \"\"\" height=\"\"67%\"\" fill=\"\"\" &amp; _barColor &amp; \"\"\"&gt;&lt;/rect&gt;    \n    &lt;text text-anchor=\"\"\" &amp; _Anchor &amp; \"\"\" x=\"\"\" &amp; _XText &amp; \"\"\" dx=\"\"\" &amp; _DX &amp; \"\"\" y=\"\"55%\"\" font-weight=\"\"\" &amp; _FontWeight &amp; \"\"\"&gt;\"\n        &amp; FORMAT ( _Value, \"+#,0;-#,0;#,0\" ) &amp; \"&lt;/text&gt;    \n\" &amp; [SVG Style] &amp; \"\n&lt;/svg&gt;\"\nRETURN\n    _SVG","");</v>
      </c>
      <c r="J40" t="str">
        <f t="shared" si="1"/>
        <v>Model.Tables["Metric Selection"].Measures["DeltaPY SVG"].Description ="Generates SVG formatting for visualizing year-over-year percentage changes with appropriate symbols.";</v>
      </c>
      <c r="K40" t="str">
        <f t="shared" si="2"/>
        <v>Model.Tables["Metric Selection"].Measures["DeltaPY SVG"].FormatString = "";</v>
      </c>
      <c r="L40" t="str">
        <f t="shared" si="3"/>
        <v>Model.Tables["Metric Selection"].Measures["DeltaPY SVG"].DisplayFolder = "";</v>
      </c>
      <c r="M40" t="str">
        <f t="shared" si="4"/>
        <v>Model.Tables["Metric Selection"].Measures["DeltaPY SVG"].Expression = "\n//ΔPY = AC - PY (difference between AC and PY)\n//Returns an SVG image code with ΔPY bars (green - positive, red - negative)\n//  and a vertical line for Axis Y (ΔPY = 0)\nVAR _ColorGrey = \"#c6c6c6\"\nVAR _ColorRed = \"#ff0000\"\nVAR _ColorGreen = \"#008e96\"\nVAR _Value =\n    --ΔPY \n    [DeltaPY]\nVAR _FontWeight =\n    --'normal' font for sales persons, 'bold' font for total row (average)\n\n        \"normal\"\nVAR _maxValue =\n    --max value to calcualte axis X scale\n\nSWITCH(TRUE(),\n    ISINSCOPE('DataTable'[EmploymentType]),     \n    MAX (\n        ABS ( MAXX ( ALLSELECTED ( 'DataTable'[EmploymentType] ), [DeltaPY] ) ),\n        ABS ( MINX ( ALLSELECTED ( 'DataTable'[EmploymentType] ), [DeltaPY] ) )\n    )\n,\n    ISINSCOPE('DataTable'[JobRole]),      \n    MAX (\n        ABS ( MAXX ( ALLSELECTED ( 'DataTable'[JobRole] ), [DeltaPY] ) ),\n        ABS ( MINX ( ALLSELECTED ( 'DataTable'[JobRole] ), [DeltaPY] ) )\n    )\n,\n    ISINSCOPE('DataTable'[AgeGroup]),       \n    MAX (\n        ABS ( MAXX ( ALLSELECTED ( 'DataTable'[AgeGroup] ), [DeltaPY] ) ),\n        ABS ( MINX ( ALLSELECTED ( 'DataTable'[AgeGroup] ), [DeltaPY] ) )\n    )\n,\n    ISINSCOPE('DataTable'[Department]),       \n    MAX (\n        ABS ( MAXX ( ALLSELECTED ( 'DataTable'[Department] ), [DeltaPY] ) ),\n        ABS ( MINX ( ALLSELECTED ( 'DataTable'[Department] ), [DeltaPY] ) )\n    )\n,\n    ISINSCOPE('DataTable'[Education]),       \n    MAX (\n        ABS ( MAXX ( ALLSELECTED ( 'DataTable'[Education] ), [DeltaPY] ) ),\n        ABS ( MINX ( ALLSELECTED ( 'DataTable'[Education] ), [DeltaPY] ) )\n    )\n,\n    ISINSCOPE('DataTable'[Gender]),      \n    MAX (\n        ABS ( MAXX ( ALLSELECTED ( 'DataTable'[Gender] ), [DeltaPY] ) ),\n        ABS ( MINX ( ALLSELECTED ( 'DataTable'[Gender] ), [DeltaPY] ) )\n    )\n,\n    ISINSCOPE('DataTable'[JobSatisfaction]),      \n    MAX (\n        ABS ( MAXX ( ALLSELECTED ( 'DataTable'[JobSatisfaction] ), [DeltaPY] ) ),\n        ABS ( MINX ( ALLSELECTED ( 'DataTable'[JobSatisfaction] ), [DeltaPY] ) )\n    )\n,\n    ISINSCOPE('DataTable'[Performance]),       \n    MAX (\n        ABS ( MAXX ( ALLSELECTED ( 'DataTable'[Performance] ), [DeltaPY] ) ),\n        ABS ( MINX ( ALLSELECTED ( 'DataTable'[Performance] ), [DeltaPY] ) )\n    )\n,\n    ISINSCOPE('DataTable'[WorkLifeBalance]),       \n    MAX (\n        ABS ( MAXX ( ALLSELECTED ( 'DataTable'[WorkLifeBalance] ), [DeltaPY] ) ),\n        ABS ( MINX ( ALLSELECTED ( 'DataTable'[WorkLifeBalance] ), [DeltaPY] ) )\n    )\n\n    )\nVAR _WidthValue =\n    --bar width (numeric value)\n    ( DIVIDE ( ABS ( _Value ), _maxValue ) / 2 ) * 0.6\nVAR _Width =\n    --bar width - text for SVG\n    FORMAT ( _WidthValue, \"0.0%\" )\nVAR _barColor =\n    --green or red\n    IF ( _Value &gt; 0, _ColorGreen, _ColorRed )\nVAR _X =\n    --x position of a bar\n    SWITCH (\n        TRUE (),\n        _Value &gt;= 0, \"50%\",\n        _Value &lt; 0, FORMAT ( 0.5 - _WidthValue, \"0%\" )\n    )\nVAR _XText =\n    --x position of a label\n    SWITCH (\n        TRUE (),\n        _Value &gt;= 0, FORMAT ( 0.5 + _WidthValue, \"0%\" ),\n        _Value &lt; 0, _X\n    )\nVAR _Anchor =\n    --text anchor\n    SWITCH ( TRUE (), _Value &gt;= 0, \"start\", _Value &lt; 0, \"end\" )\nVAR _DX =\n    --text offset along axis X\n    SWITCH ( TRUE (), _Value &gt;= 0, 5, _Value &lt; 0, -5 )\nVAR _Rank =\n    --row value rank to ensure correct column sorting\n    10000\n        + RANKX ( ALLSELECTED ( 'DataTable' ), [DeltaPY],, ASC )\nVAR _SVG =\n    --SVG code\n    --header\n    --comment with Rank text for sorting\n    --line (axis Y)\n    --rectangle for DeltaPY (green or red)\n    --text data label for DeltaPY\n    --SVG style\n    \"data:image/svg+xml;utf8,\" &amp; \"&lt;svg xmlns=\"\"http://www.w3.org/2000/svg\"\"&gt;\n    /*\" &amp; _Rank &amp; \"*/ \n    &lt;line  x1=\"\"50%\"\" x2=\"\"50%\"\" y1=\"\"0%\"\" y2=\"\"100%\"\" stroke=\"\"\" &amp; _ColorGrey &amp; \"\"\" stroke-width=\"\"1\"\"&gt;&lt;/line &gt;\n    &lt;rect y=\"\"17%\"\" x=\"\"\" &amp; _X &amp; \"\"\" width=\"\"\" &amp; _Width &amp; \"\"\" height=\"\"67%\"\" fill=\"\"\" &amp; _barColor &amp; \"\"\"&gt;&lt;/rect&gt;    \n    &lt;text text-anchor=\"\"\" &amp; _Anchor &amp; \"\"\" x=\"\"\" &amp; _XText &amp; \"\"\" dx=\"\"\" &amp; _DX &amp; \"\"\" y=\"\"55%\"\" font-weight=\"\"\" &amp; _FontWeight &amp; \"\"\"&gt;\"\n        &amp; FORMAT ( _Value, \"+#,0;-#,0;#,0\" ) &amp; \"&lt;/text&gt;    \n\" &amp; [SVG Style] &amp; \"\n&lt;/svg&gt;\"\nRETURN\n    _SVG";</v>
      </c>
    </row>
    <row r="41" spans="1:13" ht="120" x14ac:dyDescent="0.25">
      <c r="A41" t="s">
        <v>173</v>
      </c>
      <c r="B41" t="s">
        <v>43</v>
      </c>
      <c r="C41" t="s">
        <v>182</v>
      </c>
      <c r="D41" s="32" t="s">
        <v>183</v>
      </c>
      <c r="E41" t="s">
        <v>44</v>
      </c>
      <c r="F41" t="s">
        <v>48</v>
      </c>
      <c r="H41" s="34" t="s">
        <v>274</v>
      </c>
      <c r="I41" t="str">
        <f t="shared" si="0"/>
        <v>Model.Tables["Metric Selection"].AddMeasure("DeltaPY%","\nDIVIDE([Current]-[Past Year], [Past Year])","");</v>
      </c>
      <c r="J41" t="str">
        <f t="shared" si="1"/>
        <v>Model.Tables["Metric Selection"].Measures["DeltaPY%"].Description ="Calculates the percentage change from prior year, showing growth or decline rates.";</v>
      </c>
      <c r="K41" t="str">
        <f t="shared" si="2"/>
        <v>Model.Tables["Metric Selection"].Measures["DeltaPY%"].FormatString = "0.00%;-0.00%;0.00%";</v>
      </c>
      <c r="L41" t="str">
        <f t="shared" si="3"/>
        <v>Model.Tables["Metric Selection"].Measures["DeltaPY%"].DisplayFolder = "";</v>
      </c>
      <c r="M41" t="str">
        <f t="shared" si="4"/>
        <v>Model.Tables["Metric Selection"].Measures["DeltaPY%"].Expression = "\nDIVIDE([Current]-[Past Year], [Past Year])";</v>
      </c>
    </row>
    <row r="42" spans="1:13" ht="409.5" x14ac:dyDescent="0.25">
      <c r="A42" t="s">
        <v>173</v>
      </c>
      <c r="B42" t="s">
        <v>43</v>
      </c>
      <c r="C42" t="s">
        <v>184</v>
      </c>
      <c r="D42" s="32" t="s">
        <v>185</v>
      </c>
      <c r="E42" t="s">
        <v>44</v>
      </c>
      <c r="F42" t="s">
        <v>44</v>
      </c>
      <c r="H42" s="34" t="s">
        <v>274</v>
      </c>
      <c r="I42" t="str">
        <f t="shared" si="0"/>
        <v>Model.Tables["Metric Selection"].AddMeasure("DeltaPY% SVG","\n//ΔPY% = (AC - PY) / PY (relative difference between AC and PY)\n//Returns an SVG image code with ΔPY% pin charts (green - positive, red - negative, black pinheads)\n//  and a vertical line for Axis Y (ΔPY% = 0)\nVAR _ColorGrey = \"#c6c6c6\"\nVAR _ColorRed = \"#ff0000\"\nVAR _ColorGreen = \"#008e96\"\nVAR _ColorBlack = \"#404040\"\nVAR _Value =\n        [DeltaPY%]\nVAR _FontWeight =\n    --'normal' font for sales persons, 'bold' font for total row (average)\n        \"normal\"\nVAR _maxValue =\n    --max value to calcualte axis X scale\n\nSWITCH(TRUE(),\n    ISINSCOPE('DataTable'[EmploymentType]),     \n    MAX (\n        ABS ( MAXX ( ALLSELECTED ( 'DataTable'[EmploymentType] ), [DeltaPY%] ) ),\n        ABS ( MINX ( ALLSELECTED ( 'DataTable'[EmploymentType] ), [DeltaPY%] ) )\n    )\n,\n    ISINSCOPE('DataTable'[JobRole]),      \n    MAX (\n        ABS ( MAXX ( ALLSELECTED ( 'DataTable'[JobRole] ), [DeltaPY%] ) ),\n        ABS ( MINX ( ALLSELECTED ( 'DataTable'[JobRole] ), [DeltaPY%] ) )\n    )\n,\n    ISINSCOPE('DataTable'[AgeGroup]),       \n    MAX (\n        ABS ( MAXX ( ALLSELECTED ( 'DataTable'[AgeGroup] ), [DeltaPY%] ) ),\n        ABS ( MINX ( ALLSELECTED ( 'DataTable'[AgeGroup] ), [DeltaPY%] ) )\n    )\n,\n    ISINSCOPE('DataTable'[Department]),       \n    MAX (\n        ABS ( MAXX ( ALLSELECTED ( 'DataTable'[Department] ), [DeltaPY%] ) ),\n        ABS ( MINX ( ALLSELECTED ( 'DataTable'[Department] ), [DeltaPY%] ) )\n    )\n,\n    ISINSCOPE('DataTable'[Education]),       \n    MAX (\n        ABS ( MAXX ( ALLSELECTED ( 'DataTable'[Education] ), [DeltaPY%] ) ),\n        ABS ( MINX ( ALLSELECTED ( 'DataTable'[Education] ), [DeltaPY%] ) )\n    )\n,\n    ISINSCOPE('DataTable'[Gender]),      \n    MAX (\n        ABS ( MAXX ( ALLSELECTED ( 'DataTable'[Gender] ), [DeltaPY%] ) ),\n        ABS ( MINX ( ALLSELECTED ( 'DataTable'[Gender] ), [DeltaPY%] ) )\n    )\n,\n    ISINSCOPE('DataTable'[JobSatisfaction]),      \n    MAX (\n        ABS ( MAXX ( ALLSELECTED ( 'DataTable'[JobSatisfaction] ), [DeltaPY%] ) ),\n        ABS ( MINX ( ALLSELECTED ( 'DataTable'[JobSatisfaction] ), [DeltaPY%] ) )\n    )\n,\n    ISINSCOPE('DataTable'[Performance]),       \n    MAX (\n        ABS ( MAXX ( ALLSELECTED ( 'DataTable'[Performance] ), [DeltaPY%] ) ),\n        ABS ( MINX ( ALLSELECTED ( 'DataTable'[Performance] ), [DeltaPY%] ) )\n    )\n,\n    ISINSCOPE('DataTable'[WorkLifeBalance]),       \n    MAX (\n        ABS ( MAXX ( ALLSELECTED ( 'DataTable'[WorkLifeBalance] ), [DeltaPY%] ) ),\n        ABS ( MINX ( ALLSELECTED ( 'DataTable'[WorkLifeBalance] ), [DeltaPY%] ) )\n    ))\nVAR _WidthValue =\n    --bar width (numeric value)\n    ( DIVIDE ( ABS ( _Value ), _maxValue ) / 2 ) * 0.65\nVAR _Width =\n    --bar width - text for SVG\n    FORMAT ( _WidthValue, \"0.0%\" )\nVAR _barColor =\n    --green or red\n    IF ( _Value &gt; 0, _ColorGreen, _ColorRed )\nVAR _X =\n    --x position of a bar (pin)\n    SWITCH (\n        TRUE (),\n        _Value &gt;= 0, \"50%\",\n        _Value &lt; 0, FORMAT ( 0.5 - _WidthValue, \"0.0%\" )\n    )\nVAR _XPinhead =\n    --x position of a bar (pinhead)\n    SWITCH (\n        TRUE (),\n        _Value &gt;= 0,\n            FORMAT ( 0.5 + _WidthValue - 3 / 200, \"0.0%\" ),\n        _Value &lt; 0,\n            FORMAT ( 0.5 - _WidthValue - 3 / 200, \"0.0%\" )\n    )\nVAR _XText =\n    --x position of a label\n    SWITCH (\n        TRUE (),\n        _Value &gt;= 0, FORMAT ( 0.5 + _WidthValue, \"0%\" ),\n        _Value &lt; 0, _X\n    )\nVAR _Anchor =\n    --text anchor\n    SWITCH ( TRUE (), _Value &gt;= 0, \"start\", _Value &lt; 0, \"end\" )\nVAR _DX =\n    --text offset along axis X\n    SWITCH ( TRUE (), _Value &gt;= 0, 10, _Value &lt; 0, - 10 )\nVAR _Rank =\n    --row value rank to ensure correct column sorting\n    10000\n        + RANKX ( ALLSELECTED ( 'DataTable' ), [DeltaPY%],, ASC )\nVAR _SVG =\n    --SVG code\n    --header\n    --comment with Rank text for sorting\n    --line (axis Y)\n    --rectangle black pinhead\n    --rectangle for DeltaPY%% (green or red)\n    --text data label for DeltaPY%%\n    --SVG style\n    \"data:image/svg+xml;utf8,\" &amp; \"&lt;svg xmlns=\"\"http://www.w3.org/2000/svg\"\"&gt;\n    /*\" &amp; _Rank &amp; \"*/\n    &lt;line  x1=\"\"50%\"\" x2=\"\"50%\"\" y1=\"\"0%\"\" y2=\"\"100%\"\" stroke=\"\"\" &amp; _ColorGrey &amp; \"\"\" stroke-width=\"\"1\"\"&gt;&lt;/line &gt;\n    &lt;rect y=\"\"35%\"\" x=\"\"\" &amp; _XPinhead &amp; \"\"\" width=\"\"\" &amp; \"10\" &amp; \"\"\" height=\"\"30%\"\" fill=\"\"\" &amp; _ColorBlack &amp; \"\"\"&gt;&lt;/rect&gt;   \n    &lt;rect y=\"\"45%\"\" x=\"\"\" &amp; _X &amp; \"\"\" width=\"\"\"\n        &amp; FORMAT ( _Width, \"0.0%\" ) &amp; \"\"\" height=\"\"10%\"\" fill=\"\"\" &amp; _barColor &amp; \"\"\"&gt;&lt;/rect&gt;\n    \n        &lt;text text-anchor=\"\"\" &amp; _Anchor &amp; \"\"\" x=\"\"\" &amp; _XText &amp; \"\"\" dx=\"\"\" &amp; _DX &amp; \"\"\" y=\"\"55%\"\" font-weight=\"\"\" &amp; _FontWeight &amp; \"\"\"&gt;\"\n        &amp; FORMAT ( _Value, \"#%\" ) &amp; \"&lt;/text&gt;    \n\" &amp; [SVG Style] &amp; \"\n&lt;/svg&gt;\"\nRETURN\n    _SVG","");</v>
      </c>
      <c r="J42" t="str">
        <f t="shared" si="1"/>
        <v>Model.Tables["Metric Selection"].Measures["DeltaPY% SVG"].Description ="Calculates the percentage change from prior year, showing growth or decline rates.";</v>
      </c>
      <c r="K42" t="str">
        <f t="shared" si="2"/>
        <v>Model.Tables["Metric Selection"].Measures["DeltaPY% SVG"].FormatString = "";</v>
      </c>
      <c r="L42" t="str">
        <f t="shared" si="3"/>
        <v>Model.Tables["Metric Selection"].Measures["DeltaPY% SVG"].DisplayFolder = "";</v>
      </c>
      <c r="M42" t="str">
        <f t="shared" si="4"/>
        <v>Model.Tables["Metric Selection"].Measures["DeltaPY% SVG"].Expression = "\n//ΔPY% = (AC - PY) / PY (relative difference between AC and PY)\n//Returns an SVG image code with ΔPY% pin charts (green - positive, red - negative, black pinheads)\n//  and a vertical line for Axis Y (ΔPY% = 0)\nVAR _ColorGrey = \"#c6c6c6\"\nVAR _ColorRed = \"#ff0000\"\nVAR _ColorGreen = \"#008e96\"\nVAR _ColorBlack = \"#404040\"\nVAR _Value =\n        [DeltaPY%]\nVAR _FontWeight =\n    --'normal' font for sales persons, 'bold' font for total row (average)\n        \"normal\"\nVAR _maxValue =\n    --max value to calcualte axis X scale\n\nSWITCH(TRUE(),\n    ISINSCOPE('DataTable'[EmploymentType]),     \n    MAX (\n        ABS ( MAXX ( ALLSELECTED ( 'DataTable'[EmploymentType] ), [DeltaPY%] ) ),\n        ABS ( MINX ( ALLSELECTED ( 'DataTable'[EmploymentType] ), [DeltaPY%] ) )\n    )\n,\n    ISINSCOPE('DataTable'[JobRole]),      \n    MAX (\n        ABS ( MAXX ( ALLSELECTED ( 'DataTable'[JobRole] ), [DeltaPY%] ) ),\n        ABS ( MINX ( ALLSELECTED ( 'DataTable'[JobRole] ), [DeltaPY%] ) )\n    )\n,\n    ISINSCOPE('DataTable'[AgeGroup]),       \n    MAX (\n        ABS ( MAXX ( ALLSELECTED ( 'DataTable'[AgeGroup] ), [DeltaPY%] ) ),\n        ABS ( MINX ( ALLSELECTED ( 'DataTable'[AgeGroup] ), [DeltaPY%] ) )\n    )\n,\n    ISINSCOPE('DataTable'[Department]),       \n    MAX (\n        ABS ( MAXX ( ALLSELECTED ( 'DataTable'[Department] ), [DeltaPY%] ) ),\n        ABS ( MINX ( ALLSELECTED ( 'DataTable'[Department] ), [DeltaPY%] ) )\n    )\n,\n    ISINSCOPE('DataTable'[Education]),       \n    MAX (\n        ABS ( MAXX ( ALLSELECTED ( 'DataTable'[Education] ), [DeltaPY%] ) ),\n        ABS ( MINX ( ALLSELECTED ( 'DataTable'[Education] ), [DeltaPY%] ) )\n    )\n,\n    ISINSCOPE('DataTable'[Gender]),      \n    MAX (\n        ABS ( MAXX ( ALLSELECTED ( 'DataTable'[Gender] ), [DeltaPY%] ) ),\n        ABS ( MINX ( ALLSELECTED ( 'DataTable'[Gender] ), [DeltaPY%] ) )\n    )\n,\n    ISINSCOPE('DataTable'[JobSatisfaction]),      \n    MAX (\n        ABS ( MAXX ( ALLSELECTED ( 'DataTable'[JobSatisfaction] ), [DeltaPY%] ) ),\n        ABS ( MINX ( ALLSELECTED ( 'DataTable'[JobSatisfaction] ), [DeltaPY%] ) )\n    )\n,\n    ISINSCOPE('DataTable'[Performance]),       \n    MAX (\n        ABS ( MAXX ( ALLSELECTED ( 'DataTable'[Performance] ), [DeltaPY%] ) ),\n        ABS ( MINX ( ALLSELECTED ( 'DataTable'[Performance] ), [DeltaPY%] ) )\n    )\n,\n    ISINSCOPE('DataTable'[WorkLifeBalance]),       \n    MAX (\n        ABS ( MAXX ( ALLSELECTED ( 'DataTable'[WorkLifeBalance] ), [DeltaPY%] ) ),\n        ABS ( MINX ( ALLSELECTED ( 'DataTable'[WorkLifeBalance] ), [DeltaPY%] ) )\n    ))\nVAR _WidthValue =\n    --bar width (numeric value)\n    ( DIVIDE ( ABS ( _Value ), _maxValue ) / 2 ) * 0.65\nVAR _Width =\n    --bar width - text for SVG\n    FORMAT ( _WidthValue, \"0.0%\" )\nVAR _barColor =\n    --green or red\n    IF ( _Value &gt; 0, _ColorGreen, _ColorRed )\nVAR _X =\n    --x position of a bar (pin)\n    SWITCH (\n        TRUE (),\n        _Value &gt;= 0, \"50%\",\n        _Value &lt; 0, FORMAT ( 0.5 - _WidthValue, \"0.0%\" )\n    )\nVAR _XPinhead =\n    --x position of a bar (pinhead)\n    SWITCH (\n        TRUE (),\n        _Value &gt;= 0,\n            FORMAT ( 0.5 + _WidthValue - 3 / 200, \"0.0%\" ),\n        _Value &lt; 0,\n            FORMAT ( 0.5 - _WidthValue - 3 / 200, \"0.0%\" )\n    )\nVAR _XText =\n    --x position of a label\n    SWITCH (\n        TRUE (),\n        _Value &gt;= 0, FORMAT ( 0.5 + _WidthValue, \"0%\" ),\n        _Value &lt; 0, _X\n    )\nVAR _Anchor =\n    --text anchor\n    SWITCH ( TRUE (), _Value &gt;= 0, \"start\", _Value &lt; 0, \"end\" )\nVAR _DX =\n    --text offset along axis X\n    SWITCH ( TRUE (), _Value &gt;= 0, 10, _Value &lt; 0, - 10 )\nVAR _Rank =\n    --row value rank to ensure correct column sorting\n    10000\n        + RANKX ( ALLSELECTED ( 'DataTable' ), [DeltaPY%],, ASC )\nVAR _SVG =\n    --SVG code\n    --header\n    --comment with Rank text for sorting\n    --line (axis Y)\n    --rectangle black pinhead\n    --rectangle for DeltaPY%% (green or red)\n    --text data label for DeltaPY%%\n    --SVG style\n    \"data:image/svg+xml;utf8,\" &amp; \"&lt;svg xmlns=\"\"http://www.w3.org/2000/svg\"\"&gt;\n    /*\" &amp; _Rank &amp; \"*/\n    &lt;line  x1=\"\"50%\"\" x2=\"\"50%\"\" y1=\"\"0%\"\" y2=\"\"100%\"\" stroke=\"\"\" &amp; _ColorGrey &amp; \"\"\" stroke-width=\"\"1\"\"&gt;&lt;/line &gt;\n    &lt;rect y=\"\"35%\"\" x=\"\"\" &amp; _XPinhead &amp; \"\"\" width=\"\"\" &amp; \"10\" &amp; \"\"\" height=\"\"30%\"\" fill=\"\"\" &amp; _ColorBlack &amp; \"\"\"&gt;&lt;/rect&gt;   \n    &lt;rect y=\"\"45%\"\" x=\"\"\" &amp; _X &amp; \"\"\" width=\"\"\"\n        &amp; FORMAT ( _Width, \"0.0%\" ) &amp; \"\"\" height=\"\"10%\"\" fill=\"\"\" &amp; _barColor &amp; \"\"\"&gt;&lt;/rect&gt;\n    \n        &lt;text text-anchor=\"\"\" &amp; _Anchor &amp; \"\"\" x=\"\"\" &amp; _XText &amp; \"\"\" dx=\"\"\" &amp; _DX &amp; \"\"\" y=\"\"55%\"\" font-weight=\"\"\" &amp; _FontWeight &amp; \"\"\"&gt;\"\n        &amp; FORMAT ( _Value, \"#%\" ) &amp; \"&lt;/text&gt;    \n\" &amp; [SVG Style] &amp; \"\n&lt;/svg&gt;\"\nRETURN\n    _SVG";</v>
      </c>
    </row>
    <row r="43" spans="1:13" ht="135" x14ac:dyDescent="0.25">
      <c r="A43" t="s">
        <v>173</v>
      </c>
      <c r="B43" t="s">
        <v>43</v>
      </c>
      <c r="C43" t="s">
        <v>186</v>
      </c>
      <c r="D43" s="32" t="s">
        <v>187</v>
      </c>
      <c r="E43" t="s">
        <v>44</v>
      </c>
      <c r="F43" t="s">
        <v>44</v>
      </c>
      <c r="H43" s="34" t="s">
        <v>275</v>
      </c>
      <c r="I43" t="str">
        <f t="shared" si="0"/>
        <v>Model.Tables["Metric Selection"].AddMeasure("Past Year","\n\nSWITCH(\n    SELECTEDVALUE('Metric Selection'[Selected_KPI]),\n    \"Headcount\",[1_Headcount LY],\n    \"Hires\",[2_Hires LY],\n    \"Terminations\",[4_Terminations LY],\n    \"Salary\",[3_TotalSalary LY])","");</v>
      </c>
      <c r="J43" t="str">
        <f t="shared" si="1"/>
        <v>Model.Tables["Metric Selection"].Measures["Past Year"].Description ="Displays the prior year value for the selected metric, enabling temporal comparisons.";</v>
      </c>
      <c r="K43" t="str">
        <f t="shared" si="2"/>
        <v>Model.Tables["Metric Selection"].Measures["Past Year"].FormatString = "";</v>
      </c>
      <c r="L43" t="str">
        <f t="shared" si="3"/>
        <v>Model.Tables["Metric Selection"].Measures["Past Year"].DisplayFolder = "";</v>
      </c>
      <c r="M43" t="str">
        <f t="shared" si="4"/>
        <v>Model.Tables["Metric Selection"].Measures["Past Year"].Expression = "\n\nSWITCH(\n    SELECTEDVALUE('Metric Selection'[Selected_KPI]),\n    \"Headcount\",[1_Headcount LY],\n    \"Hires\",[2_Hires LY],\n    \"Terminations\",[4_Terminations LY],\n    \"Salary\",[3_TotalSalary LY])";</v>
      </c>
    </row>
    <row r="44" spans="1:13" ht="165" x14ac:dyDescent="0.25">
      <c r="A44" t="s">
        <v>173</v>
      </c>
      <c r="B44" t="s">
        <v>43</v>
      </c>
      <c r="C44" t="s">
        <v>188</v>
      </c>
      <c r="D44" s="32" t="s">
        <v>189</v>
      </c>
      <c r="E44" t="s">
        <v>44</v>
      </c>
      <c r="F44" t="s">
        <v>44</v>
      </c>
      <c r="H44" s="34" t="s">
        <v>276</v>
      </c>
      <c r="I44" t="str">
        <f t="shared" si="0"/>
        <v>Model.Tables["Metric Selection"].AddMeasure("SVG Style","\n//SVG &lt;style&gt;&lt;/style&gt; code\n\"&lt;style&gt;\n    &lt;![CDATA[\n      text{\n        font-family: Segoe UI;\n        font-size: 12px;\n        alignment-baseline: middle;\n      }\n    ]]&gt;\n  &lt;/style&gt;\"","");</v>
      </c>
      <c r="J44" t="str">
        <f t="shared" si="1"/>
        <v>Model.Tables["Metric Selection"].Measures["SVG Style"].Description ="Defines SVG styling properties for custom visualizations in reports.";</v>
      </c>
      <c r="K44" t="str">
        <f t="shared" si="2"/>
        <v>Model.Tables["Metric Selection"].Measures["SVG Style"].FormatString = "";</v>
      </c>
      <c r="L44" t="str">
        <f t="shared" si="3"/>
        <v>Model.Tables["Metric Selection"].Measures["SVG Style"].DisplayFolder = "";</v>
      </c>
      <c r="M44" t="str">
        <f t="shared" si="4"/>
        <v>Model.Tables["Metric Selection"].Measures["SVG Style"].Expression = "\n//SVG &lt;style&gt;&lt;/style&gt; code\n\"&lt;style&gt;\n    &lt;![CDATA[\n      text{\n        font-family: Segoe UI;\n        font-size: 12px;\n        alignment-baseline: middle;\n      }\n    ]]&gt;\n  &lt;/style&gt;\"";</v>
      </c>
    </row>
    <row r="45" spans="1:13" ht="90" x14ac:dyDescent="0.25">
      <c r="A45" t="s">
        <v>190</v>
      </c>
      <c r="B45" t="s">
        <v>28</v>
      </c>
      <c r="C45" t="s">
        <v>44</v>
      </c>
      <c r="D45" s="32" t="s">
        <v>172</v>
      </c>
      <c r="E45" t="s">
        <v>44</v>
      </c>
      <c r="F45" t="s">
        <v>44</v>
      </c>
      <c r="H45" s="34"/>
      <c r="I45" t="str">
        <f t="shared" si="0"/>
        <v>Model.Tables["Parameter"].AddMeasure("","{\n    (\"Δ PY\", NAMEOF('Metric Selection'[DeltaPY SVG]), 0),\n    (\"Δ PY%\", NAMEOF('Metric Selection'[DeltaPY% SVG]), 1)\n}","");</v>
      </c>
      <c r="J45" t="str">
        <f t="shared" si="1"/>
        <v>Model.Tables["Parameter"].Measures[""].Description ="";</v>
      </c>
      <c r="K45" t="str">
        <f t="shared" si="2"/>
        <v>Model.Tables["Parameter"].Measures[""].FormatString = "";</v>
      </c>
      <c r="L45" t="str">
        <f t="shared" si="3"/>
        <v>Model.Tables["Parameter"].Measures[""].DisplayFolder = "";</v>
      </c>
      <c r="M45" t="str">
        <f t="shared" si="4"/>
        <v>Model.Tables["Parameter"].Measures[""].Expression = "{\n    (\"Δ PY\", NAMEOF('Metric Selection'[DeltaPY SVG]), 0),\n    (\"Δ PY%\", NAMEOF('Metric Selection'[DeltaPY% SVG]), 1)\n}";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34</v>
      </c>
      <c r="B1" s="8" t="s">
        <v>99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58D59FA8-6B02-4983-B065-78807CF74F09}">
  <ds:schemaRefs/>
</ds:datastoreItem>
</file>

<file path=customXml/itemProps2.xml><?xml version="1.0" encoding="utf-8"?>
<ds:datastoreItem xmlns:ds="http://schemas.openxmlformats.org/officeDocument/2006/customXml" ds:itemID="{8AA43E2F-6D32-4D37-B3BD-6990928465F6}">
  <ds:schemaRefs/>
</ds:datastoreItem>
</file>

<file path=customXml/itemProps3.xml><?xml version="1.0" encoding="utf-8"?>
<ds:datastoreItem xmlns:ds="http://schemas.openxmlformats.org/officeDocument/2006/customXml" ds:itemID="{994560AB-7D54-4200-B8F9-FC13640C69D9}">
  <ds:schemaRefs/>
</ds:datastoreItem>
</file>

<file path=customXml/itemProps4.xml><?xml version="1.0" encoding="utf-8"?>
<ds:datastoreItem xmlns:ds="http://schemas.openxmlformats.org/officeDocument/2006/customXml" ds:itemID="{5B84129E-8B8D-4152-8556-34A120444BDD}">
  <ds:schemaRefs/>
</ds:datastoreItem>
</file>

<file path=customXml/itemProps5.xml><?xml version="1.0" encoding="utf-8"?>
<ds:datastoreItem xmlns:ds="http://schemas.openxmlformats.org/officeDocument/2006/customXml" ds:itemID="{E51FD7EC-2C27-4FA0-806F-EEF09D12209E}">
  <ds:schemaRefs/>
</ds:datastoreItem>
</file>

<file path=customXml/itemProps6.xml><?xml version="1.0" encoding="utf-8"?>
<ds:datastoreItem xmlns:ds="http://schemas.openxmlformats.org/officeDocument/2006/customXml" ds:itemID="{261D693A-646B-468A-A7FF-9A3D5ABC449F}">
  <ds:schemaRefs/>
</ds:datastoreItem>
</file>

<file path=customXml/itemProps7.xml><?xml version="1.0" encoding="utf-8"?>
<ds:datastoreItem xmlns:ds="http://schemas.openxmlformats.org/officeDocument/2006/customXml" ds:itemID="{CBEE4176-980C-4F78-A41F-F3F5ECB80FE5}">
  <ds:schemaRefs/>
</ds:datastoreItem>
</file>

<file path=customXml/itemProps8.xml><?xml version="1.0" encoding="utf-8"?>
<ds:datastoreItem xmlns:ds="http://schemas.openxmlformats.org/officeDocument/2006/customXml" ds:itemID="{751391DB-DFFF-4075-952F-14E007C66B89}">
  <ds:schemaRefs/>
</ds:datastoreItem>
</file>

<file path=customXml/itemProps9.xml><?xml version="1.0" encoding="utf-8"?>
<ds:datastoreItem xmlns:ds="http://schemas.openxmlformats.org/officeDocument/2006/customXml" ds:itemID="{F115B8F1-A6F6-4CA3-9C94-A470B77595BC}">
  <ds:schemaRefs/>
</ds:datastoreItem>
</file>

<file path=customXml/itemProps10.xml><?xml version="1.0" encoding="utf-8"?>
<ds:datastoreItem xmlns:ds="http://schemas.openxmlformats.org/officeDocument/2006/customXml" ds:itemID="{59175126-8A53-4ECD-9CF7-7BBC4F9A351B}">
  <ds:schemaRefs/>
</ds:datastoreItem>
</file>

<file path=customXml/itemProps11.xml><?xml version="1.0" encoding="utf-8"?>
<ds:datastoreItem xmlns:ds="http://schemas.openxmlformats.org/officeDocument/2006/customXml" ds:itemID="{9356C8C5-2B61-42CD-82F8-E76E89378F07}">
  <ds:schemaRefs/>
</ds:datastoreItem>
</file>

<file path=customXml/itemProps12.xml><?xml version="1.0" encoding="utf-8"?>
<ds:datastoreItem xmlns:ds="http://schemas.openxmlformats.org/officeDocument/2006/customXml" ds:itemID="{8FC38F23-8A37-4D36-BE26-A5480965E211}">
  <ds:schemaRefs/>
</ds:datastoreItem>
</file>

<file path=customXml/itemProps13.xml><?xml version="1.0" encoding="utf-8"?>
<ds:datastoreItem xmlns:ds="http://schemas.openxmlformats.org/officeDocument/2006/customXml" ds:itemID="{00ED2D72-2B78-48AF-A4F9-ED49BBBCCC47}">
  <ds:schemaRefs/>
</ds:datastoreItem>
</file>

<file path=customXml/itemProps14.xml><?xml version="1.0" encoding="utf-8"?>
<ds:datastoreItem xmlns:ds="http://schemas.openxmlformats.org/officeDocument/2006/customXml" ds:itemID="{C90EF5E6-13BA-41B1-9FD3-30AD10FE88A3}">
  <ds:schemaRefs/>
</ds:datastoreItem>
</file>

<file path=customXml/itemProps15.xml><?xml version="1.0" encoding="utf-8"?>
<ds:datastoreItem xmlns:ds="http://schemas.openxmlformats.org/officeDocument/2006/customXml" ds:itemID="{432F8428-1ED3-4151-8EE4-4A645AAD0511}">
  <ds:schemaRefs/>
</ds:datastoreItem>
</file>

<file path=customXml/itemProps16.xml><?xml version="1.0" encoding="utf-8"?>
<ds:datastoreItem xmlns:ds="http://schemas.openxmlformats.org/officeDocument/2006/customXml" ds:itemID="{3BA81272-F462-4333-86B3-15B2050E7E5F}">
  <ds:schemaRefs/>
</ds:datastoreItem>
</file>

<file path=customXml/itemProps17.xml><?xml version="1.0" encoding="utf-8"?>
<ds:datastoreItem xmlns:ds="http://schemas.openxmlformats.org/officeDocument/2006/customXml" ds:itemID="{E132F65F-1B82-464F-AF48-1C2A2513DE5E}">
  <ds:schemaRefs/>
</ds:datastoreItem>
</file>

<file path=customXml/itemProps18.xml><?xml version="1.0" encoding="utf-8"?>
<ds:datastoreItem xmlns:ds="http://schemas.openxmlformats.org/officeDocument/2006/customXml" ds:itemID="{3683CA3A-8F42-4B1E-B554-287B04CD0A93}">
  <ds:schemaRefs/>
</ds:datastoreItem>
</file>

<file path=customXml/itemProps19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9523CF05-667A-42ED-B426-4773D0747100}">
  <ds:schemaRefs/>
</ds:datastoreItem>
</file>

<file path=customXml/itemProps21.xml><?xml version="1.0" encoding="utf-8"?>
<ds:datastoreItem xmlns:ds="http://schemas.openxmlformats.org/officeDocument/2006/customXml" ds:itemID="{1526427A-A046-46A5-974D-A91C821ADD31}">
  <ds:schemaRefs/>
</ds:datastoreItem>
</file>

<file path=customXml/itemProps22.xml><?xml version="1.0" encoding="utf-8"?>
<ds:datastoreItem xmlns:ds="http://schemas.openxmlformats.org/officeDocument/2006/customXml" ds:itemID="{DE710367-F5FD-4320-AE13-ADF21BCEB4CB}">
  <ds:schemaRefs/>
</ds:datastoreItem>
</file>

<file path=customXml/itemProps23.xml><?xml version="1.0" encoding="utf-8"?>
<ds:datastoreItem xmlns:ds="http://schemas.openxmlformats.org/officeDocument/2006/customXml" ds:itemID="{6A279DDC-4ACA-440C-A078-643D195460B8}">
  <ds:schemaRefs/>
</ds:datastoreItem>
</file>

<file path=customXml/itemProps24.xml><?xml version="1.0" encoding="utf-8"?>
<ds:datastoreItem xmlns:ds="http://schemas.openxmlformats.org/officeDocument/2006/customXml" ds:itemID="{A7CC5714-4EB3-4373-BC9D-178855C93D47}">
  <ds:schemaRefs/>
</ds:datastoreItem>
</file>

<file path=customXml/itemProps25.xml><?xml version="1.0" encoding="utf-8"?>
<ds:datastoreItem xmlns:ds="http://schemas.openxmlformats.org/officeDocument/2006/customXml" ds:itemID="{17DB31B1-536F-41A5-ACCE-FFE90B1129CC}">
  <ds:schemaRefs/>
</ds:datastoreItem>
</file>

<file path=customXml/itemProps26.xml><?xml version="1.0" encoding="utf-8"?>
<ds:datastoreItem xmlns:ds="http://schemas.openxmlformats.org/officeDocument/2006/customXml" ds:itemID="{3AA41F66-C98C-4A5A-A031-28D8C23370F1}">
  <ds:schemaRefs/>
</ds:datastoreItem>
</file>

<file path=customXml/itemProps27.xml><?xml version="1.0" encoding="utf-8"?>
<ds:datastoreItem xmlns:ds="http://schemas.openxmlformats.org/officeDocument/2006/customXml" ds:itemID="{93F9B27F-9DBC-4EAA-813C-F8FA2592F098}">
  <ds:schemaRefs/>
</ds:datastoreItem>
</file>

<file path=customXml/itemProps28.xml><?xml version="1.0" encoding="utf-8"?>
<ds:datastoreItem xmlns:ds="http://schemas.openxmlformats.org/officeDocument/2006/customXml" ds:itemID="{789C5995-539D-4B0F-94CD-99AAF930314A}">
  <ds:schemaRefs/>
</ds:datastoreItem>
</file>

<file path=customXml/itemProps29.xml><?xml version="1.0" encoding="utf-8"?>
<ds:datastoreItem xmlns:ds="http://schemas.openxmlformats.org/officeDocument/2006/customXml" ds:itemID="{E8FC6E73-AED3-488F-A6FC-75C968485573}">
  <ds:schemaRefs/>
</ds:datastoreItem>
</file>

<file path=customXml/itemProps30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31.xml><?xml version="1.0" encoding="utf-8"?>
<ds:datastoreItem xmlns:ds="http://schemas.openxmlformats.org/officeDocument/2006/customXml" ds:itemID="{7E9D7277-8045-48C3-AA16-F78F18DC569C}">
  <ds:schemaRefs/>
</ds:datastoreItem>
</file>

<file path=customXml/itemProps32.xml><?xml version="1.0" encoding="utf-8"?>
<ds:datastoreItem xmlns:ds="http://schemas.openxmlformats.org/officeDocument/2006/customXml" ds:itemID="{328DDAC2-CC11-4D31-8D66-57BB53909F72}">
  <ds:schemaRefs/>
</ds:datastoreItem>
</file>

<file path=customXml/itemProps33.xml><?xml version="1.0" encoding="utf-8"?>
<ds:datastoreItem xmlns:ds="http://schemas.openxmlformats.org/officeDocument/2006/customXml" ds:itemID="{8A83B9C7-9E78-441D-A5BD-AF97D836BA74}">
  <ds:schemaRefs/>
</ds:datastoreItem>
</file>

<file path=customXml/itemProps34.xml><?xml version="1.0" encoding="utf-8"?>
<ds:datastoreItem xmlns:ds="http://schemas.openxmlformats.org/officeDocument/2006/customXml" ds:itemID="{E407A6E4-74B1-4251-899F-E63CBF47E478}">
  <ds:schemaRefs/>
</ds:datastoreItem>
</file>

<file path=customXml/itemProps35.xml><?xml version="1.0" encoding="utf-8"?>
<ds:datastoreItem xmlns:ds="http://schemas.openxmlformats.org/officeDocument/2006/customXml" ds:itemID="{5194BEA9-1219-45CE-8A86-FC22910DCD26}">
  <ds:schemaRefs/>
</ds:datastoreItem>
</file>

<file path=customXml/itemProps36.xml><?xml version="1.0" encoding="utf-8"?>
<ds:datastoreItem xmlns:ds="http://schemas.openxmlformats.org/officeDocument/2006/customXml" ds:itemID="{E6CCF7B3-720D-4F51-9553-9564615818A1}">
  <ds:schemaRefs/>
</ds:datastoreItem>
</file>

<file path=customXml/itemProps37.xml><?xml version="1.0" encoding="utf-8"?>
<ds:datastoreItem xmlns:ds="http://schemas.openxmlformats.org/officeDocument/2006/customXml" ds:itemID="{15F0415A-EF0B-4B94-A17E-6CF4A3D3180C}">
  <ds:schemaRefs/>
</ds:datastoreItem>
</file>

<file path=customXml/itemProps38.xml><?xml version="1.0" encoding="utf-8"?>
<ds:datastoreItem xmlns:ds="http://schemas.openxmlformats.org/officeDocument/2006/customXml" ds:itemID="{9074F3AE-B949-4B88-9522-001F66A75A81}">
  <ds:schemaRefs/>
</ds:datastoreItem>
</file>

<file path=customXml/itemProps39.xml><?xml version="1.0" encoding="utf-8"?>
<ds:datastoreItem xmlns:ds="http://schemas.openxmlformats.org/officeDocument/2006/customXml" ds:itemID="{569E8F9D-8B3B-44A5-885E-8076D5829AA1}">
  <ds:schemaRefs/>
</ds:datastoreItem>
</file>

<file path=customXml/itemProps40.xml><?xml version="1.0" encoding="utf-8"?>
<ds:datastoreItem xmlns:ds="http://schemas.openxmlformats.org/officeDocument/2006/customXml" ds:itemID="{234B814A-BF50-4D6A-B5E8-0EFEC25C8F5C}">
  <ds:schemaRefs/>
</ds:datastoreItem>
</file>

<file path=customXml/itemProps41.xml><?xml version="1.0" encoding="utf-8"?>
<ds:datastoreItem xmlns:ds="http://schemas.openxmlformats.org/officeDocument/2006/customXml" ds:itemID="{5E936CE1-3D7E-446B-AD7E-E36FC35FE2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Huynh Tien</cp:lastModifiedBy>
  <dcterms:created xsi:type="dcterms:W3CDTF">2019-08-04T10:26:08Z</dcterms:created>
  <dcterms:modified xsi:type="dcterms:W3CDTF">2025-12-02T14:09:10Z</dcterms:modified>
</cp:coreProperties>
</file>