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enlee/Desktop/bootcamp/crowd funding analysis/"/>
    </mc:Choice>
  </mc:AlternateContent>
  <xr:revisionPtr revIDLastSave="0" documentId="13_ncr:1_{EFC632B1-A088-A34B-9E24-216B09659132}" xr6:coauthVersionLast="45" xr6:coauthVersionMax="45" xr10:uidLastSave="{00000000-0000-0000-0000-000000000000}"/>
  <bookViews>
    <workbookView xWindow="0" yWindow="460" windowWidth="28800" windowHeight="17000" xr2:uid="{00000000-000D-0000-FFFF-FFFF00000000}"/>
  </bookViews>
  <sheets>
    <sheet name="Category Statistics" sheetId="2" r:id="rId1"/>
    <sheet name="Chart1" sheetId="12" r:id="rId2"/>
    <sheet name="Kickstarter" sheetId="1" r:id="rId3"/>
    <sheet name="Outcomes Based on Launch Date." sheetId="4" r:id="rId4"/>
    <sheet name="Outcomes Based on Goals" sheetId="13" r:id="rId5"/>
    <sheet name="Failed U.S. Kickstarters" sheetId="8" r:id="rId6"/>
    <sheet name="Successful US Kickstarters" sheetId="7" r:id="rId7"/>
    <sheet name="Descriptive Statistics" sheetId="9" r:id="rId8"/>
    <sheet name="Edinburgh Research" sheetId="5" r:id="rId9"/>
    <sheet name="Sheet2" sheetId="6" r:id="rId10"/>
    <sheet name="Subcategory Statistics" sheetId="3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8" r:id="rId12"/>
    <pivotCache cacheId="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4" i="13"/>
  <c r="E5" i="13"/>
  <c r="E6" i="13"/>
  <c r="E7" i="13"/>
  <c r="E8" i="13"/>
  <c r="E9" i="13"/>
  <c r="E10" i="13"/>
  <c r="E11" i="13"/>
  <c r="E12" i="13"/>
  <c r="E13" i="13"/>
  <c r="E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7" i="9" l="1"/>
  <c r="C16" i="9"/>
  <c r="C15" i="9"/>
  <c r="B17" i="9"/>
  <c r="B16" i="9"/>
  <c r="B15" i="9"/>
  <c r="C6" i="9"/>
  <c r="C5" i="9"/>
  <c r="C4" i="9"/>
  <c r="B7" i="9"/>
  <c r="B6" i="9"/>
  <c r="B5" i="9"/>
  <c r="B4" i="9"/>
  <c r="B14" i="9"/>
  <c r="C14" i="9"/>
  <c r="B3" i="9"/>
  <c r="B13" i="9"/>
  <c r="C13" i="9"/>
  <c r="C3" i="9"/>
  <c r="C2" i="9"/>
  <c r="B2" i="9"/>
  <c r="D9" i="6"/>
  <c r="C9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C18" i="9" l="1"/>
  <c r="B18" i="9"/>
  <c r="C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14" i="1"/>
  <c r="O39" i="1"/>
  <c r="O26" i="1"/>
  <c r="O41" i="1"/>
  <c r="O20" i="1"/>
  <c r="O45" i="1"/>
  <c r="O152" i="1"/>
  <c r="O34" i="1"/>
  <c r="O29" i="1"/>
  <c r="O23" i="1"/>
  <c r="O61" i="1"/>
  <c r="O44" i="1"/>
  <c r="O59" i="1"/>
  <c r="O3" i="1"/>
  <c r="O53" i="1"/>
  <c r="O82" i="1"/>
  <c r="O30" i="1"/>
  <c r="O18" i="1"/>
  <c r="O51" i="1"/>
  <c r="O2" i="1"/>
  <c r="O54" i="1"/>
  <c r="O71" i="1"/>
  <c r="O57" i="1"/>
  <c r="O5" i="1"/>
  <c r="O60" i="1"/>
  <c r="O56" i="1"/>
  <c r="O9" i="1"/>
  <c r="O48" i="1"/>
  <c r="O58" i="1"/>
  <c r="O38" i="1"/>
  <c r="O8" i="1"/>
  <c r="O109" i="1"/>
  <c r="O104" i="1"/>
  <c r="O134" i="1"/>
  <c r="O67" i="1"/>
  <c r="O63" i="1"/>
  <c r="O115" i="1"/>
  <c r="O91" i="1"/>
  <c r="O88" i="1"/>
  <c r="O16" i="1"/>
  <c r="O13" i="1"/>
  <c r="O47" i="1"/>
  <c r="O120" i="1"/>
  <c r="O15" i="1"/>
  <c r="O113" i="1"/>
  <c r="O49" i="1"/>
  <c r="O35" i="1"/>
  <c r="O94" i="1"/>
  <c r="O114" i="1"/>
  <c r="O108" i="1"/>
  <c r="O102" i="1"/>
  <c r="O140" i="1"/>
  <c r="O62" i="1"/>
  <c r="O64" i="1"/>
  <c r="O119" i="1"/>
  <c r="O7" i="1"/>
  <c r="O32" i="1"/>
  <c r="O77" i="1"/>
  <c r="O84" i="1"/>
  <c r="O118" i="1"/>
  <c r="O31" i="1"/>
  <c r="O110" i="1"/>
  <c r="O90" i="1"/>
  <c r="O93" i="1"/>
  <c r="O10" i="1"/>
  <c r="O103" i="1"/>
  <c r="O100" i="1"/>
  <c r="O121" i="1"/>
  <c r="O36" i="1"/>
  <c r="O55" i="1"/>
  <c r="O116" i="1"/>
  <c r="O12" i="1"/>
  <c r="O168" i="1"/>
  <c r="O40" i="1"/>
  <c r="O89" i="1"/>
  <c r="O74" i="1"/>
  <c r="O68" i="1"/>
  <c r="O25" i="1"/>
  <c r="O107" i="1"/>
  <c r="O69" i="1"/>
  <c r="O65" i="1"/>
  <c r="O73" i="1"/>
  <c r="O111" i="1"/>
  <c r="O50" i="1"/>
  <c r="O17" i="1"/>
  <c r="O66" i="1"/>
  <c r="O146" i="1"/>
  <c r="O42" i="1"/>
  <c r="O22" i="1"/>
  <c r="O43" i="1"/>
  <c r="O46" i="1"/>
  <c r="O28" i="1"/>
  <c r="O130" i="1"/>
  <c r="O158" i="1"/>
  <c r="O98" i="1"/>
  <c r="O112" i="1"/>
  <c r="O37" i="1"/>
  <c r="O81" i="1"/>
  <c r="O101" i="1"/>
  <c r="O79" i="1"/>
  <c r="O19" i="1"/>
  <c r="O87" i="1"/>
  <c r="O83" i="1"/>
  <c r="O128" i="1"/>
  <c r="O105" i="1"/>
  <c r="O80" i="1"/>
  <c r="O143" i="1"/>
  <c r="O21" i="1"/>
  <c r="O95" i="1"/>
  <c r="O75" i="1"/>
  <c r="O27" i="1"/>
  <c r="O70" i="1"/>
  <c r="O166" i="1"/>
  <c r="O72" i="1"/>
  <c r="O117" i="1"/>
  <c r="O11" i="1"/>
  <c r="O52" i="1"/>
  <c r="O106" i="1"/>
  <c r="O76" i="1"/>
  <c r="O171" i="1"/>
  <c r="O4" i="1"/>
  <c r="O92" i="1"/>
  <c r="O86" i="1"/>
  <c r="O141" i="1"/>
  <c r="O78" i="1"/>
  <c r="O97" i="1"/>
  <c r="O164" i="1"/>
  <c r="O99" i="1"/>
  <c r="O24" i="1"/>
  <c r="O137" i="1"/>
  <c r="O155" i="1"/>
  <c r="O147" i="1"/>
  <c r="O170" i="1"/>
  <c r="O172" i="1"/>
  <c r="O96" i="1"/>
  <c r="O85" i="1"/>
  <c r="O129" i="1"/>
  <c r="O125" i="1"/>
  <c r="O153" i="1"/>
  <c r="O148" i="1"/>
  <c r="O151" i="1"/>
  <c r="O157" i="1"/>
  <c r="O127" i="1"/>
  <c r="O150" i="1"/>
  <c r="O156" i="1"/>
  <c r="O154" i="1"/>
  <c r="O33" i="1"/>
  <c r="O169" i="1"/>
  <c r="O122" i="1"/>
  <c r="O144" i="1"/>
  <c r="O161" i="1"/>
  <c r="O159" i="1"/>
  <c r="O163" i="1"/>
  <c r="O123" i="1"/>
  <c r="O173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</calcChain>
</file>

<file path=xl/sharedStrings.xml><?xml version="1.0" encoding="utf-8"?>
<sst xmlns="http://schemas.openxmlformats.org/spreadsheetml/2006/main" count="38362" uniqueCount="8422">
  <si>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</si>
  <si>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</si>
  <si>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</si>
  <si>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</si>
  <si>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</si>
  <si>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</si>
  <si>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</si>
  <si>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</si>
  <si>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</si>
  <si>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</si>
  <si>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</si>
  <si>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</si>
  <si>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</si>
  <si>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</si>
  <si>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</si>
  <si>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</si>
  <si>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</si>
  <si>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</si>
  <si>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</si>
  <si>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</si>
  <si>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</si>
  <si>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</si>
  <si>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</si>
  <si>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</si>
  <si>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</si>
  <si>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</si>
  <si>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</si>
  <si>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</si>
  <si>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</si>
  <si>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</si>
  <si>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</si>
  <si>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</si>
  <si>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</si>
  <si>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</si>
  <si>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</si>
  <si>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</si>
  <si>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</si>
  <si>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</si>
  <si>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</si>
  <si>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</si>
  <si>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</si>
  <si>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</si>
  <si>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</si>
  <si>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</si>
  <si>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</si>
  <si>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</si>
  <si>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</si>
  <si>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</si>
  <si>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</si>
  <si>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</si>
  <si>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</si>
  <si>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</si>
  <si>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</si>
  <si>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</si>
  <si>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</si>
  <si>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</si>
  <si>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</si>
  <si>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</si>
  <si>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</si>
  <si>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</si>
  <si>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</si>
  <si>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</si>
  <si>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</si>
  <si>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</si>
  <si>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</si>
  <si>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</si>
  <si>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</si>
  <si>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</si>
  <si>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</si>
  <si>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</si>
  <si>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</si>
  <si>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</si>
  <si>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</si>
  <si>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</si>
  <si>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</si>
  <si>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</si>
  <si>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</si>
  <si>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</si>
  <si>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</si>
  <si>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</si>
  <si>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</si>
  <si>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</si>
  <si>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</si>
  <si>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</si>
  <si>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</si>
  <si>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</si>
  <si>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</si>
  <si>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</si>
  <si>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</si>
  <si>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</si>
  <si>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</si>
  <si>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</si>
  <si>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</si>
  <si>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</si>
  <si>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</si>
  <si>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</si>
  <si>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</si>
  <si>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</si>
  <si>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</si>
  <si>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</si>
  <si>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</si>
  <si>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</si>
  <si>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</si>
  <si>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</si>
  <si>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</si>
  <si>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</si>
  <si>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</si>
  <si>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</si>
  <si>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</si>
  <si>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</si>
  <si>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</si>
  <si>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</si>
  <si>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</si>
  <si>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</si>
  <si>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</si>
  <si>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</si>
  <si>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</si>
  <si>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</si>
  <si>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</si>
  <si>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</si>
  <si>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</si>
  <si>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</si>
  <si>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</si>
  <si>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</si>
  <si>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</si>
  <si>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</si>
  <si>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</si>
  <si>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</si>
  <si>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</si>
  <si>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</si>
  <si>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</si>
  <si>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</si>
  <si>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</si>
  <si>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</si>
  <si>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</si>
  <si>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</si>
  <si>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</si>
  <si>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</si>
  <si>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</si>
  <si>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</si>
  <si>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</si>
  <si>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</si>
  <si>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</si>
  <si>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</si>
  <si>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</si>
  <si>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</si>
  <si>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</si>
  <si>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</si>
  <si>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</si>
  <si>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</si>
  <si>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</si>
  <si>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</si>
  <si>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</si>
  <si>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</si>
  <si>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</si>
  <si>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</si>
  <si>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</si>
  <si>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</si>
  <si>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</si>
  <si>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</si>
  <si>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</si>
  <si>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</si>
  <si>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</si>
  <si>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</si>
  <si>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</si>
  <si>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</si>
  <si>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</si>
  <si>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</si>
  <si>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</si>
  <si>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</si>
  <si>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</si>
  <si>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</si>
  <si>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</si>
  <si>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</si>
  <si>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</si>
  <si>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</si>
  <si>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</si>
  <si>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</si>
  <si>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</si>
  <si>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</si>
  <si>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</si>
  <si>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</si>
  <si>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</si>
  <si>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</si>
  <si>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</si>
  <si>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</si>
  <si>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</si>
  <si>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</si>
  <si>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</si>
  <si>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</si>
  <si>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</si>
  <si>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</si>
  <si>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</si>
  <si>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</si>
  <si>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</si>
  <si>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</si>
  <si>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</si>
  <si>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</si>
  <si>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</si>
  <si>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</si>
  <si>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</si>
  <si>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</si>
  <si>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</si>
  <si>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</si>
  <si>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</si>
  <si>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</si>
  <si>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</si>
  <si>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</si>
  <si>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</si>
  <si>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</si>
  <si>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</si>
  <si>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</si>
  <si>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</si>
  <si>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</si>
  <si>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</si>
  <si>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</si>
  <si>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</si>
  <si>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</si>
  <si>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</si>
  <si>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</si>
  <si>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</si>
  <si>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</si>
  <si>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</si>
  <si>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</si>
  <si>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</si>
  <si>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</si>
  <si>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</si>
  <si>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</si>
  <si>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</si>
  <si>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</si>
  <si>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</si>
  <si>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</si>
  <si>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</si>
  <si>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</si>
  <si>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</si>
  <si>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</si>
  <si>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</si>
  <si>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</si>
  <si>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</si>
  <si>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</si>
  <si>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</si>
  <si>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</si>
  <si>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</si>
  <si>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</si>
  <si>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</si>
  <si>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</si>
  <si>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</si>
  <si>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</si>
  <si>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</si>
  <si>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</si>
  <si>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</si>
  <si>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</si>
  <si>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</si>
  <si>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</si>
  <si>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</si>
  <si>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</si>
  <si>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</si>
  <si>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</si>
  <si>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</si>
  <si>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</si>
  <si>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</si>
  <si>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</si>
  <si>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</si>
  <si>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</si>
  <si>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</si>
  <si>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</si>
  <si>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</si>
  <si>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</si>
  <si>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</si>
  <si>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</si>
  <si>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</si>
  <si>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</si>
  <si>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</si>
  <si>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</si>
  <si>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</si>
  <si>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</si>
  <si>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</si>
  <si>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</si>
  <si>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</si>
  <si>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</si>
  <si>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</si>
  <si>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</si>
  <si>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</si>
  <si>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</si>
  <si>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</si>
  <si>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</si>
  <si>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</si>
  <si>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</si>
  <si>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</si>
  <si>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</si>
  <si>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</si>
  <si>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</si>
  <si>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</si>
  <si>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</si>
  <si>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</si>
  <si>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</si>
  <si>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</si>
  <si>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</si>
  <si>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</si>
  <si>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</si>
  <si>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</si>
  <si>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</si>
  <si>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</si>
  <si>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</si>
  <si>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</si>
  <si>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</si>
  <si>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</si>
  <si>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</si>
  <si>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</si>
  <si>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</si>
  <si>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</si>
  <si>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</si>
  <si>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</si>
  <si>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</si>
  <si>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</si>
  <si>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</si>
  <si>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</si>
  <si>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</si>
  <si>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</si>
  <si>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</si>
  <si>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</si>
  <si>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</si>
  <si>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</si>
  <si>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</si>
  <si>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</si>
  <si>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</si>
  <si>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</si>
  <si>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</si>
  <si>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</si>
  <si>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</si>
  <si>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</si>
  <si>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</si>
  <si>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</si>
  <si>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</si>
  <si>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</si>
  <si>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</si>
  <si>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</si>
  <si>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</si>
  <si>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</si>
  <si>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</si>
  <si>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</si>
  <si>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</si>
  <si>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</si>
  <si>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</si>
  <si>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</si>
  <si>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</si>
  <si>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</si>
  <si>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</si>
  <si>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</si>
  <si>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</si>
  <si>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</si>
  <si>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</si>
  <si>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</si>
  <si>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</si>
  <si>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</si>
  <si>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</si>
  <si>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</si>
  <si>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</si>
  <si>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</si>
  <si>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</si>
  <si>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</si>
  <si>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</si>
  <si>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</si>
  <si>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</si>
  <si>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</si>
  <si>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</si>
  <si>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</si>
  <si>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</si>
  <si>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</si>
  <si>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</si>
  <si>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</si>
  <si>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</si>
  <si>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</si>
  <si>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</si>
  <si>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</si>
  <si>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</si>
  <si>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</si>
  <si>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</si>
  <si>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</si>
  <si>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</si>
  <si>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</si>
  <si>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</si>
  <si>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</si>
  <si>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</si>
  <si>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</si>
  <si>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</si>
  <si>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</si>
  <si>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</si>
  <si>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</si>
  <si>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</si>
  <si>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</si>
  <si>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</si>
  <si>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</si>
  <si>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</si>
  <si>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</si>
  <si>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</si>
  <si>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</si>
  <si>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</si>
  <si>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</si>
  <si>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</si>
  <si>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</si>
  <si>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</si>
  <si>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</si>
  <si>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</si>
  <si>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</si>
  <si>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</si>
  <si>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</si>
  <si>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</si>
  <si>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</si>
  <si>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</si>
  <si>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</si>
  <si>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</si>
  <si>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</si>
  <si>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</si>
  <si>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</si>
  <si>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</si>
  <si>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</si>
  <si>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</si>
  <si>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</si>
  <si>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</si>
  <si>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</si>
  <si>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</si>
  <si>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</si>
  <si>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</si>
  <si>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</si>
  <si>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</si>
  <si>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</si>
  <si>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</si>
  <si>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</si>
  <si>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</si>
  <si>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</si>
  <si>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</si>
  <si>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</si>
  <si>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</si>
  <si>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</si>
  <si>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</si>
  <si>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</si>
  <si>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</si>
  <si>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</si>
  <si>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</si>
  <si>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</si>
  <si>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</si>
  <si>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</si>
  <si>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</si>
  <si>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</si>
  <si>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</si>
  <si>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</si>
  <si>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</si>
  <si>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</si>
  <si>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</si>
  <si>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</si>
  <si>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</si>
  <si>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</si>
  <si>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</si>
  <si>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</si>
  <si>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</si>
  <si>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</si>
  <si>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</si>
  <si>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</si>
  <si>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</si>
  <si>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</si>
  <si>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</si>
  <si>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</si>
  <si>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</si>
  <si>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</si>
  <si>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</si>
  <si>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</si>
  <si>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</si>
  <si>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</si>
  <si>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</si>
  <si>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</si>
  <si>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</si>
  <si>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</si>
  <si>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</si>
  <si>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</si>
  <si>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</si>
  <si>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</si>
  <si>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</si>
  <si>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</si>
  <si>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</si>
  <si>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</si>
  <si>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</si>
  <si>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</si>
  <si>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</si>
  <si>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</si>
  <si>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</si>
  <si>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</si>
  <si>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</si>
  <si>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</si>
  <si>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</si>
  <si>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</si>
  <si>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</si>
  <si>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</si>
  <si>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</si>
  <si>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</si>
  <si>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</si>
  <si>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</si>
  <si>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</si>
  <si>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</si>
  <si>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</si>
  <si>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</si>
  <si>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</si>
  <si>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</si>
  <si>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</si>
  <si>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</si>
  <si>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</si>
  <si>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</si>
  <si>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</si>
  <si>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</si>
  <si>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</si>
  <si>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</si>
  <si>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</si>
  <si>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</si>
  <si>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</si>
  <si>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</si>
  <si>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</si>
  <si>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</si>
  <si>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</si>
  <si>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</si>
  <si>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</si>
  <si>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</si>
  <si>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</si>
  <si>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</si>
  <si>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</si>
  <si>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</si>
  <si>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</si>
  <si>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</si>
  <si>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</si>
  <si>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</si>
  <si>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</si>
  <si>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</si>
  <si>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</si>
  <si>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</si>
  <si>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</si>
  <si>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</si>
  <si>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</si>
  <si>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</si>
  <si>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</si>
  <si>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</si>
  <si>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</si>
  <si>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</si>
  <si>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</si>
  <si>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</si>
  <si>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</si>
  <si>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</si>
  <si>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</si>
  <si>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</si>
  <si>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</si>
  <si>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</si>
  <si>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</si>
  <si>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</si>
  <si>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</si>
  <si>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</si>
  <si>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</si>
  <si>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</si>
  <si>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</si>
  <si>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</si>
  <si>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</si>
  <si>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</si>
  <si>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</si>
  <si>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</si>
  <si>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</si>
  <si>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</si>
  <si>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</si>
  <si>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</si>
  <si>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</si>
  <si>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</si>
  <si>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</si>
  <si>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</si>
  <si>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</si>
  <si>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</si>
  <si>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</si>
  <si>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</si>
  <si>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</si>
  <si>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</si>
  <si>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</si>
  <si>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</si>
  <si>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</si>
  <si>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</si>
  <si>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</si>
  <si>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</si>
  <si>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</si>
  <si>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</si>
  <si>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</si>
  <si>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</si>
  <si>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</si>
  <si>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</si>
  <si>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</si>
  <si>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</si>
  <si>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</si>
  <si>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</si>
  <si>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</si>
  <si>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</si>
  <si>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</si>
  <si>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</si>
  <si>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</si>
  <si>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</si>
  <si>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</si>
  <si>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</si>
  <si>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</si>
  <si>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</si>
  <si>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</si>
  <si>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</si>
  <si>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</si>
  <si>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</si>
  <si>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</si>
  <si>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</si>
  <si>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</si>
  <si>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</si>
  <si>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</si>
  <si>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</si>
  <si>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</si>
  <si>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</si>
  <si>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</si>
  <si>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</si>
  <si>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</si>
  <si>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</si>
  <si>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</si>
  <si>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</si>
  <si>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</si>
  <si>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</si>
  <si>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</si>
  <si>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</si>
  <si>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</si>
  <si>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</si>
  <si>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</si>
  <si>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</si>
  <si>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</si>
  <si>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</si>
  <si>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</si>
  <si>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</si>
  <si>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</si>
  <si>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</si>
  <si>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</si>
  <si>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</si>
  <si>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</si>
  <si>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</si>
  <si>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</si>
  <si>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</si>
  <si>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</si>
  <si>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</si>
  <si>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</si>
  <si>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</si>
  <si>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</si>
  <si>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</si>
  <si>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</si>
  <si>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</si>
  <si>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</si>
  <si>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</si>
  <si>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</si>
  <si>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</si>
  <si>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</si>
  <si>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</si>
  <si>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</si>
  <si>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</si>
  <si>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</si>
  <si>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</si>
  <si>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</si>
  <si>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</si>
  <si>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</si>
  <si>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</si>
  <si>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</si>
  <si>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</si>
  <si>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</si>
  <si>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</si>
  <si>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</si>
  <si>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</si>
  <si>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</si>
  <si>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</si>
  <si>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</si>
  <si>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</si>
  <si>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</si>
  <si>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</si>
  <si>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</si>
  <si>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</si>
  <si>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</si>
  <si>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</si>
  <si>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</si>
  <si>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</si>
  <si>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</si>
  <si>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</si>
  <si>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</si>
  <si>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</si>
  <si>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</si>
  <si>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</si>
  <si>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</si>
  <si>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</si>
  <si>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</si>
  <si>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</si>
  <si>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</si>
  <si>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</si>
  <si>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</si>
  <si>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</si>
  <si>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</si>
  <si>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</si>
  <si>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</si>
  <si>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</si>
  <si>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</si>
  <si>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</si>
  <si>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</si>
  <si>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</si>
  <si>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</si>
  <si>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</si>
  <si>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</si>
  <si>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</si>
  <si>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</si>
  <si>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</si>
  <si>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</si>
  <si>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</si>
  <si>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</si>
  <si>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</si>
  <si>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</si>
  <si>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</si>
  <si>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</si>
  <si>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</si>
  <si>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</si>
  <si>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</si>
  <si>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</si>
  <si>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</si>
  <si>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</si>
  <si>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</si>
  <si>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</si>
  <si>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</si>
  <si>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</si>
  <si>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</si>
  <si>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</si>
  <si>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</si>
  <si>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</si>
  <si>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</si>
  <si>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</si>
  <si>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</si>
  <si>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</si>
  <si>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</si>
  <si>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</si>
  <si>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</si>
  <si>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</si>
  <si>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</si>
  <si>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</si>
  <si>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</si>
  <si>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</si>
  <si>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</si>
  <si>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</si>
  <si>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</si>
  <si>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</si>
  <si>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</si>
  <si>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</si>
  <si>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</si>
  <si>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</si>
  <si>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</si>
  <si>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</si>
  <si>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</si>
  <si>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</si>
  <si>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</si>
  <si>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</si>
  <si>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</si>
  <si>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</si>
  <si>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</si>
  <si>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</si>
  <si>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</si>
  <si>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</si>
  <si>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</si>
  <si>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</si>
  <si>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</si>
  <si>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</si>
  <si>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</si>
  <si>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</si>
  <si>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</si>
  <si>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</si>
  <si>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</si>
  <si>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</si>
  <si>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</si>
  <si>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</si>
  <si>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</si>
  <si>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</si>
  <si>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</si>
  <si>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</si>
  <si>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</si>
  <si>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</si>
  <si>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</si>
  <si>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</si>
  <si>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</si>
  <si>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</si>
  <si>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</si>
  <si>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</si>
  <si>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</si>
  <si>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</si>
  <si>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</si>
  <si>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</si>
  <si>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</si>
  <si>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</si>
  <si>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</si>
  <si>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</si>
  <si>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</si>
  <si>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</si>
  <si>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</si>
  <si>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</si>
  <si>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</si>
  <si>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</si>
  <si>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</si>
  <si>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</si>
  <si>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</si>
  <si>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</si>
  <si>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</si>
  <si>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</si>
  <si>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</si>
  <si>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</si>
  <si>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</si>
  <si>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</si>
  <si>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</si>
  <si>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</si>
  <si>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</si>
  <si>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</si>
  <si>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</si>
  <si>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</si>
  <si>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</si>
  <si>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</si>
  <si>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</si>
  <si>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</si>
  <si>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</si>
  <si>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</si>
  <si>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</si>
  <si>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</si>
  <si>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</si>
  <si>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</si>
  <si>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</si>
  <si>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</si>
  <si>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</si>
  <si>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</si>
  <si>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</si>
  <si>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</si>
  <si>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</si>
  <si>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</si>
  <si>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</si>
  <si>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</si>
  <si>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</si>
  <si>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</si>
  <si>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</si>
  <si>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</si>
  <si>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</si>
  <si>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</si>
  <si>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</si>
  <si>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</si>
  <si>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</si>
  <si>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</si>
  <si>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</si>
  <si>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</si>
  <si>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</si>
  <si>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</si>
  <si>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</si>
  <si>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</si>
  <si>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</si>
  <si>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</si>
  <si>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</si>
  <si>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</si>
  <si>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</si>
  <si>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</si>
  <si>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</si>
  <si>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</si>
  <si>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</si>
  <si>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</si>
  <si>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</si>
  <si>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</si>
  <si>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</si>
  <si>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</si>
  <si>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</si>
  <si>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</si>
  <si>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</si>
  <si>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</si>
  <si>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</si>
  <si>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</si>
  <si>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</si>
  <si>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</si>
  <si>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</si>
  <si>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</si>
  <si>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</si>
  <si>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</si>
  <si>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</si>
  <si>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</si>
  <si>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</si>
  <si>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</si>
  <si>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</si>
  <si>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</si>
  <si>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</si>
  <si>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</si>
  <si>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</si>
  <si>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</si>
  <si>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</si>
  <si>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</si>
  <si>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</si>
  <si>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</si>
  <si>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</si>
  <si>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</si>
  <si>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</si>
  <si>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</si>
  <si>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</si>
  <si>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</si>
  <si>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</si>
  <si>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</si>
  <si>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</si>
  <si>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</si>
  <si>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</si>
  <si>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</si>
  <si>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</si>
  <si>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</si>
  <si>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</si>
  <si>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</si>
  <si>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</si>
  <si>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</si>
  <si>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</si>
  <si>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</si>
  <si>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</si>
  <si>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</si>
  <si>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</si>
  <si>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</si>
  <si>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</si>
  <si>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</si>
  <si>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</si>
  <si>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</si>
  <si>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</si>
  <si>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</si>
  <si>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</si>
  <si>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</si>
  <si>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</si>
  <si>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</si>
  <si>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</si>
  <si>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</si>
  <si>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</si>
  <si>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</si>
  <si>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</si>
  <si>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</si>
  <si>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</si>
  <si>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</si>
  <si>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</si>
  <si>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</si>
  <si>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</si>
  <si>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</si>
  <si>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</si>
  <si>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</si>
  <si>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</si>
  <si>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</si>
  <si>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</si>
  <si>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</si>
  <si>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</si>
  <si>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</si>
  <si>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</si>
  <si>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</si>
  <si>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</si>
  <si>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</si>
  <si>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</si>
  <si>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</si>
  <si>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</si>
  <si>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</si>
  <si>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</si>
  <si>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</si>
  <si>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</si>
  <si>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</si>
  <si>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</si>
  <si>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</si>
  <si>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</si>
  <si>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</si>
  <si>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</si>
  <si>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</si>
  <si>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</si>
  <si>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</si>
  <si>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</si>
  <si>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</si>
  <si>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</si>
  <si>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</si>
  <si>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</si>
  <si>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</si>
  <si>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</si>
  <si>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</si>
  <si>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</si>
  <si>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</si>
  <si>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</si>
  <si>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</si>
  <si>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</si>
  <si>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</si>
  <si>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</si>
  <si>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</si>
  <si>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</si>
  <si>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</si>
  <si>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</si>
  <si>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</si>
  <si>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</si>
  <si>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</si>
  <si>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</si>
  <si>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</si>
  <si>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</si>
  <si>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</si>
  <si>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</si>
  <si>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</si>
  <si>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</si>
  <si>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</si>
  <si>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</si>
  <si>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</si>
  <si>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</si>
  <si>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</si>
  <si>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</si>
  <si>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</si>
  <si>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</si>
  <si>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</si>
  <si>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</si>
  <si>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</si>
  <si>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</si>
  <si>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</si>
  <si>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</si>
  <si>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</si>
  <si>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</si>
  <si>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</si>
  <si>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</si>
  <si>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</si>
  <si>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</si>
  <si>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</si>
  <si>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</si>
  <si>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</si>
  <si>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</si>
  <si>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</si>
  <si>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</si>
  <si>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</si>
  <si>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</si>
  <si>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</si>
  <si>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</si>
  <si>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</si>
  <si>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</si>
  <si>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</si>
  <si>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</si>
  <si>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</si>
  <si>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</si>
  <si>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</si>
  <si>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</si>
  <si>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</si>
  <si>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</si>
  <si>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</si>
  <si>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</si>
  <si>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</si>
  <si>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</si>
  <si>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</si>
  <si>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</si>
  <si>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</si>
  <si>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</si>
  <si>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</si>
  <si>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</si>
  <si>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</si>
  <si>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</si>
  <si>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</si>
  <si>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</si>
  <si>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</si>
  <si>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</si>
  <si>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</si>
  <si>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</si>
  <si>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</si>
  <si>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</si>
  <si>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</si>
  <si>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</si>
  <si>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</si>
  <si>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</si>
  <si>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</si>
  <si>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</si>
  <si>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</si>
  <si>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</si>
  <si>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</si>
  <si>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</si>
  <si>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</si>
  <si>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</si>
  <si>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</si>
  <si>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</si>
  <si>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</si>
  <si>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</si>
  <si>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</si>
  <si>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</si>
  <si>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</si>
  <si>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</si>
  <si>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</si>
  <si>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</si>
  <si>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</si>
  <si>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</si>
  <si>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</si>
  <si>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</si>
  <si>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</si>
  <si>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</si>
  <si>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</si>
  <si>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</si>
  <si>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</si>
  <si>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</si>
  <si>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</si>
  <si>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</si>
  <si>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</si>
  <si>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</si>
  <si>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</si>
  <si>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</si>
  <si>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</si>
  <si>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</si>
  <si>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</si>
  <si>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</si>
  <si>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</si>
  <si>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</si>
  <si>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</si>
  <si>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</si>
  <si>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</si>
  <si>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</si>
  <si>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</si>
  <si>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</si>
  <si>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</si>
  <si>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</si>
  <si>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</si>
  <si>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</si>
  <si>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</si>
  <si>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</si>
  <si>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</si>
  <si>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</si>
  <si>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</si>
  <si>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</si>
  <si>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</si>
  <si>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</si>
  <si>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</si>
  <si>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</si>
  <si>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</si>
  <si>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</si>
  <si>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</si>
  <si>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</si>
  <si>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</si>
  <si>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</si>
  <si>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</si>
  <si>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</si>
  <si>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</si>
  <si>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</si>
  <si>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</si>
  <si>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</si>
  <si>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</si>
  <si>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</si>
  <si>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</si>
  <si>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</si>
  <si>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</si>
  <si>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</si>
  <si>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</si>
  <si>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</si>
  <si>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</si>
  <si>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</si>
  <si>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</si>
  <si>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</si>
  <si>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</si>
  <si>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</si>
  <si>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</si>
  <si>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</si>
  <si>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</si>
  <si>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</si>
  <si>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</si>
  <si>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</si>
  <si>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</si>
  <si>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</si>
  <si>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</si>
  <si>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</si>
  <si>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</si>
  <si>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</si>
  <si>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</si>
  <si>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</si>
  <si>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</si>
  <si>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</si>
  <si>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</si>
  <si>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</si>
  <si>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</si>
  <si>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</si>
  <si>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</si>
  <si>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</si>
  <si>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</si>
  <si>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</si>
  <si>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</si>
  <si>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</si>
  <si>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</si>
  <si>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</si>
  <si>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</si>
  <si>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</si>
  <si>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</si>
  <si>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</si>
  <si>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</si>
  <si>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</si>
  <si>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</si>
  <si>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</si>
  <si>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</si>
  <si>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</si>
  <si>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</si>
  <si>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</si>
  <si>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</si>
  <si>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</si>
  <si>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</si>
  <si>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</si>
  <si>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</si>
  <si>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</si>
  <si>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</si>
  <si>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</si>
  <si>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</si>
  <si>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</si>
  <si>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</si>
  <si>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</si>
  <si>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</si>
  <si>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</si>
  <si>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</si>
  <si>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</si>
  <si>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</si>
  <si>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</si>
  <si>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</si>
  <si>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</si>
  <si>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</si>
  <si>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</si>
  <si>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</si>
  <si>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</si>
  <si>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</si>
  <si>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</si>
  <si>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</si>
  <si>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</si>
  <si>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</si>
  <si>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</si>
  <si>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</si>
  <si>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</si>
  <si>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</si>
  <si>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</si>
  <si>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</si>
  <si>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</si>
  <si>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</si>
  <si>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</si>
  <si>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</si>
  <si>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</si>
  <si>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</si>
  <si>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</si>
  <si>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</si>
  <si>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</si>
  <si>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</si>
  <si>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</si>
  <si>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</si>
  <si>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</si>
  <si>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</si>
  <si>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</si>
  <si>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</si>
  <si>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</si>
  <si>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</si>
  <si>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</si>
  <si>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</si>
  <si>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</si>
  <si>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</si>
  <si>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</si>
  <si>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</si>
  <si>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</si>
  <si>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</si>
  <si>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</si>
  <si>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</si>
  <si>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</si>
  <si>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</si>
  <si>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</si>
  <si>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</si>
  <si>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</si>
  <si>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</si>
  <si>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</si>
  <si>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</si>
  <si>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</si>
  <si>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</si>
  <si>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</si>
  <si>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</si>
  <si>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</si>
  <si>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</si>
  <si>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</si>
  <si>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</si>
  <si>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</si>
  <si>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</si>
  <si>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</si>
  <si>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</si>
  <si>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</si>
  <si>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</si>
  <si>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</si>
  <si>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</si>
  <si>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</si>
  <si>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</si>
  <si>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</si>
  <si>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</si>
  <si>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</si>
  <si>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</si>
  <si>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</si>
  <si>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</si>
  <si>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</si>
  <si>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</si>
  <si>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</si>
  <si>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</si>
  <si>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</si>
  <si>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</si>
  <si>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</si>
  <si>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</si>
  <si>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</si>
  <si>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</si>
  <si>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</si>
  <si>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</si>
  <si>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</si>
  <si>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</si>
  <si>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</si>
  <si>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</si>
  <si>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</si>
  <si>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</si>
  <si>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</si>
  <si>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</si>
  <si>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</si>
  <si>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</si>
  <si>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</si>
  <si>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</si>
  <si>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</si>
  <si>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</si>
  <si>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</si>
  <si>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</si>
  <si>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</si>
  <si>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</si>
  <si>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</si>
  <si>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</si>
  <si>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</si>
  <si>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</si>
  <si>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</si>
  <si>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</si>
  <si>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</si>
  <si>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</si>
  <si>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</si>
  <si>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</si>
  <si>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</si>
  <si>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</si>
  <si>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</si>
  <si>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</si>
  <si>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</si>
  <si>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</si>
  <si>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</si>
  <si>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</si>
  <si>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</si>
  <si>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</si>
  <si>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</si>
  <si>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</si>
  <si>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</si>
  <si>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</si>
  <si>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</si>
  <si>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</si>
  <si>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</si>
  <si>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</si>
  <si>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</si>
  <si>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</si>
  <si>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</si>
  <si>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</si>
  <si>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</si>
  <si>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</si>
  <si>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</si>
  <si>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</si>
  <si>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</si>
  <si>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</si>
  <si>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</si>
  <si>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</si>
  <si>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</si>
  <si>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</si>
  <si>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</si>
  <si>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</si>
  <si>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</si>
  <si>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</si>
  <si>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</si>
  <si>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</si>
  <si>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</si>
  <si>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</si>
  <si>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</si>
  <si>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</si>
  <si>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</si>
  <si>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</si>
  <si>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</si>
  <si>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</si>
  <si>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</si>
  <si>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</si>
  <si>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</si>
  <si>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</si>
  <si>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</si>
  <si>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</si>
  <si>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</si>
  <si>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</si>
  <si>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</si>
  <si>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</si>
  <si>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</si>
  <si>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</si>
  <si>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</si>
  <si>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</si>
  <si>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</si>
  <si>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</si>
  <si>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</si>
  <si>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</si>
  <si>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</si>
  <si>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</si>
  <si>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</si>
  <si>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</si>
  <si>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</si>
  <si>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</si>
  <si>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</si>
  <si>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</si>
  <si>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</si>
  <si>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</si>
  <si>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</si>
  <si>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</si>
  <si>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</si>
  <si>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</si>
  <si>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</si>
  <si>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</si>
  <si>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</si>
  <si>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</si>
  <si>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</si>
  <si>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</si>
  <si>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</si>
  <si>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</si>
  <si>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</si>
  <si>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</si>
  <si>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</si>
  <si>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</si>
  <si>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</si>
  <si>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</si>
  <si>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</si>
  <si>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</si>
  <si>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</si>
  <si>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</si>
  <si>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</si>
  <si>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</si>
  <si>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</si>
  <si>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</si>
  <si>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</si>
  <si>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</si>
  <si>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</si>
  <si>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</si>
  <si>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</si>
  <si>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</si>
  <si>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</si>
  <si>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</si>
  <si>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</si>
  <si>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</si>
  <si>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</si>
  <si>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</si>
  <si>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</si>
  <si>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</si>
  <si>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</si>
  <si>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</si>
  <si>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</si>
  <si>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</si>
  <si>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</si>
  <si>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</si>
  <si>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</si>
  <si>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</si>
  <si>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</si>
  <si>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</si>
  <si>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</si>
  <si>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</si>
  <si>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</si>
  <si>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</si>
  <si>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</si>
  <si>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</si>
  <si>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</si>
  <si>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</si>
  <si>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</si>
  <si>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</si>
  <si>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</si>
  <si>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</si>
  <si>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</si>
  <si>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</si>
  <si>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</si>
  <si>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</si>
  <si>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</si>
  <si>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</si>
  <si>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</si>
  <si>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</si>
  <si>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</si>
  <si>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</si>
  <si>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</si>
  <si>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</si>
  <si>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</si>
  <si>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</si>
  <si>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</si>
  <si>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</si>
  <si>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</si>
  <si>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</si>
  <si>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</si>
  <si>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</si>
  <si>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</si>
  <si>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</si>
  <si>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</si>
  <si>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</si>
  <si>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</si>
  <si>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</si>
  <si>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</si>
  <si>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</si>
  <si>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</si>
  <si>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</si>
  <si>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</si>
  <si>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</si>
  <si>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</si>
  <si>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</si>
  <si>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</si>
  <si>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</si>
  <si>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</si>
  <si>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</si>
  <si>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</si>
  <si>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</si>
  <si>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</si>
  <si>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</si>
  <si>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</si>
  <si>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</si>
  <si>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</si>
  <si>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</si>
  <si>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</si>
  <si>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</si>
  <si>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</si>
  <si>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</si>
  <si>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</si>
  <si>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</si>
  <si>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</si>
  <si>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</si>
  <si>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</si>
  <si>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</si>
  <si>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</si>
  <si>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</si>
  <si>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</si>
  <si>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</si>
  <si>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</si>
  <si>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</si>
  <si>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</si>
  <si>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</si>
  <si>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</si>
  <si>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</si>
  <si>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</si>
  <si>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</si>
  <si>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</si>
  <si>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</si>
  <si>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</si>
  <si>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</si>
  <si>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</si>
  <si>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</si>
  <si>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</si>
  <si>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</si>
  <si>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</si>
  <si>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</si>
  <si>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</si>
  <si>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</si>
  <si>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</si>
  <si>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</si>
  <si>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</si>
  <si>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</si>
  <si>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</si>
  <si>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</si>
  <si>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</si>
  <si>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</si>
  <si>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</si>
  <si>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</si>
  <si>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</si>
  <si>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</si>
  <si>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</si>
  <si>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</si>
  <si>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</si>
  <si>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</si>
  <si>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</si>
  <si>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</si>
  <si>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</si>
  <si>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</si>
  <si>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</si>
  <si>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</si>
  <si>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</si>
  <si>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</si>
  <si>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</si>
  <si>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</si>
  <si>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</si>
  <si>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</si>
  <si>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</si>
  <si>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</si>
  <si>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</si>
  <si>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</si>
  <si>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</si>
  <si>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</si>
  <si>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</si>
  <si>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</si>
  <si>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</si>
  <si>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</si>
  <si>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</si>
  <si>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</si>
  <si>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</si>
  <si>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</si>
  <si>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</si>
  <si>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</si>
  <si>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</si>
  <si>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</si>
  <si>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</si>
  <si>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</si>
  <si>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</si>
  <si>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</si>
  <si>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</si>
  <si>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</si>
  <si>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</si>
  <si>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</si>
  <si>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</si>
  <si>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</si>
  <si>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</si>
  <si>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</si>
  <si>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</si>
  <si>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</si>
  <si>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</si>
  <si>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</si>
  <si>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</si>
  <si>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</si>
  <si>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</si>
  <si>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</si>
  <si>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</si>
  <si>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</si>
  <si>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</si>
  <si>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</si>
  <si>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</si>
  <si>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</si>
  <si>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</si>
  <si>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</si>
  <si>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</si>
  <si>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</si>
  <si>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</si>
  <si>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</si>
  <si>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</si>
  <si>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</si>
  <si>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</si>
  <si>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</si>
  <si>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</si>
  <si>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</si>
  <si>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</si>
  <si>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</si>
  <si>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</si>
  <si>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</si>
  <si>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</si>
  <si>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</si>
  <si>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</si>
  <si>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</si>
  <si>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</si>
  <si>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</si>
  <si>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</si>
  <si>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</si>
  <si>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</si>
  <si>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</si>
  <si>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</si>
  <si>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</si>
  <si>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</si>
  <si>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</si>
  <si>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</si>
  <si>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</si>
  <si>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</si>
  <si>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</si>
  <si>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</si>
  <si>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</si>
  <si>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</si>
  <si>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</si>
  <si>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</si>
  <si>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</si>
  <si>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</si>
  <si>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</si>
  <si>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</si>
  <si>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</si>
  <si>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</si>
  <si>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</si>
  <si>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</si>
  <si>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</si>
  <si>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</si>
  <si>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</si>
  <si>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</si>
  <si>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</si>
  <si>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</si>
  <si>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</si>
  <si>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</si>
  <si>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</si>
  <si>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</si>
  <si>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</si>
  <si>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</si>
  <si>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</si>
  <si>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</si>
  <si>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</si>
  <si>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</si>
  <si>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</si>
  <si>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</si>
  <si>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</si>
  <si>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</si>
  <si>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</si>
  <si>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</si>
  <si>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</si>
  <si>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</si>
  <si>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</si>
  <si>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</si>
  <si>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</si>
  <si>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</si>
  <si>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</si>
  <si>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</si>
  <si>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</si>
  <si>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</si>
  <si>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</si>
  <si>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</si>
  <si>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</si>
  <si>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</si>
  <si>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</si>
  <si>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</si>
  <si>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</si>
  <si>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</si>
  <si>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</si>
  <si>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</si>
  <si>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</si>
  <si>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</si>
  <si>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</si>
  <si>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</si>
  <si>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</si>
  <si>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</si>
  <si>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</si>
  <si>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</si>
  <si>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</si>
  <si>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</si>
  <si>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</si>
  <si>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</si>
  <si>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</si>
  <si>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</si>
  <si>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</si>
  <si>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</si>
  <si>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</si>
  <si>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</si>
  <si>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</si>
  <si>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</si>
  <si>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</si>
  <si>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</si>
  <si>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</si>
  <si>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</si>
  <si>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</si>
  <si>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</si>
  <si>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</si>
  <si>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</si>
  <si>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</si>
  <si>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</si>
  <si>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</si>
  <si>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</si>
  <si>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</si>
  <si>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</si>
  <si>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</si>
  <si>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</si>
  <si>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</si>
  <si>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</si>
  <si>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</si>
  <si>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</si>
  <si>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</si>
  <si>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</si>
  <si>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</si>
  <si>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</si>
  <si>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</si>
  <si>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</si>
  <si>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</si>
  <si>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</si>
  <si>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</si>
  <si>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</si>
  <si>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</si>
  <si>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</si>
  <si>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</si>
  <si>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</si>
  <si>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</si>
  <si>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</si>
  <si>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</si>
  <si>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</si>
  <si>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</si>
  <si>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</si>
  <si>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</si>
  <si>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</si>
  <si>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</si>
  <si>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</si>
  <si>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</si>
  <si>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</si>
  <si>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</si>
  <si>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</si>
  <si>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</si>
  <si>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</si>
  <si>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</si>
  <si>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</si>
  <si>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</si>
  <si>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</si>
  <si>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</si>
  <si>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</si>
  <si>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</si>
  <si>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</si>
  <si>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</si>
  <si>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</si>
  <si>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</si>
  <si>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</si>
  <si>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</si>
  <si>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</si>
  <si>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</si>
  <si>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</si>
  <si>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</si>
  <si>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</si>
  <si>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</si>
  <si>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</si>
  <si>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</si>
  <si>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</si>
  <si>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</si>
  <si>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</si>
  <si>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</si>
  <si>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</si>
  <si>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</si>
  <si>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</si>
  <si>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</si>
  <si>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</si>
  <si>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</si>
  <si>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</si>
  <si>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</si>
  <si>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</si>
  <si>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</si>
  <si>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</si>
  <si>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</si>
  <si>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</si>
  <si>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</si>
  <si>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</si>
  <si>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</si>
  <si>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</si>
  <si>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</si>
  <si>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</si>
  <si>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</si>
  <si>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</si>
  <si>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</si>
  <si>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</si>
  <si>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</si>
  <si>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</si>
  <si>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</si>
  <si>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</si>
  <si>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</si>
  <si>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</si>
  <si>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</si>
  <si>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</si>
  <si>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</si>
  <si>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</si>
  <si>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</si>
  <si>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</si>
  <si>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</si>
  <si>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</si>
  <si>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</si>
  <si>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</si>
  <si>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</si>
  <si>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</si>
  <si>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</si>
  <si>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</si>
  <si>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</si>
  <si>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</si>
  <si>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</si>
  <si>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</si>
  <si>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</si>
  <si>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</si>
  <si>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</si>
  <si>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</si>
  <si>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</si>
  <si>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</si>
  <si>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</si>
  <si>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</si>
  <si>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</si>
  <si>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</si>
  <si>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</si>
  <si>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</si>
  <si>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</si>
  <si>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</si>
  <si>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</si>
  <si>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</si>
  <si>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</si>
  <si>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</si>
  <si>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</si>
  <si>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</si>
  <si>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</si>
  <si>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</si>
  <si>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</si>
  <si>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</si>
  <si>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</si>
  <si>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</si>
  <si>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</si>
  <si>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</si>
  <si>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</si>
  <si>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</si>
  <si>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</si>
  <si>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</si>
  <si>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</si>
  <si>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</si>
  <si>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</si>
  <si>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</si>
  <si>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</si>
  <si>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</si>
  <si>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</si>
  <si>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</si>
  <si>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</si>
  <si>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</si>
  <si>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</si>
  <si>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</si>
  <si>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</si>
  <si>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</si>
  <si>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</si>
  <si>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</si>
  <si>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</si>
  <si>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</si>
  <si>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</si>
  <si>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</si>
  <si>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</si>
  <si>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</si>
  <si>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</si>
  <si>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</si>
  <si>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</si>
  <si>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</si>
  <si>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</si>
  <si>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</si>
  <si>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</si>
  <si>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</si>
  <si>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</si>
  <si>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</si>
  <si>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</si>
  <si>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</si>
  <si>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</si>
  <si>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</si>
  <si>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</si>
  <si>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</si>
  <si>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</si>
  <si>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</si>
  <si>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</si>
  <si>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</si>
  <si>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</si>
  <si>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</si>
  <si>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</si>
  <si>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</si>
  <si>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</si>
  <si>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</si>
  <si>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</si>
  <si>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</si>
  <si>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</si>
  <si>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</si>
  <si>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</si>
  <si>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</si>
  <si>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</si>
  <si>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</si>
  <si>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</si>
  <si>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</si>
  <si>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</si>
  <si>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</si>
  <si>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</si>
  <si>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</si>
  <si>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</si>
  <si>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</si>
  <si>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</si>
  <si>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</si>
  <si>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</si>
  <si>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</si>
  <si>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</si>
  <si>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</si>
  <si>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</si>
  <si>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</si>
  <si>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</si>
  <si>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</si>
  <si>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</si>
  <si>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</si>
  <si>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</si>
  <si>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</si>
  <si>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</si>
  <si>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</si>
  <si>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</si>
  <si>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</si>
  <si>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</si>
  <si>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</si>
  <si>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</si>
  <si>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</si>
  <si>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</si>
  <si>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</si>
  <si>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</si>
  <si>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</si>
  <si>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</si>
  <si>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</si>
  <si>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</si>
  <si>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</si>
  <si>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</si>
  <si>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</si>
  <si>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</si>
  <si>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</si>
  <si>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</si>
  <si>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</si>
  <si>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</si>
  <si>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</si>
  <si>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</si>
  <si>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</si>
  <si>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</si>
  <si>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</si>
  <si>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</si>
  <si>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</si>
  <si>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</si>
  <si>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</si>
  <si>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</si>
  <si>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</si>
  <si>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</si>
  <si>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</si>
  <si>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</si>
  <si>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</si>
  <si>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</si>
  <si>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</si>
  <si>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</si>
  <si>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</si>
  <si>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</si>
  <si>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</si>
  <si>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</si>
  <si>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</si>
  <si>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</si>
  <si>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</si>
  <si>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</si>
  <si>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</si>
  <si>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</si>
  <si>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</si>
  <si>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</si>
  <si>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</si>
  <si>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</si>
  <si>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</si>
  <si>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</si>
  <si>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</si>
  <si>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</si>
  <si>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</si>
  <si>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</si>
  <si>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</si>
  <si>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</si>
  <si>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</si>
  <si>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</si>
  <si>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</si>
  <si>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</si>
  <si>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</si>
  <si>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</si>
  <si>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</si>
  <si>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</si>
  <si>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</si>
  <si>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</si>
  <si>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</si>
  <si>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</si>
  <si>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</si>
  <si>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</si>
  <si>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</si>
  <si>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</si>
  <si>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</si>
  <si>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</si>
  <si>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</si>
  <si>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</si>
  <si>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</si>
  <si>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</si>
  <si>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</si>
  <si>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</si>
  <si>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</si>
  <si>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</si>
  <si>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</si>
  <si>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</si>
  <si>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</si>
  <si>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</si>
  <si>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</si>
  <si>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</si>
  <si>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</si>
  <si>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</si>
  <si>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</si>
  <si>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</si>
  <si>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</si>
  <si>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</si>
  <si>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</si>
  <si>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</si>
  <si>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</si>
  <si>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</si>
  <si>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</si>
  <si>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</si>
  <si>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</si>
  <si>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</si>
  <si>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</si>
  <si>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</si>
  <si>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</si>
  <si>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</si>
  <si>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</si>
  <si>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</si>
  <si>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</si>
  <si>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</si>
  <si>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</si>
  <si>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</si>
  <si>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</si>
  <si>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</si>
  <si>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</si>
  <si>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</si>
  <si>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</si>
  <si>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</si>
  <si>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</si>
  <si>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</si>
  <si>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</si>
  <si>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</si>
  <si>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</si>
  <si>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</si>
  <si>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</si>
  <si>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</si>
  <si>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</si>
  <si>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</si>
  <si>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</si>
  <si>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</si>
  <si>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</si>
  <si>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</si>
  <si>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</si>
  <si>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</si>
  <si>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</si>
  <si>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</si>
  <si>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</si>
  <si>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</si>
  <si>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</si>
  <si>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</si>
  <si>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</si>
  <si>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</si>
  <si>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</si>
  <si>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</si>
  <si>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</si>
  <si>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</si>
  <si>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</si>
  <si>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</si>
  <si>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</si>
  <si>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</si>
  <si>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</si>
  <si>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</si>
  <si>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</si>
  <si>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</si>
  <si>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</si>
  <si>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</si>
  <si>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</si>
  <si>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</si>
  <si>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</si>
  <si>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</si>
  <si>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</si>
  <si>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</si>
  <si>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</si>
  <si>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</si>
  <si>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</si>
  <si>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</si>
  <si>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</si>
  <si>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</si>
  <si>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</si>
  <si>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</si>
  <si>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</si>
  <si>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</si>
  <si>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</si>
  <si>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</si>
  <si>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</si>
  <si>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</si>
  <si>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</si>
  <si>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</si>
  <si>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</si>
  <si>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</si>
  <si>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</si>
  <si>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</si>
  <si>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</si>
  <si>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</si>
  <si>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</si>
  <si>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</si>
  <si>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</si>
  <si>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</si>
  <si>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</si>
  <si>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</si>
  <si>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</si>
  <si>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</si>
  <si>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</si>
  <si>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</si>
  <si>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</si>
  <si>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</si>
  <si>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</si>
  <si>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</si>
  <si>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</si>
  <si>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</si>
  <si>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</si>
  <si>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</si>
  <si>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</si>
  <si>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</si>
  <si>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</si>
  <si>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</si>
  <si>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</si>
  <si>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</si>
  <si>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</si>
  <si>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</si>
  <si>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</si>
  <si>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</si>
  <si>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</si>
  <si>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</si>
  <si>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</si>
  <si>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</si>
  <si>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</si>
  <si>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</si>
  <si>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</si>
  <si>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</si>
  <si>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</si>
  <si>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</si>
  <si>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</si>
  <si>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</si>
  <si>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</si>
  <si>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</si>
  <si>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</si>
  <si>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</si>
  <si>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</si>
  <si>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</si>
  <si>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</si>
  <si>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</si>
  <si>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</si>
  <si>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</si>
  <si>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</si>
  <si>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</si>
  <si>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</si>
  <si>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</si>
  <si>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</si>
  <si>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</si>
  <si>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</si>
  <si>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</si>
  <si>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</si>
  <si>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</si>
  <si>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</si>
  <si>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</si>
  <si>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</si>
  <si>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</si>
  <si>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</si>
  <si>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</si>
  <si>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</si>
  <si>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</si>
  <si>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</si>
  <si>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</si>
  <si>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</si>
  <si>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</si>
  <si>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</si>
  <si>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</si>
  <si>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</si>
  <si>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</si>
  <si>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</si>
  <si>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</si>
  <si>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</si>
  <si>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</si>
  <si>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</si>
  <si>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</si>
  <si>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</si>
  <si>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</si>
  <si>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</si>
  <si>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</si>
  <si>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</si>
  <si>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</si>
  <si>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</si>
  <si>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</si>
  <si>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</si>
  <si>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</si>
  <si>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</si>
  <si>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</si>
  <si>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</si>
  <si>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</si>
  <si>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</si>
  <si>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</si>
  <si>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</si>
  <si>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</si>
  <si>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</si>
  <si>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</si>
  <si>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</si>
  <si>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</si>
  <si>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</si>
  <si>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</si>
  <si>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</si>
  <si>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</si>
  <si>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</si>
  <si>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</si>
  <si>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</si>
  <si>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</si>
  <si>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</si>
  <si>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</si>
  <si>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</si>
  <si>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</si>
  <si>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</si>
  <si>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</si>
  <si>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</si>
  <si>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</si>
  <si>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</si>
  <si>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</si>
  <si>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</si>
  <si>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</si>
  <si>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</si>
  <si>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</si>
  <si>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</si>
  <si>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</si>
  <si>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</si>
  <si>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</si>
  <si>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</si>
  <si>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</si>
  <si>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</si>
  <si>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</si>
  <si>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</si>
  <si>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</si>
  <si>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</si>
  <si>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</si>
  <si>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</si>
  <si>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</si>
  <si>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</si>
  <si>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</si>
  <si>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</si>
  <si>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</si>
  <si>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</si>
  <si>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</si>
  <si>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</si>
  <si>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</si>
  <si>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</si>
  <si>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</si>
  <si>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</si>
  <si>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</si>
  <si>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</si>
  <si>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</si>
  <si>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</si>
  <si>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</si>
  <si>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</si>
  <si>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</si>
  <si>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</si>
  <si>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</si>
  <si>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</si>
  <si>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</si>
  <si>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</si>
  <si>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</si>
  <si>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</si>
  <si>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</si>
  <si>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</si>
  <si>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</si>
  <si>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</si>
  <si>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</si>
  <si>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</si>
  <si>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</si>
  <si>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</si>
  <si>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</si>
  <si>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</si>
  <si>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</si>
  <si>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</si>
  <si>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</si>
  <si>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</si>
  <si>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</si>
  <si>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</si>
  <si>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</si>
  <si>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</si>
  <si>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</si>
  <si>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</si>
  <si>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</si>
  <si>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</si>
  <si>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</si>
  <si>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</si>
  <si>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</si>
  <si>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</si>
  <si>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</si>
  <si>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</si>
  <si>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</si>
  <si>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</si>
  <si>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</si>
  <si>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</si>
  <si>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</si>
  <si>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</si>
  <si>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</si>
  <si>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</si>
  <si>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</si>
  <si>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</si>
  <si>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</si>
  <si>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</si>
  <si>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</si>
  <si>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</si>
  <si>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</si>
  <si>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</si>
  <si>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</si>
  <si>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</si>
  <si>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</si>
  <si>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</si>
  <si>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</si>
  <si>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</si>
  <si>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</si>
  <si>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</si>
  <si>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</si>
  <si>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</si>
  <si>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</si>
  <si>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</si>
  <si>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</si>
  <si>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</si>
  <si>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</si>
  <si>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</si>
  <si>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</si>
  <si>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</si>
  <si>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</si>
  <si>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</si>
  <si>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</si>
  <si>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</si>
  <si>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</si>
  <si>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</si>
  <si>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</si>
  <si>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</si>
  <si>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</si>
  <si>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</si>
  <si>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</si>
  <si>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</si>
  <si>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</si>
  <si>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</si>
  <si>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</si>
  <si>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</si>
  <si>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</si>
  <si>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</si>
  <si>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</si>
  <si>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</si>
  <si>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</si>
  <si>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</si>
  <si>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</si>
  <si>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</si>
  <si>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</si>
  <si>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</si>
  <si>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</si>
  <si>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</si>
  <si>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</si>
  <si>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</si>
  <si>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</si>
  <si>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</si>
  <si>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</si>
  <si>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</si>
  <si>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</si>
  <si>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</si>
  <si>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</si>
  <si>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</si>
  <si>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</si>
  <si>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</si>
  <si>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</si>
  <si>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</si>
  <si>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</si>
  <si>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</si>
  <si>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</si>
  <si>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</si>
  <si>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</si>
  <si>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</si>
  <si>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</si>
  <si>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</si>
  <si>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</si>
  <si>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</si>
  <si>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</si>
  <si>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</si>
  <si>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</si>
  <si>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</si>
  <si>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</si>
  <si>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</si>
  <si>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</si>
  <si>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</si>
  <si>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</si>
  <si>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</si>
  <si>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</si>
  <si>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</si>
  <si>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</si>
  <si>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</si>
  <si>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</si>
  <si>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</si>
  <si>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</si>
  <si>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</si>
  <si>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</si>
  <si>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</si>
  <si>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</si>
  <si>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</si>
  <si>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</si>
  <si>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</si>
  <si>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</si>
  <si>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</si>
  <si>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</si>
  <si>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</si>
  <si>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</si>
  <si>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</si>
  <si>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</si>
  <si>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</si>
  <si>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</si>
  <si>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</si>
  <si>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</si>
  <si>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</si>
  <si>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</si>
  <si>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</si>
  <si>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</si>
  <si>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</si>
  <si>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</si>
  <si>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</si>
  <si>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</si>
  <si>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</si>
  <si>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</si>
  <si>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</si>
  <si>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</si>
  <si>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</si>
  <si>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</si>
  <si>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</si>
  <si>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</si>
  <si>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</si>
  <si>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</si>
  <si>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</si>
  <si>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</si>
  <si>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</si>
  <si>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</si>
  <si>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</si>
  <si>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</si>
  <si>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</si>
  <si>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</si>
  <si>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</si>
  <si>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</si>
  <si>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</si>
  <si>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</si>
  <si>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</si>
  <si>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</si>
  <si>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</si>
  <si>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</si>
  <si>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</si>
  <si>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</si>
  <si>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</si>
  <si>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</si>
  <si>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</si>
  <si>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</si>
  <si>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</si>
  <si>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</si>
  <si>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</si>
  <si>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</si>
  <si>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</si>
  <si>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</si>
  <si>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</si>
  <si>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</si>
  <si>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</si>
  <si>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</si>
  <si>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</si>
  <si>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</si>
  <si>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</si>
  <si>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</si>
  <si>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</si>
  <si>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</si>
  <si>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</si>
  <si>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</si>
  <si>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</si>
  <si>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</si>
  <si>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</si>
  <si>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</si>
  <si>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</si>
  <si>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</si>
  <si>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</si>
  <si>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</si>
  <si>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</si>
  <si>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</si>
  <si>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</si>
  <si>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</si>
  <si>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</si>
  <si>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</si>
  <si>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</si>
  <si>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</si>
  <si>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</si>
  <si>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</si>
  <si>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</si>
  <si>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</si>
  <si>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</si>
  <si>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</si>
  <si>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</si>
  <si>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</si>
  <si>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</si>
  <si>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</si>
  <si>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</si>
  <si>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</si>
  <si>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</si>
  <si>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</si>
  <si>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</si>
  <si>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</si>
  <si>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</si>
  <si>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</si>
  <si>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</si>
  <si>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</si>
  <si>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</si>
  <si>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</si>
  <si>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</si>
  <si>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</si>
  <si>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</si>
  <si>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</si>
  <si>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</si>
  <si>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</si>
  <si>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</si>
  <si>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</si>
  <si>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</si>
  <si>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</si>
  <si>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</si>
  <si>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</si>
  <si>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</si>
  <si>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</si>
  <si>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</si>
  <si>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</si>
  <si>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</si>
  <si>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</si>
  <si>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</si>
  <si>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</si>
  <si>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</si>
  <si>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</si>
  <si>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</si>
  <si>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</si>
  <si>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</si>
  <si>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</si>
  <si>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</si>
  <si>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</si>
  <si>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</si>
  <si>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</si>
  <si>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</si>
  <si>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</si>
  <si>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</si>
  <si>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</si>
  <si>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</si>
  <si>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</si>
  <si>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</si>
  <si>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</si>
  <si>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</si>
  <si>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</si>
  <si>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</si>
  <si>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</si>
  <si>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</si>
  <si>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</si>
  <si>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</si>
  <si>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</si>
  <si>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</si>
  <si>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</si>
  <si>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</si>
  <si>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</si>
  <si>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</si>
  <si>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</si>
  <si>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</si>
  <si>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</si>
  <si>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</si>
  <si>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</si>
  <si>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</si>
  <si>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</si>
  <si>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</si>
  <si>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</si>
  <si>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</si>
  <si>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</si>
  <si>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</si>
  <si>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</si>
  <si>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</si>
  <si>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</si>
  <si>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</si>
  <si>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</si>
  <si>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</si>
  <si>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</si>
  <si>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</si>
  <si>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</si>
  <si>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</si>
  <si>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</si>
  <si>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</si>
  <si>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</si>
  <si>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</si>
  <si>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</si>
  <si>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</si>
  <si>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</si>
  <si>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</si>
  <si>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</si>
  <si>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</si>
  <si>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</si>
  <si>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</si>
  <si>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</si>
  <si>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</si>
  <si>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</si>
  <si>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</si>
  <si>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</si>
  <si>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</si>
  <si>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</si>
  <si>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</si>
  <si>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</si>
  <si>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</si>
  <si>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</si>
  <si>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</si>
  <si>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</si>
  <si>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</si>
  <si>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</si>
  <si>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</si>
  <si>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</si>
  <si>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</si>
  <si>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</si>
  <si>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</si>
  <si>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</si>
  <si>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</si>
  <si>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</si>
  <si>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</si>
  <si>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</si>
  <si>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</si>
  <si>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</si>
  <si>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</si>
  <si>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</si>
  <si>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</si>
  <si>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</si>
  <si>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</si>
  <si>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</si>
  <si>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</si>
  <si>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</si>
  <si>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</si>
  <si>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</si>
  <si>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</si>
  <si>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</si>
  <si>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</si>
  <si>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</si>
  <si>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</si>
  <si>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</si>
  <si>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</si>
  <si>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</si>
  <si>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</si>
  <si>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</si>
  <si>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</si>
  <si>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</si>
  <si>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</si>
  <si>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</si>
  <si>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</si>
  <si>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</si>
  <si>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</si>
  <si>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</si>
  <si>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</si>
  <si>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</si>
  <si>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</si>
  <si>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</si>
  <si>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</si>
  <si>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</si>
  <si>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</si>
  <si>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</si>
  <si>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</si>
  <si>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</si>
  <si>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</si>
  <si>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</si>
  <si>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</si>
  <si>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</si>
  <si>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</si>
  <si>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</si>
  <si>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</si>
  <si>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</si>
  <si>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</si>
  <si>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</si>
  <si>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</si>
  <si>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</si>
  <si>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</si>
  <si>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</si>
  <si>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</si>
  <si>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</si>
  <si>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</si>
  <si>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</si>
  <si>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</si>
  <si>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</si>
  <si>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</si>
  <si>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</si>
  <si>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</si>
  <si>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</si>
  <si>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</si>
  <si>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</si>
  <si>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</si>
  <si>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</si>
  <si>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</si>
  <si>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</si>
  <si>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</si>
  <si>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</si>
  <si>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</si>
  <si>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</si>
  <si>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</si>
  <si>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</si>
  <si>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</si>
  <si>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</si>
  <si>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</si>
  <si>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</si>
  <si>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</si>
  <si>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</si>
  <si>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</si>
  <si>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</si>
  <si>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</si>
  <si>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</si>
  <si>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</si>
  <si>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</si>
  <si>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</si>
  <si>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</si>
  <si>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</si>
  <si>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</si>
  <si>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</si>
  <si>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</si>
  <si>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</si>
  <si>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</si>
  <si>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</si>
  <si>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</si>
  <si>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</si>
  <si>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</si>
  <si>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</si>
  <si>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</si>
  <si>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</si>
  <si>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</si>
  <si>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</si>
  <si>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</si>
  <si>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</si>
  <si>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</si>
  <si>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</si>
  <si>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</si>
  <si>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</si>
  <si>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</si>
  <si>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</si>
  <si>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</si>
  <si>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</si>
  <si>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</si>
  <si>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</si>
  <si>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</si>
  <si>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</si>
  <si>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</si>
  <si>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</si>
  <si>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</si>
  <si>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</si>
  <si>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</si>
  <si>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</si>
  <si>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</si>
  <si>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</si>
  <si>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</si>
  <si>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</si>
  <si>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</si>
  <si>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</si>
  <si>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</si>
  <si>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</si>
  <si>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</si>
  <si>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</si>
  <si>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</si>
  <si>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</si>
  <si>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</si>
  <si>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</si>
  <si>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</si>
  <si>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</si>
  <si>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</si>
  <si>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</si>
  <si>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</si>
  <si>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</si>
  <si>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</si>
  <si>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</si>
  <si>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</si>
  <si>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</si>
  <si>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</si>
  <si>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</si>
  <si>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</si>
  <si>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</si>
  <si>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</si>
  <si>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</si>
  <si>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</si>
  <si>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</si>
  <si>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</si>
  <si>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</si>
  <si>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</si>
  <si>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</si>
  <si>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</si>
  <si>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</si>
  <si>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</si>
  <si>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</si>
  <si>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</si>
  <si>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</si>
  <si>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</si>
  <si>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</si>
  <si>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</si>
  <si>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</si>
  <si>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</si>
  <si>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</si>
  <si>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</si>
  <si>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</si>
  <si>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</si>
  <si>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</si>
  <si>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</si>
  <si>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</si>
  <si>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</si>
  <si>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</si>
  <si>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</si>
  <si>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</si>
  <si>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</si>
  <si>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</si>
  <si>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</si>
  <si>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</si>
  <si>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</si>
  <si>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</si>
  <si>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</si>
  <si>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</si>
  <si>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</si>
  <si>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</si>
  <si>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</si>
  <si>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</si>
  <si>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</si>
  <si>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</si>
  <si>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</si>
  <si>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</si>
  <si>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</si>
  <si>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</si>
  <si>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</si>
  <si>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</si>
  <si>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</si>
  <si>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</si>
  <si>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</si>
  <si>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</si>
  <si>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</si>
  <si>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</si>
  <si>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</si>
  <si>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</si>
  <si>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</si>
  <si>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</si>
  <si>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</si>
  <si>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</si>
  <si>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</si>
  <si>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</si>
  <si>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</si>
  <si>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</si>
  <si>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</si>
  <si>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</si>
  <si>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</si>
  <si>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</si>
  <si>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</si>
  <si>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</si>
  <si>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</si>
  <si>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</si>
  <si>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</si>
  <si>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</si>
  <si>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</si>
  <si>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</si>
  <si>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</si>
  <si>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</si>
  <si>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</si>
  <si>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</si>
  <si>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</si>
  <si>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</si>
  <si>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</si>
  <si>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</si>
  <si>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</si>
  <si>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</si>
  <si>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</si>
  <si>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</si>
  <si>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</si>
  <si>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</si>
  <si>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</si>
  <si>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</si>
  <si>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</si>
  <si>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</si>
  <si>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</si>
  <si>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</si>
  <si>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</si>
  <si>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</si>
  <si>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</si>
  <si>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</si>
  <si>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</si>
  <si>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</si>
  <si>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</si>
  <si>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</si>
  <si>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</si>
  <si>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</si>
  <si>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</si>
  <si>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</si>
  <si>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</si>
  <si>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</si>
  <si>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</si>
  <si>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</si>
  <si>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</si>
  <si>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</si>
  <si>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</si>
  <si>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</si>
  <si>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</si>
  <si>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</si>
  <si>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</si>
  <si>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</si>
  <si>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</si>
  <si>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</si>
  <si>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</si>
  <si>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</si>
  <si>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</si>
  <si>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</si>
  <si>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</si>
  <si>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</si>
  <si>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</si>
  <si>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</si>
  <si>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</si>
  <si>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</si>
  <si>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</si>
  <si>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</si>
  <si>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</si>
  <si>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</si>
  <si>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</si>
  <si>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</si>
  <si>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</si>
  <si>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</si>
  <si>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</si>
  <si>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</si>
  <si>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</si>
  <si>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</si>
  <si>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</si>
  <si>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</si>
  <si>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</si>
  <si>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</si>
  <si>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</si>
  <si>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</si>
  <si>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</si>
  <si>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</si>
  <si>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</si>
  <si>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</si>
  <si>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</si>
  <si>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</si>
  <si>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</si>
  <si>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</si>
  <si>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</si>
  <si>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</si>
  <si>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</si>
  <si>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</si>
  <si>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</si>
  <si>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</si>
  <si>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</si>
  <si>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</si>
  <si>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</si>
  <si>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</si>
  <si>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</si>
  <si>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</si>
  <si>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</si>
  <si>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</si>
  <si>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</si>
  <si>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</si>
  <si>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</si>
  <si>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</si>
  <si>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</si>
  <si>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</si>
  <si>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</si>
  <si>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</si>
  <si>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</si>
  <si>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</si>
  <si>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</si>
  <si>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</si>
  <si>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</si>
  <si>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</si>
  <si>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</si>
  <si>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</si>
  <si>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</si>
  <si>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</si>
  <si>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</si>
  <si>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</si>
  <si>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</si>
  <si>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</si>
  <si>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</si>
  <si>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</si>
  <si>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</si>
  <si>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</si>
  <si>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</si>
  <si>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</si>
  <si>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</si>
  <si>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</si>
  <si>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</si>
  <si>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</si>
  <si>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</si>
  <si>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</si>
  <si>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</si>
  <si>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</si>
  <si>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</si>
  <si>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</si>
  <si>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</si>
  <si>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</si>
  <si>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</si>
  <si>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</si>
  <si>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</si>
  <si>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</si>
  <si>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</si>
  <si>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</si>
  <si>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</si>
  <si>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</si>
  <si>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</si>
  <si>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</si>
  <si>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</si>
  <si>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</si>
  <si>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</si>
  <si>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</si>
  <si>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</si>
  <si>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</si>
  <si>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</si>
  <si>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</si>
  <si>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</si>
  <si>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</si>
  <si>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</si>
  <si>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</si>
  <si>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</si>
  <si>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</si>
  <si>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</si>
  <si>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</si>
  <si>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</si>
  <si>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</si>
  <si>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</si>
  <si>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</si>
  <si>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</si>
  <si>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</si>
  <si>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</si>
  <si>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</si>
  <si>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</si>
  <si>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</si>
  <si>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</si>
  <si>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</si>
  <si>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</si>
  <si>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</si>
  <si>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</si>
  <si>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</si>
  <si>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</si>
  <si>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</si>
  <si>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</si>
  <si>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</si>
  <si>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</si>
  <si>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</si>
  <si>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</si>
  <si>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</si>
  <si>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</si>
  <si>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</si>
  <si>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</si>
  <si>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</si>
  <si>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</si>
  <si>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</si>
  <si>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</si>
  <si>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</si>
  <si>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</si>
  <si>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</si>
  <si>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</si>
  <si>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</si>
  <si>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</si>
  <si>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</si>
  <si>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</si>
  <si>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</si>
  <si>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</si>
  <si>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</si>
  <si>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</si>
  <si>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</si>
  <si>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</si>
  <si>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</si>
  <si>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</si>
  <si>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</si>
  <si>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</si>
  <si>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</si>
  <si>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</si>
  <si>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</si>
  <si>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</si>
  <si>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</si>
  <si>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</si>
  <si>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</si>
  <si>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</si>
  <si>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</si>
  <si>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</si>
  <si>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</si>
  <si>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</si>
  <si>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</si>
  <si>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</si>
  <si>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</si>
  <si>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</si>
  <si>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</si>
  <si>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</si>
  <si>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</si>
  <si>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</si>
  <si>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</si>
  <si>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</si>
  <si>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</si>
  <si>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</si>
  <si>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</si>
  <si>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</si>
  <si>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</si>
  <si>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</si>
  <si>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</si>
  <si>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</si>
  <si>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</si>
  <si>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</si>
  <si>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</si>
  <si>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</si>
  <si>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</si>
  <si>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</si>
  <si>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</si>
  <si>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</si>
  <si>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</si>
  <si>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</si>
  <si>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</si>
  <si>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</si>
  <si>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</si>
  <si>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</si>
  <si>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</si>
  <si>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</si>
  <si>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</si>
  <si>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</si>
  <si>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</si>
  <si>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</si>
  <si>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</si>
  <si>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</si>
  <si>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</si>
  <si>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</si>
  <si>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</si>
  <si>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</si>
  <si>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</si>
  <si>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</si>
  <si>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</si>
  <si>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</si>
  <si>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</si>
  <si>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</si>
  <si>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</si>
  <si>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</si>
  <si>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</si>
  <si>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</si>
  <si>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</si>
  <si>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</si>
  <si>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</si>
  <si>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</si>
  <si>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</si>
  <si>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</si>
  <si>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</si>
  <si>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</si>
  <si>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</si>
  <si>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</si>
  <si>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</si>
  <si>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</si>
  <si>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</si>
  <si>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</si>
  <si>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</si>
  <si>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</si>
  <si>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</si>
  <si>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</si>
  <si>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</si>
  <si>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</si>
  <si>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</si>
  <si>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</si>
  <si>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</si>
  <si>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</si>
  <si>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</si>
  <si>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</si>
  <si>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</si>
  <si>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</si>
  <si>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</si>
  <si>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</si>
  <si>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</si>
  <si>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</si>
  <si>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</si>
  <si>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</si>
  <si>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</si>
  <si>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</si>
  <si>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</si>
  <si>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</si>
  <si>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</si>
  <si>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</si>
  <si>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</si>
  <si>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</si>
  <si>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</si>
  <si>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</si>
  <si>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</si>
  <si>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</si>
  <si>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</si>
  <si>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</si>
  <si>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</si>
  <si>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</si>
  <si>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</si>
  <si>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</si>
  <si>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</si>
  <si>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</si>
  <si>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</si>
  <si>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</si>
  <si>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</si>
  <si>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</si>
  <si>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</si>
  <si>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</si>
  <si>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</si>
  <si>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</si>
  <si>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</si>
  <si>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</si>
  <si>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</si>
  <si>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</si>
  <si>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</si>
  <si>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</si>
  <si>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</si>
  <si>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</si>
  <si>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</si>
  <si>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</si>
  <si>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</si>
  <si>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</si>
  <si>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</si>
  <si>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</si>
  <si>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</si>
  <si>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</si>
  <si>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</si>
  <si>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</si>
  <si>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</si>
  <si>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</si>
  <si>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</si>
  <si>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</si>
  <si>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</si>
  <si>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</si>
  <si>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</si>
  <si>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</si>
  <si>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</si>
  <si>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</si>
  <si>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</si>
  <si>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</si>
  <si>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</si>
  <si>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</si>
  <si>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</si>
  <si>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</si>
  <si>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</si>
  <si>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</si>
  <si>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</si>
  <si>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</si>
  <si>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</si>
  <si>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</si>
  <si>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</si>
  <si>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</si>
  <si>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</si>
  <si>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</si>
  <si>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</si>
  <si>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</si>
  <si>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</si>
  <si>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</si>
  <si>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</si>
  <si>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</si>
  <si>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</si>
  <si>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</si>
  <si>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</si>
  <si>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</si>
  <si>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</si>
  <si>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</si>
  <si>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</si>
  <si>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</si>
  <si>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</si>
  <si>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</si>
  <si>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</si>
  <si>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</si>
  <si>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</si>
  <si>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</si>
  <si>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</si>
  <si>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</si>
  <si>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</si>
  <si>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</si>
  <si>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</si>
  <si>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</si>
  <si>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</si>
  <si>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</si>
  <si>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</si>
  <si>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</si>
  <si>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</si>
  <si>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</si>
  <si>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</si>
  <si>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</si>
  <si>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</si>
  <si>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</si>
  <si>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</si>
  <si>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</si>
  <si>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</si>
  <si>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</si>
  <si>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</si>
  <si>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</si>
  <si>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</si>
  <si>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</si>
  <si>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</si>
  <si>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</si>
  <si>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</si>
  <si>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</si>
  <si>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</si>
  <si>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</si>
  <si>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</si>
  <si>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</si>
  <si>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</si>
  <si>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</si>
  <si>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</si>
  <si>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</si>
  <si>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</si>
  <si>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</si>
  <si>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</si>
  <si>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</si>
  <si>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</si>
  <si>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</si>
  <si>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</si>
  <si>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</si>
  <si>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</si>
  <si>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</si>
  <si>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</si>
  <si>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</si>
  <si>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</si>
  <si>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</si>
  <si>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</si>
  <si>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</si>
  <si>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</si>
  <si>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</si>
  <si>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</si>
  <si>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</si>
  <si>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</si>
  <si>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</si>
  <si>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</si>
  <si>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</si>
  <si>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</si>
  <si>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</si>
  <si>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</si>
  <si>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</si>
  <si>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</si>
  <si>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</si>
  <si>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</si>
  <si>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</si>
  <si>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</si>
  <si>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</si>
  <si>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</si>
  <si>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</si>
  <si>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</si>
  <si>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</si>
  <si>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</si>
  <si>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</si>
  <si>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</si>
  <si>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</si>
  <si>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</si>
  <si>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</si>
  <si>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</si>
  <si>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</si>
  <si>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</si>
  <si>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</si>
  <si>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</si>
  <si>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</si>
  <si>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</si>
  <si>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</si>
  <si>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</si>
  <si>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</si>
  <si>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</si>
  <si>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</si>
  <si>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</si>
  <si>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</si>
  <si>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</si>
  <si>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</si>
  <si>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</si>
  <si>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</si>
  <si>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</si>
  <si>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</si>
  <si>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</si>
  <si>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</si>
  <si>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</si>
  <si>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</si>
  <si>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</si>
  <si>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</si>
  <si>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</si>
  <si>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</si>
  <si>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</si>
  <si>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</si>
  <si>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</si>
  <si>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</si>
  <si>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</si>
  <si>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</si>
  <si>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</si>
  <si>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</si>
  <si>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</si>
  <si>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</si>
  <si>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</si>
  <si>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</si>
  <si>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</si>
  <si>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</si>
  <si>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</si>
  <si>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</si>
  <si>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</si>
  <si>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</si>
  <si>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</si>
  <si>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</si>
  <si>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</si>
  <si>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</si>
  <si>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</si>
  <si>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</si>
  <si>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</si>
  <si>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</si>
  <si>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</si>
  <si>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</si>
  <si>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</si>
  <si>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</si>
  <si>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</si>
  <si>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</si>
  <si>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</si>
  <si>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</si>
  <si>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</si>
  <si>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</si>
  <si>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</si>
  <si>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</si>
  <si>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</si>
  <si>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</si>
  <si>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</si>
  <si>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</si>
  <si>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</si>
  <si>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</si>
  <si>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</si>
  <si>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</si>
  <si>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</si>
  <si>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</si>
  <si>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</si>
  <si>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</si>
  <si>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</si>
  <si>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</si>
  <si>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</si>
  <si>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</si>
  <si>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</si>
  <si>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</si>
  <si>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</si>
  <si>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</si>
  <si>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</si>
  <si>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</si>
  <si>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</si>
  <si>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</si>
  <si>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</si>
  <si>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</si>
  <si>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</si>
  <si>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</si>
  <si>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</si>
  <si>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</si>
  <si>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</si>
  <si>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</si>
  <si>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</si>
  <si>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</si>
  <si>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</si>
  <si>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</si>
  <si>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</si>
  <si>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</si>
  <si>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</si>
  <si>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</si>
  <si>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</si>
  <si>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</si>
  <si>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</si>
  <si>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</si>
  <si>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</si>
  <si>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</si>
  <si>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</si>
  <si>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</si>
  <si>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</si>
  <si>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</si>
  <si>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</si>
  <si>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</si>
  <si>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</si>
  <si>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</si>
  <si>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</si>
  <si>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</si>
  <si>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</si>
  <si>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</si>
  <si>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</si>
  <si>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</si>
  <si>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</si>
  <si>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</si>
  <si>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</si>
  <si>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</si>
  <si>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</si>
  <si>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</si>
  <si>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</si>
  <si>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</si>
  <si>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</si>
  <si>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</si>
  <si>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</si>
  <si>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</si>
  <si>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</si>
  <si>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</si>
  <si>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</si>
  <si>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</si>
  <si>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</si>
  <si>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</si>
  <si>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</si>
  <si>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</si>
  <si>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</si>
  <si>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</si>
  <si>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</si>
  <si>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</si>
  <si>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</si>
  <si>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</si>
  <si>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</si>
  <si>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</si>
  <si>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</si>
  <si>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</si>
  <si>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</si>
  <si>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</si>
  <si>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</si>
  <si>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</si>
  <si>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</si>
  <si>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</si>
  <si>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</si>
  <si>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</si>
  <si>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</si>
  <si>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</si>
  <si>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</si>
  <si>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</si>
  <si>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</si>
  <si>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</si>
  <si>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</si>
  <si>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</si>
  <si>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</si>
  <si>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</si>
  <si>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</si>
  <si>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</si>
  <si>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</si>
  <si>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</si>
  <si>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</si>
  <si>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</si>
  <si>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</si>
  <si>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</si>
  <si>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</si>
  <si>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</si>
  <si>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</si>
  <si>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</si>
  <si>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</si>
  <si>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</si>
  <si>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</si>
  <si>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</si>
  <si>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</si>
  <si>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</si>
  <si>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</si>
  <si>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</si>
  <si>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</si>
  <si>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</si>
  <si>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</si>
  <si>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</si>
  <si>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</si>
  <si>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</si>
  <si>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</si>
  <si>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</si>
  <si>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</si>
  <si>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</si>
  <si>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</si>
  <si>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</si>
  <si>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</si>
  <si>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</si>
  <si>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</si>
  <si>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</si>
  <si>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</si>
  <si>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</si>
  <si>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</si>
  <si>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</si>
  <si>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</si>
  <si>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</si>
  <si>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</si>
  <si>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</si>
  <si>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</si>
  <si>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</si>
  <si>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</si>
  <si>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</si>
  <si>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</si>
  <si>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</si>
  <si>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</si>
  <si>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</si>
  <si>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</si>
  <si>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</si>
  <si>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</si>
  <si>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</si>
  <si>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</si>
  <si>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</si>
  <si>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</si>
  <si>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</si>
  <si>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</si>
  <si>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</si>
  <si>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</si>
  <si>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</si>
  <si>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</si>
  <si>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</si>
  <si>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</si>
  <si>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</si>
  <si>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</si>
  <si>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</si>
  <si>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</si>
  <si>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</si>
  <si>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</si>
  <si>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</si>
  <si>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</si>
  <si>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</si>
  <si>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</si>
  <si>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</si>
  <si>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</si>
  <si>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</si>
  <si>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</si>
  <si>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</si>
  <si>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</si>
  <si>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</si>
  <si>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</si>
  <si>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</si>
  <si>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</si>
  <si>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</si>
  <si>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</si>
  <si>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</si>
  <si>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</si>
  <si>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</si>
  <si>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</si>
  <si>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</si>
  <si>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</si>
  <si>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</si>
  <si>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</si>
  <si>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</si>
  <si>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</si>
  <si>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</si>
  <si>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</si>
  <si>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</si>
  <si>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</si>
  <si>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</si>
  <si>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</si>
  <si>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</si>
  <si>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</si>
  <si>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</si>
  <si>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</si>
  <si>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</si>
  <si>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</si>
  <si>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</si>
  <si>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</si>
  <si>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</si>
  <si>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</si>
  <si>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</si>
  <si>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</si>
  <si>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</si>
  <si>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</si>
  <si>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</si>
  <si>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</si>
  <si>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</si>
  <si>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</si>
  <si>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</si>
  <si>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</si>
  <si>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</si>
  <si>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</si>
  <si>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</si>
  <si>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</si>
  <si>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</si>
  <si>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</si>
  <si>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</si>
  <si>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</si>
  <si>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</si>
  <si>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</si>
  <si>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</si>
  <si>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</si>
  <si>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</si>
  <si>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</si>
  <si>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</si>
  <si>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</si>
  <si>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</si>
  <si>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</si>
  <si>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</si>
  <si>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</si>
  <si>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</si>
  <si>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</si>
  <si>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</si>
  <si>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</si>
  <si>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</si>
  <si>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</si>
  <si>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</si>
  <si>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</si>
  <si>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</si>
  <si>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</si>
  <si>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</si>
  <si>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</si>
  <si>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</si>
  <si>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</si>
  <si>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</si>
  <si>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</si>
  <si>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</si>
  <si>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</si>
  <si>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</si>
  <si>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</si>
  <si>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</si>
  <si>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</si>
  <si>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</si>
  <si>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</si>
  <si>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</si>
  <si>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</si>
  <si>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</si>
  <si>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</si>
  <si>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</si>
  <si>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</si>
  <si>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</si>
  <si>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</si>
  <si>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</si>
  <si>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</si>
  <si>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</si>
  <si>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</si>
  <si>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</si>
  <si>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</si>
  <si>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</si>
  <si>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</si>
  <si>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</si>
  <si>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</si>
  <si>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</si>
  <si>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</si>
  <si>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</si>
  <si>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</si>
  <si>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</si>
  <si>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</si>
  <si>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</si>
  <si>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</si>
  <si>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</si>
  <si>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</si>
  <si>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</si>
  <si>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</si>
  <si>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</si>
  <si>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</si>
  <si>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</si>
  <si>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</si>
  <si>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</si>
  <si>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</si>
  <si>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</si>
  <si>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</si>
  <si>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</si>
  <si>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</si>
  <si>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</si>
  <si>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</si>
  <si>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</si>
  <si>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</si>
  <si>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</si>
  <si>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</si>
  <si>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</si>
  <si>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</si>
  <si>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</si>
  <si>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</si>
  <si>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</si>
  <si>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</si>
  <si>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</si>
  <si>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</si>
  <si>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</si>
  <si>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</si>
  <si>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</si>
  <si>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</si>
  <si>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</si>
  <si>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</si>
  <si>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</si>
  <si>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</si>
  <si>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</si>
  <si>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</si>
  <si>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</si>
  <si>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</si>
  <si>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</si>
  <si>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</si>
  <si>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</si>
  <si>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</si>
  <si>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</si>
  <si>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</si>
  <si>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</si>
  <si>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</si>
  <si>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</si>
  <si>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</si>
  <si>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</si>
  <si>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</si>
  <si>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</si>
  <si>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</si>
  <si>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</si>
  <si>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</si>
  <si>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</si>
  <si>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</si>
  <si>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</si>
  <si>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</si>
  <si>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</si>
  <si>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</si>
  <si>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</si>
  <si>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</si>
  <si>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</si>
  <si>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</si>
  <si>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</si>
  <si>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</si>
  <si>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</si>
  <si>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</si>
  <si>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</si>
  <si>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</si>
  <si>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</si>
  <si>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</si>
  <si>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</si>
  <si>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</si>
  <si>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</si>
  <si>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</si>
  <si>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</si>
  <si>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</si>
  <si>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</si>
  <si>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</si>
  <si>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</si>
  <si>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</si>
  <si>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</si>
  <si>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</si>
  <si>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</si>
  <si>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</si>
  <si>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</si>
  <si>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</si>
  <si>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</si>
  <si>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</si>
  <si>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</si>
  <si>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</si>
  <si>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</si>
  <si>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</si>
  <si>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</si>
  <si>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</si>
  <si>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</si>
  <si>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</si>
  <si>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</si>
  <si>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</si>
  <si>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</si>
  <si>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</si>
  <si>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</si>
  <si>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</si>
  <si>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</si>
  <si>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</si>
  <si>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</si>
  <si>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</si>
  <si>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</si>
  <si>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</si>
  <si>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</si>
  <si>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</si>
  <si>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</si>
  <si>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</si>
  <si>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</si>
  <si>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</si>
  <si>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</si>
  <si>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</si>
  <si>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</si>
  <si>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</si>
  <si>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</si>
  <si>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</si>
  <si>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</si>
  <si>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</si>
  <si>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</si>
  <si>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</si>
  <si>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</si>
  <si>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</si>
  <si>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</si>
  <si>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</si>
  <si>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</si>
  <si>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</si>
  <si>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</si>
  <si>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</si>
  <si>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</si>
  <si>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</si>
  <si>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</si>
  <si>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</si>
  <si>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</si>
  <si>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</si>
  <si>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</si>
  <si>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</si>
  <si>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</si>
  <si>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</si>
  <si>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</si>
  <si>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</si>
  <si>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</si>
  <si>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</si>
  <si>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</si>
  <si>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</si>
  <si>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</si>
  <si>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</si>
  <si>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</si>
  <si>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</si>
  <si>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</si>
  <si>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</si>
  <si>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</si>
  <si>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</si>
  <si>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</si>
  <si>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</si>
  <si>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</si>
  <si>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</si>
  <si>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</si>
  <si>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</si>
  <si>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</si>
  <si>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</si>
  <si>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</si>
  <si>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</si>
  <si>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</si>
  <si>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</si>
  <si>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</si>
  <si>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</si>
  <si>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</si>
  <si>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</si>
  <si>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</si>
  <si>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</si>
  <si>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</si>
  <si>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</si>
  <si>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</si>
  <si>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</si>
  <si>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</si>
  <si>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</si>
  <si>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</si>
  <si>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</si>
  <si>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</si>
  <si>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</si>
  <si>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</si>
  <si>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</si>
  <si>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</si>
  <si>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</si>
  <si>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</si>
  <si>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</si>
  <si>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</si>
  <si>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</si>
  <si>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</si>
  <si>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</si>
  <si>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</si>
  <si>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</si>
  <si>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</si>
  <si>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</si>
  <si>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</si>
  <si>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</si>
  <si>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</si>
  <si>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</si>
  <si>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</si>
  <si>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</si>
  <si>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</si>
  <si>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</si>
  <si>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</si>
  <si>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</si>
  <si>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</si>
  <si>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</si>
  <si>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</si>
  <si>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</si>
  <si>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</si>
  <si>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</si>
  <si>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</si>
  <si>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</si>
  <si>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</si>
  <si>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</si>
  <si>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</si>
  <si>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</si>
  <si>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</si>
  <si>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</si>
  <si>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</si>
  <si>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</si>
  <si>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</si>
  <si>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</si>
  <si>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</si>
  <si>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</si>
  <si>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</si>
  <si>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</si>
  <si>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</si>
  <si>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</si>
  <si>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</si>
  <si>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</si>
  <si>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</si>
  <si>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</si>
  <si>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</si>
  <si>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</si>
  <si>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</si>
  <si>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</si>
  <si>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</si>
  <si>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</si>
  <si>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</si>
  <si>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</si>
  <si>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</si>
  <si>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</si>
  <si>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</si>
  <si>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</si>
  <si>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</si>
  <si>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</si>
  <si>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</si>
  <si>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</si>
  <si>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</si>
  <si>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</si>
  <si>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</si>
  <si>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</si>
  <si>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</si>
  <si>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</si>
  <si>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</si>
  <si>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</si>
  <si>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</si>
  <si>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</si>
  <si>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</si>
  <si>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</si>
  <si>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</si>
  <si>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</si>
  <si>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</si>
  <si>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</si>
  <si>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</si>
  <si>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</si>
  <si>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</si>
  <si>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</si>
  <si>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</si>
  <si>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</si>
  <si>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</si>
  <si>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</si>
  <si>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</si>
  <si>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</si>
  <si>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</si>
  <si>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</si>
  <si>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</si>
  <si>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</si>
  <si>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</si>
  <si>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</si>
  <si>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</si>
  <si>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</si>
  <si>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</si>
  <si>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</si>
  <si>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</si>
  <si>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</si>
  <si>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</si>
  <si>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</si>
  <si>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</si>
  <si>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</si>
  <si>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</si>
  <si>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</si>
  <si>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</si>
  <si>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</si>
  <si>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</si>
  <si>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</si>
  <si>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</si>
  <si>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</si>
  <si>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</si>
  <si>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</si>
  <si>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</si>
  <si>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</si>
  <si>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</si>
  <si>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</si>
  <si>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</si>
  <si>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</si>
  <si>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</si>
  <si>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</si>
  <si>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</si>
  <si>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</si>
  <si>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</si>
  <si>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</si>
  <si>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</si>
  <si>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</si>
  <si>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</si>
  <si>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</si>
  <si>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</si>
  <si>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</si>
  <si>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</si>
  <si>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</si>
  <si>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</si>
  <si>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</si>
  <si>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</si>
  <si>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</si>
  <si>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</si>
  <si>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</si>
  <si>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</si>
  <si>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</si>
  <si>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</si>
  <si>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</si>
  <si>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</si>
  <si>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</si>
  <si>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</si>
  <si>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</si>
  <si>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</si>
  <si>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</si>
  <si>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</si>
  <si>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</si>
  <si>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</si>
  <si>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</si>
  <si>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</si>
  <si>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</si>
  <si>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</si>
  <si>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</si>
  <si>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</si>
  <si>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</si>
  <si>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</si>
  <si>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</si>
  <si>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</si>
  <si>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</si>
  <si>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</si>
  <si>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</si>
  <si>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</si>
  <si>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</si>
  <si>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</si>
  <si>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</si>
  <si>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</si>
  <si>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</si>
  <si>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</si>
  <si>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</si>
  <si>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</si>
  <si>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</si>
  <si>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</si>
  <si>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</si>
  <si>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</si>
  <si>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</si>
  <si>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</si>
  <si>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</si>
  <si>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</si>
  <si>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</si>
  <si>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</si>
  <si>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</si>
  <si>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</si>
  <si>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</si>
  <si>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</si>
  <si>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</si>
  <si>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</si>
  <si>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</si>
  <si>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</si>
  <si>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</si>
  <si>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</si>
  <si>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</si>
  <si>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</si>
  <si>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</si>
  <si>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</si>
  <si>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</si>
  <si>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</si>
  <si>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</si>
  <si>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</si>
  <si>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</si>
  <si>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</si>
  <si>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</si>
  <si>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</si>
  <si>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</si>
  <si>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</si>
  <si>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</si>
  <si>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</si>
  <si>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</si>
  <si>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</si>
  <si>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</si>
  <si>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</si>
  <si>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</si>
  <si>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</si>
  <si>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</si>
  <si>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</si>
  <si>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</si>
  <si>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</si>
  <si>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</si>
  <si>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</si>
  <si>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</si>
  <si>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</si>
  <si>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</si>
  <si>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</si>
  <si>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</si>
  <si>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</si>
  <si>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</si>
  <si>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</si>
  <si>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</si>
  <si>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</si>
  <si>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</si>
  <si>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</si>
  <si>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</si>
  <si>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</si>
  <si>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</si>
  <si>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</si>
  <si>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</si>
  <si>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</si>
  <si>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</si>
  <si>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</si>
  <si>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</si>
  <si>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</si>
  <si>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</si>
  <si>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</si>
  <si>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</si>
  <si>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</si>
  <si>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</si>
  <si>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</si>
  <si>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</si>
  <si>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</si>
  <si>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</si>
  <si>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</si>
  <si>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</si>
  <si>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</si>
  <si>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</si>
  <si>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</si>
  <si>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</si>
  <si>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</si>
  <si>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</si>
  <si>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</si>
  <si>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</si>
  <si>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</si>
  <si>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</si>
  <si>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</si>
  <si>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</si>
  <si>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</si>
  <si>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</si>
  <si>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</si>
  <si>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</si>
  <si>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</si>
  <si>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</si>
  <si>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</si>
  <si>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</si>
  <si>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</si>
  <si>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</si>
  <si>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</si>
  <si>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</si>
  <si>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</si>
  <si>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</si>
  <si>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</si>
  <si>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</si>
  <si>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</si>
  <si>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</si>
  <si>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</si>
  <si>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</si>
  <si>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</si>
  <si>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</si>
  <si>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</si>
  <si>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</si>
  <si>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</si>
  <si>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</si>
  <si>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</si>
  <si>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</si>
  <si>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</si>
  <si>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</si>
  <si>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</si>
  <si>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</si>
  <si>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</si>
  <si>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</si>
  <si>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</si>
  <si>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</si>
  <si>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</si>
  <si>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</si>
  <si>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</si>
  <si>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</si>
  <si>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</si>
  <si>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</si>
  <si>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</si>
  <si>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</si>
  <si>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</si>
  <si>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</si>
  <si>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</si>
  <si>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</si>
  <si>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</si>
  <si>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</si>
  <si>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</si>
  <si>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</si>
  <si>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</si>
  <si>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</si>
  <si>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</si>
  <si>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</si>
  <si>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</si>
  <si>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</si>
  <si>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</si>
  <si>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</si>
  <si>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</si>
  <si>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</si>
  <si>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</si>
  <si>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</si>
  <si>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</si>
  <si>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</si>
  <si>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</si>
  <si>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</si>
  <si>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</si>
  <si>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</si>
  <si>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</si>
  <si>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</si>
  <si>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</si>
  <si>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</si>
  <si>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</si>
  <si>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</si>
  <si>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</si>
  <si>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</si>
  <si>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</si>
  <si>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</si>
  <si>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</si>
  <si>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</si>
  <si>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</si>
  <si>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</si>
  <si>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</si>
  <si>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</si>
  <si>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</si>
  <si>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</si>
  <si>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</si>
  <si>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</si>
  <si>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</si>
  <si>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</si>
  <si>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</si>
  <si>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</si>
  <si>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</si>
  <si>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</si>
  <si>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</si>
  <si>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</si>
  <si>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</si>
  <si>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</si>
  <si>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</si>
  <si>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</si>
  <si>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</si>
  <si>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</si>
  <si>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</si>
  <si>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</si>
  <si>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</si>
  <si>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</si>
  <si>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</si>
  <si>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</si>
  <si>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</si>
  <si>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</si>
  <si>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</si>
  <si>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</si>
  <si>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</si>
  <si>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</si>
  <si>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</si>
  <si>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</si>
  <si>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</si>
  <si>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</si>
  <si>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</si>
  <si>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</si>
  <si>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</si>
  <si>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</si>
  <si>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</si>
  <si>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</si>
  <si>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</si>
  <si>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</si>
  <si>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</si>
  <si>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</si>
  <si>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</si>
  <si>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</si>
  <si>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</si>
  <si>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</si>
  <si>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</si>
  <si>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</si>
  <si>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</si>
  <si>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</si>
  <si>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</si>
  <si>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</si>
  <si>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</si>
  <si>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</si>
  <si>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</si>
  <si>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</si>
  <si>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</si>
  <si>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</si>
  <si>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</si>
  <si>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</si>
  <si>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</si>
  <si>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</si>
  <si>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</si>
  <si>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</si>
  <si>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</si>
  <si>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</si>
  <si>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</si>
  <si>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</si>
  <si>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</si>
  <si>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</si>
  <si>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</si>
  <si>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</si>
  <si>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</si>
  <si>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</si>
  <si>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</si>
  <si>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</si>
  <si>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</si>
  <si>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</si>
  <si>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</si>
  <si>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</si>
  <si>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</si>
  <si>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</si>
  <si>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</si>
  <si>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</si>
  <si>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</si>
  <si>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</si>
  <si>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</si>
  <si>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</si>
  <si>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</si>
  <si>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</si>
  <si>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</si>
  <si>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</si>
  <si>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</si>
  <si>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</si>
  <si>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</si>
  <si>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</si>
  <si>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</si>
  <si>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</si>
  <si>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</si>
  <si>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</si>
  <si>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</si>
  <si>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</si>
  <si>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</si>
  <si>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</si>
  <si>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</si>
  <si>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</si>
  <si>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</si>
  <si>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</si>
  <si>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</si>
  <si>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</si>
  <si>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</si>
  <si>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</si>
  <si>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</si>
  <si>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</si>
  <si>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</si>
  <si>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</si>
  <si>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</si>
  <si>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</si>
  <si>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</si>
  <si>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</si>
  <si>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</si>
  <si>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</si>
  <si>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</si>
  <si>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</si>
  <si>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</si>
  <si>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</si>
  <si>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</si>
  <si>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</si>
  <si>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</si>
  <si>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</si>
  <si>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</si>
  <si>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</si>
  <si>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</si>
  <si>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</si>
  <si>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</si>
  <si>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</si>
  <si>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</si>
  <si>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</si>
  <si>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</si>
  <si>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</si>
  <si>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</si>
  <si>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</si>
  <si>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</si>
  <si>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</si>
  <si>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</si>
  <si>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</si>
  <si>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</si>
  <si>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</si>
  <si>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</si>
  <si>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</si>
  <si>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</si>
  <si>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</si>
  <si>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</si>
  <si>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</si>
  <si>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</si>
  <si>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</si>
  <si>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</si>
  <si>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</si>
  <si>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</si>
  <si>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</si>
  <si>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</si>
  <si>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</si>
  <si>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</si>
  <si>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</si>
  <si>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</si>
  <si>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</si>
  <si>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</si>
  <si>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</si>
  <si>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</si>
  <si>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</si>
  <si>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</si>
  <si>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</si>
  <si>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</si>
  <si>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</si>
  <si>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</si>
  <si>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</si>
  <si>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</si>
  <si>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</si>
  <si>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</si>
  <si>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</si>
  <si>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</si>
  <si>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</si>
  <si>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</si>
  <si>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</si>
  <si>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</si>
  <si>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</si>
  <si>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</si>
  <si>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</si>
  <si>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</si>
  <si>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</si>
  <si>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</si>
  <si>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</si>
  <si>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</si>
  <si>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</si>
  <si>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</si>
  <si>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</si>
  <si>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</si>
  <si>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</si>
  <si>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</si>
  <si>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</si>
  <si>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</si>
  <si>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</si>
  <si>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</si>
  <si>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</si>
  <si>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</si>
  <si>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</si>
  <si>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</si>
  <si>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</si>
  <si>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</si>
  <si>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</si>
  <si>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</si>
  <si>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</si>
  <si>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</si>
  <si>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</si>
  <si>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</si>
  <si>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</si>
  <si>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</si>
  <si>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</si>
  <si>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</si>
  <si>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</si>
  <si>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</si>
  <si>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</si>
  <si>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</si>
  <si>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</si>
  <si>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</si>
  <si>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</si>
  <si>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</si>
  <si>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</si>
  <si>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</si>
  <si>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</si>
  <si>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</si>
  <si>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</si>
  <si>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</si>
  <si>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</si>
  <si>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</si>
  <si>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</si>
  <si>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</si>
  <si>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</si>
  <si>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</si>
  <si>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</si>
  <si>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</si>
  <si>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</si>
  <si>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</si>
  <si>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</si>
  <si>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</si>
  <si>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</si>
  <si>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</si>
  <si>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</si>
  <si>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</si>
  <si>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</si>
  <si>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</si>
  <si>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</si>
  <si>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</si>
  <si>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</si>
  <si>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</si>
  <si>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</si>
  <si>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</si>
  <si>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</si>
  <si>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</si>
  <si>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</si>
  <si>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</si>
  <si>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</si>
  <si>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</si>
  <si>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</si>
  <si>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</si>
  <si>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</si>
  <si>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</si>
  <si>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</si>
  <si>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</si>
  <si>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</si>
  <si>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</si>
  <si>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</si>
  <si>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</si>
  <si>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</si>
  <si>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</si>
  <si>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</si>
  <si>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</si>
  <si>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</si>
  <si>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</si>
  <si>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</si>
  <si>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</si>
  <si>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</si>
  <si>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</si>
  <si>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</si>
  <si>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</si>
  <si>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</si>
  <si>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</si>
  <si>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</si>
  <si>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</si>
  <si>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</si>
  <si>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</si>
  <si>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</si>
  <si>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</si>
  <si>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</si>
  <si>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</si>
  <si>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</si>
  <si>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</si>
  <si>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</si>
  <si>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</si>
  <si>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</si>
  <si>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</si>
  <si>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</si>
  <si>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</si>
  <si>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</si>
  <si>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</si>
  <si>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</si>
  <si>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</si>
  <si>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</si>
  <si>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</si>
  <si>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</si>
  <si>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</si>
  <si>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</si>
  <si>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</si>
  <si>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</si>
  <si>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</si>
  <si>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</si>
  <si>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</si>
  <si>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</si>
  <si>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</si>
  <si>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</si>
  <si>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</si>
  <si>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</si>
  <si>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</si>
  <si>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</si>
  <si>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</si>
  <si>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</si>
  <si>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</si>
  <si>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</si>
  <si>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</si>
  <si>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</si>
  <si>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</si>
  <si>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</si>
  <si>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</si>
  <si>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</si>
  <si>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</si>
  <si>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</si>
  <si>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</si>
  <si>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</si>
  <si>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</si>
  <si>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</si>
  <si>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</si>
  <si>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</si>
  <si>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</si>
  <si>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</si>
  <si>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</si>
  <si>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</si>
  <si>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</si>
  <si>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</si>
  <si>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</si>
  <si>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</si>
  <si>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</si>
  <si>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</si>
  <si>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</si>
  <si>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</si>
  <si>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</si>
  <si>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</si>
  <si>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</si>
  <si>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</si>
  <si>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</si>
  <si>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</si>
  <si>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</si>
  <si>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</si>
  <si>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</si>
  <si>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</si>
  <si>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</si>
  <si>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</si>
  <si>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</si>
  <si>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</si>
  <si>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</si>
  <si>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</si>
  <si>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</si>
  <si>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</si>
  <si>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</si>
  <si>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</si>
  <si>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</si>
  <si>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</si>
  <si>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</si>
  <si>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</si>
  <si>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</si>
  <si>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</si>
  <si>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</si>
  <si>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</si>
  <si>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</si>
  <si>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</si>
  <si>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</si>
  <si>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</si>
  <si>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</si>
  <si>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</si>
  <si>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</si>
  <si>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</si>
  <si>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</si>
  <si>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</si>
  <si>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</si>
  <si>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</si>
  <si>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</si>
  <si>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</si>
  <si>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</si>
  <si>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</si>
  <si>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</si>
  <si>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</si>
  <si>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</si>
  <si>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</si>
  <si>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</si>
  <si>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</si>
  <si>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</si>
  <si>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</si>
  <si>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</si>
  <si>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</si>
  <si>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</si>
  <si>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</si>
  <si>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</si>
  <si>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</si>
  <si>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</si>
  <si>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</si>
  <si>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</si>
  <si>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</si>
  <si>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</si>
  <si>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</si>
  <si>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</si>
  <si>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</si>
  <si>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</si>
  <si>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</si>
  <si>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</si>
  <si>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</si>
  <si>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</si>
  <si>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</si>
  <si>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</si>
  <si>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</si>
  <si>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</si>
  <si>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</si>
  <si>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</si>
  <si>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</si>
  <si>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</si>
  <si>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</si>
  <si>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</si>
  <si>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</si>
  <si>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</si>
  <si>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</si>
  <si>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</si>
  <si>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</si>
  <si>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</si>
  <si>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</si>
  <si>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</si>
  <si>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</si>
  <si>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</si>
  <si>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</si>
  <si>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</si>
  <si>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</si>
  <si>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</si>
  <si>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</si>
  <si>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</si>
  <si>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</si>
  <si>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</si>
  <si>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</si>
  <si>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</si>
  <si>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</si>
  <si>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</si>
  <si>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</si>
  <si>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</si>
  <si>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</si>
  <si>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</si>
  <si>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</si>
  <si>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</si>
  <si>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</si>
  <si>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</si>
  <si>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</si>
  <si>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</si>
  <si>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</si>
  <si>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</si>
  <si>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</si>
  <si>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</si>
  <si>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</si>
  <si>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</si>
  <si>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</si>
  <si>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</si>
  <si>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</si>
  <si>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</si>
  <si>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</si>
  <si>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</si>
  <si>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</si>
  <si>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</si>
  <si>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</si>
  <si>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</si>
  <si>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</si>
  <si>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</si>
  <si>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</si>
  <si>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</si>
  <si>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</si>
  <si>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</si>
  <si>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</si>
  <si>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</si>
  <si>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</si>
  <si>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</si>
  <si>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</si>
  <si>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</si>
  <si>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</si>
  <si>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</si>
  <si>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</si>
  <si>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</si>
  <si>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</si>
  <si>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</si>
  <si>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</si>
  <si>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</si>
  <si>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</si>
  <si>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</si>
  <si>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</si>
  <si>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</si>
  <si>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</si>
  <si>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</si>
  <si>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</si>
  <si>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</si>
  <si>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</si>
  <si>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</si>
  <si>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</si>
  <si>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</si>
  <si>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</si>
  <si>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</si>
  <si>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</si>
  <si>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</si>
  <si>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</si>
  <si>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</si>
  <si>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</si>
  <si>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</si>
  <si>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</si>
  <si>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</si>
  <si>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</si>
  <si>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</si>
  <si>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</si>
  <si>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</si>
  <si>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</si>
  <si>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</si>
  <si>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</si>
  <si>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</si>
  <si>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</si>
  <si>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</si>
  <si>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</si>
  <si>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</si>
  <si>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</si>
  <si>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</si>
  <si>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</si>
  <si>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</si>
  <si>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</si>
  <si>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</si>
  <si>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</si>
  <si>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</si>
  <si>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</si>
  <si>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</si>
  <si>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</si>
  <si>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</si>
  <si>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</si>
  <si>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</si>
  <si>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</si>
  <si>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</si>
  <si>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</si>
  <si>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</si>
  <si>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</si>
  <si>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</si>
  <si>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</si>
  <si>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</si>
  <si>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</si>
  <si>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</si>
  <si>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</si>
  <si>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</si>
  <si>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</si>
  <si>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</si>
  <si>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</si>
  <si>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</si>
  <si>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</si>
  <si>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</si>
  <si>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</si>
  <si>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</si>
  <si>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</si>
  <si>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</si>
  <si>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</si>
  <si>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</si>
  <si>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</si>
  <si>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</si>
  <si>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</si>
  <si>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</si>
  <si>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</si>
  <si>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</si>
  <si>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</si>
  <si>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</si>
  <si>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</si>
  <si>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</si>
  <si>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</si>
  <si>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</si>
  <si>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</si>
  <si>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</si>
  <si>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</si>
  <si>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</si>
  <si>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</si>
  <si>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</si>
  <si>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</si>
  <si>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</si>
  <si>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</si>
  <si>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</si>
  <si>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</si>
  <si>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</si>
  <si>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</si>
  <si>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</si>
  <si>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</si>
  <si>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</si>
  <si>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</si>
  <si>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</si>
  <si>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</si>
  <si>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</si>
  <si>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</si>
  <si>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</si>
  <si>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</si>
  <si>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</si>
  <si>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</si>
  <si>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</si>
  <si>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</si>
  <si>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</si>
  <si>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</si>
  <si>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</si>
  <si>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</si>
  <si>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</si>
  <si>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</si>
  <si>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</si>
  <si>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</si>
  <si>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</si>
  <si>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</si>
  <si>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</si>
  <si>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</si>
  <si>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</si>
  <si>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</si>
  <si>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</si>
  <si>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</si>
  <si>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</si>
  <si>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</si>
  <si>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</si>
  <si>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</si>
  <si>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</si>
  <si>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</si>
  <si>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</si>
  <si>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</si>
  <si>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</si>
  <si>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</si>
  <si>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</si>
  <si>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</si>
  <si>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</si>
  <si>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</si>
  <si>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</si>
  <si>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</si>
  <si>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</si>
  <si>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</si>
  <si>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</si>
  <si>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</si>
  <si>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</si>
  <si>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</si>
  <si>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</si>
  <si>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</si>
  <si>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</si>
  <si>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</si>
  <si>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</si>
  <si>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</si>
  <si>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</si>
  <si>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</si>
  <si>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</si>
  <si>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</si>
  <si>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</si>
  <si>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</si>
  <si>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</si>
  <si>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</si>
  <si>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</si>
  <si>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</si>
  <si>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</si>
  <si>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</si>
  <si>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</si>
  <si>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</si>
  <si>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</si>
  <si>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</si>
  <si>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</si>
  <si>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</si>
  <si>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</si>
  <si>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</si>
  <si>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</si>
  <si>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</si>
  <si>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</si>
  <si>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</si>
  <si>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</si>
  <si>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</si>
  <si>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</si>
  <si>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</si>
  <si>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</si>
  <si>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</si>
  <si>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</si>
  <si>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</si>
  <si>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</si>
  <si>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</si>
  <si>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</si>
  <si>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</si>
  <si>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</si>
  <si>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</si>
  <si>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</si>
  <si>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</si>
  <si>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</si>
  <si>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</si>
  <si>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</si>
  <si>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</si>
  <si>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</si>
  <si>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</si>
  <si>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</si>
  <si>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</si>
  <si>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</si>
  <si>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</si>
  <si>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</si>
  <si>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</si>
  <si>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</si>
  <si>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</si>
  <si>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</si>
  <si>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</si>
  <si>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</si>
  <si>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</si>
  <si>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</si>
  <si>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</si>
  <si>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</si>
  <si>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</si>
  <si>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</si>
  <si>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</si>
  <si>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</si>
  <si>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</si>
  <si>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</si>
  <si>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</si>
  <si>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</si>
  <si>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</si>
  <si>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</si>
  <si>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</si>
  <si>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</si>
  <si>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</si>
  <si>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</si>
  <si>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</si>
  <si>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</si>
  <si>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</si>
  <si>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</si>
  <si>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</si>
  <si>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</si>
  <si>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</si>
  <si>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</si>
  <si>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</si>
  <si>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</si>
  <si>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</si>
  <si>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</si>
  <si>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</si>
  <si>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</si>
  <si>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</si>
  <si>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</si>
  <si>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</si>
  <si>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</si>
  <si>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</si>
  <si>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</si>
  <si>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</si>
  <si>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</si>
  <si>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</si>
  <si>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</si>
  <si>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</si>
  <si>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</si>
  <si>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</si>
  <si>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</si>
  <si>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</si>
  <si>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</si>
  <si>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</si>
  <si>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</si>
  <si>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</si>
  <si>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</si>
  <si>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</si>
  <si>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</si>
  <si>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</si>
  <si>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</si>
  <si>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</si>
  <si>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</si>
  <si>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</si>
  <si>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</si>
  <si>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</si>
  <si>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</si>
  <si>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</si>
  <si>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</si>
  <si>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</si>
  <si>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</si>
  <si>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</si>
  <si>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</si>
  <si>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</si>
  <si>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</si>
  <si>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</si>
  <si>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</si>
  <si>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</si>
  <si>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</si>
  <si>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</si>
  <si>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</si>
  <si>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</si>
  <si>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</si>
  <si>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</si>
  <si>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</si>
  <si>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</si>
  <si>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</si>
  <si>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</si>
  <si>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</si>
  <si>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</si>
  <si>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</si>
  <si>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</si>
  <si>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</si>
  <si>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</si>
  <si>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</si>
  <si>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</si>
  <si>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</si>
  <si>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</si>
  <si>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</si>
  <si>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</si>
  <si>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</si>
  <si>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</si>
  <si>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</si>
  <si>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</si>
  <si>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</si>
  <si>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</si>
  <si>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</si>
  <si>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</si>
  <si>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</si>
  <si>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</si>
  <si>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</si>
  <si>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</si>
  <si>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</si>
  <si>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</si>
  <si>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</si>
  <si>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</si>
  <si>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</si>
  <si>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</si>
  <si>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</si>
  <si>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</si>
  <si>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</si>
  <si>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</si>
  <si>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</si>
  <si>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</si>
  <si>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</si>
  <si>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</si>
  <si>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</si>
  <si>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</si>
  <si>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</si>
  <si>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</si>
  <si>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</si>
  <si>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</si>
  <si>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</si>
  <si>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</si>
  <si>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</si>
  <si>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</si>
  <si>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</si>
  <si>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</si>
  <si>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</si>
  <si>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</si>
  <si>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</si>
  <si>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</si>
  <si>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</si>
  <si>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</si>
  <si>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</si>
  <si>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</si>
  <si>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</si>
  <si>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</si>
  <si>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</si>
  <si>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</si>
  <si>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</si>
  <si>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</si>
  <si>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</si>
  <si>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</si>
  <si>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</si>
  <si>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</si>
  <si>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</si>
  <si>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</si>
  <si>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</si>
  <si>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</si>
  <si>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</si>
  <si>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</si>
  <si>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</si>
  <si>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</si>
  <si>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</si>
  <si>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</si>
  <si>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</si>
  <si>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</si>
  <si>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</si>
  <si>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</si>
  <si>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</si>
  <si>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</si>
  <si>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</si>
  <si>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</si>
  <si>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</si>
  <si>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</si>
  <si>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</si>
  <si>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</si>
  <si>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</si>
  <si>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</si>
  <si>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</si>
  <si>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</si>
  <si>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</si>
  <si>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</si>
  <si>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</si>
  <si>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</si>
  <si>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</si>
  <si>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</si>
  <si>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</si>
  <si>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</si>
  <si>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</si>
  <si>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</si>
  <si>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</si>
  <si>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</si>
  <si>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</si>
  <si>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</si>
  <si>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</si>
  <si>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</si>
  <si>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</si>
  <si>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</si>
  <si>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</si>
  <si>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</si>
  <si>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</si>
  <si>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</si>
  <si>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</si>
  <si>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</si>
  <si>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</si>
  <si>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</si>
  <si>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</si>
  <si>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</si>
  <si>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</si>
  <si>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</si>
  <si>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</si>
  <si>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</si>
  <si>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</si>
  <si>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</si>
  <si>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</si>
  <si>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</si>
  <si>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</si>
  <si>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</si>
  <si>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</si>
  <si>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</si>
  <si>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</si>
  <si>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</si>
  <si>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</si>
  <si>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</si>
  <si>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</si>
  <si>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</si>
  <si>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</si>
  <si>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</si>
  <si>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</si>
  <si>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</si>
  <si>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</si>
  <si>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</si>
  <si>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</si>
  <si>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</si>
  <si>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</si>
  <si>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</si>
  <si>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</si>
  <si>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</si>
  <si>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</si>
  <si>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</si>
  <si>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</si>
  <si>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</si>
  <si>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</si>
  <si>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</si>
  <si>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</si>
  <si>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</si>
  <si>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</si>
  <si>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</si>
  <si>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</si>
  <si>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</si>
  <si>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</si>
  <si>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</si>
  <si>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</si>
  <si>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</si>
  <si>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</si>
  <si>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</si>
  <si>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</si>
  <si>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</si>
  <si>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</si>
  <si>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</si>
  <si>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</si>
  <si>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</si>
  <si>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</si>
  <si>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</si>
  <si>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</si>
  <si>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</si>
  <si>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</si>
  <si>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</si>
  <si>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</si>
  <si>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</si>
  <si>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</si>
  <si>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</si>
  <si>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</si>
  <si>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</si>
  <si>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</si>
  <si>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</si>
  <si>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</si>
  <si>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</si>
  <si>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</si>
  <si>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</si>
  <si>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</si>
  <si>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</si>
  <si>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</si>
  <si>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</si>
  <si>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</si>
  <si>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</si>
  <si>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</si>
  <si>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</si>
  <si>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</si>
  <si>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</si>
  <si>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</si>
  <si>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</si>
  <si>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</si>
  <si>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</si>
  <si>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</si>
  <si>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</si>
  <si>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</si>
  <si>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</si>
  <si>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</si>
  <si>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</si>
  <si>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</si>
  <si>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</si>
  <si>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</si>
  <si>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</si>
  <si>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</si>
  <si>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</si>
  <si>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</si>
  <si>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</si>
  <si>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</si>
  <si>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</si>
  <si>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</si>
  <si>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</si>
  <si>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</si>
  <si>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</si>
  <si>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</si>
  <si>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</si>
  <si>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</si>
  <si>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</si>
  <si>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</si>
  <si>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</si>
  <si>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</si>
  <si>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</si>
  <si>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</si>
  <si>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</si>
  <si>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</si>
  <si>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</si>
  <si>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</si>
  <si>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</si>
  <si>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</si>
  <si>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</si>
  <si>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</si>
  <si>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</si>
  <si>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</si>
  <si>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</si>
  <si>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</si>
  <si>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</si>
  <si>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</si>
  <si>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</si>
  <si>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</si>
  <si>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</si>
  <si>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</si>
  <si>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</si>
  <si>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</si>
  <si>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</si>
  <si>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</si>
  <si>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</si>
  <si>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</si>
  <si>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</si>
  <si>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</si>
  <si>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</si>
  <si>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</si>
  <si>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</si>
  <si>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</si>
  <si>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</si>
  <si>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</si>
  <si>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</si>
  <si>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</si>
  <si>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</si>
  <si>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</si>
  <si>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</si>
  <si>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</si>
  <si>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</si>
  <si>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</si>
  <si>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</si>
  <si>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</si>
  <si>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</si>
  <si>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</si>
  <si>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</si>
  <si>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</si>
  <si>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</si>
  <si>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</si>
  <si>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</si>
  <si>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</si>
  <si>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</si>
  <si>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</si>
  <si>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</si>
  <si>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</si>
  <si>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</si>
  <si>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</si>
  <si>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</si>
  <si>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</si>
  <si>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</si>
  <si>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</si>
  <si>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</si>
  <si>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</si>
  <si>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</si>
  <si>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</si>
  <si>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</si>
  <si>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</si>
  <si>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</si>
  <si>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</si>
  <si>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</si>
  <si>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</si>
  <si>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</si>
  <si>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</si>
  <si>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</si>
  <si>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</si>
  <si>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</si>
  <si>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</si>
  <si>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</si>
  <si>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</si>
  <si>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</si>
  <si>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</si>
  <si>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</si>
  <si>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</si>
  <si>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</si>
  <si>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</si>
  <si>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</si>
  <si>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</si>
  <si>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</si>
  <si>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</si>
  <si>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</si>
  <si>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</si>
  <si>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</si>
  <si>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</si>
  <si>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</si>
  <si>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</si>
  <si>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</si>
  <si>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</si>
  <si>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</si>
  <si>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</si>
  <si>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</si>
  <si>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</si>
  <si>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</si>
  <si>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</si>
  <si>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</si>
  <si>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</si>
  <si>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</si>
  <si>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</si>
  <si>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</si>
  <si>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</si>
  <si>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</si>
  <si>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</si>
  <si>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</si>
  <si>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</si>
  <si>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</si>
  <si>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</si>
  <si>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</si>
  <si>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</si>
  <si>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</si>
  <si>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</si>
  <si>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</si>
  <si>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</si>
  <si>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</si>
  <si>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</si>
  <si>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</si>
  <si>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</si>
  <si>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</si>
  <si>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</si>
  <si>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</si>
  <si>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</si>
  <si>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</si>
  <si>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</si>
  <si>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</si>
  <si>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</si>
  <si>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</si>
  <si>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</si>
  <si>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</si>
  <si>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</si>
  <si>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</si>
  <si>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</si>
  <si>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</si>
  <si>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</si>
  <si>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</si>
  <si>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</si>
  <si>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</si>
  <si>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</si>
  <si>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</si>
  <si>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</si>
  <si>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</si>
  <si>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</si>
  <si>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</si>
  <si>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</si>
  <si>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</si>
  <si>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</si>
  <si>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</si>
  <si>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</si>
  <si>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</si>
  <si>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</si>
  <si>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</si>
  <si>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</si>
  <si>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</si>
  <si>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</si>
  <si>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</si>
  <si>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</si>
  <si>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</si>
  <si>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</si>
  <si>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</si>
  <si>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</si>
  <si>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</si>
  <si>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</si>
  <si>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</si>
  <si>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</si>
  <si>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</si>
  <si>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</si>
  <si>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</si>
  <si>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</si>
  <si>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</si>
  <si>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</si>
  <si>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</si>
  <si>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</si>
  <si>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</si>
  <si>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</si>
  <si>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</si>
  <si>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</si>
  <si>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</si>
  <si>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</si>
  <si>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</si>
  <si>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</si>
  <si>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</si>
  <si>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</si>
  <si>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</si>
  <si>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</si>
  <si>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</si>
  <si>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</si>
  <si>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</si>
  <si>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</si>
  <si>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</si>
  <si>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</si>
  <si>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</si>
  <si>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</si>
  <si>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</si>
  <si>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</si>
  <si>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</si>
  <si>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</si>
  <si>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</si>
  <si>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</si>
  <si>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</si>
  <si>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</si>
  <si>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</si>
  <si>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</si>
  <si>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</si>
  <si>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</si>
  <si>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</si>
  <si>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</si>
  <si>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</si>
  <si>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</si>
  <si>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</si>
  <si>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</si>
  <si>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</si>
  <si>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</si>
  <si>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</si>
  <si>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</si>
  <si>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</si>
  <si>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</si>
  <si>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</si>
  <si>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</si>
  <si>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</si>
  <si>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</si>
  <si>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</si>
  <si>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</si>
  <si>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</si>
  <si>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</si>
  <si>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</si>
  <si>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</si>
  <si>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</si>
  <si>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</si>
  <si>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</si>
  <si>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</si>
  <si>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</si>
  <si>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</si>
  <si>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</si>
  <si>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</si>
  <si>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</si>
  <si>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</si>
  <si>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</si>
  <si>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</si>
  <si>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</si>
  <si>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</si>
  <si>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</si>
  <si>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</si>
  <si>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</si>
  <si>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</si>
  <si>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</si>
  <si>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</si>
  <si>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</si>
  <si>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</si>
  <si>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</si>
  <si>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</si>
  <si>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</si>
  <si>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</si>
  <si>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</si>
  <si>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</si>
  <si>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</si>
  <si>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</si>
  <si>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</si>
  <si>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</si>
  <si>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</si>
  <si>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</si>
  <si>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</si>
  <si>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</si>
  <si>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</si>
  <si>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</si>
  <si>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</si>
  <si>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</si>
  <si>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</si>
  <si>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</si>
  <si>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</si>
  <si>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</si>
  <si>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</si>
  <si>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</si>
  <si>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</si>
  <si>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</si>
  <si>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</si>
  <si>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</si>
  <si>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</si>
  <si>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</si>
  <si>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</si>
  <si>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</si>
  <si>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</si>
  <si>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</si>
  <si>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</si>
  <si>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</si>
  <si>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</si>
  <si>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</si>
  <si>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</si>
  <si>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</si>
  <si>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</si>
  <si>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</si>
  <si>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</si>
  <si>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</si>
  <si>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</si>
  <si>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</si>
  <si>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</si>
  <si>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</si>
  <si>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</si>
  <si>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</si>
  <si>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</si>
  <si>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</si>
  <si>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</si>
  <si>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</si>
  <si>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</si>
  <si>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</si>
  <si>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</si>
  <si>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</si>
  <si>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</si>
  <si>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</si>
  <si>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</si>
  <si>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</si>
  <si>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</si>
  <si>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</si>
  <si>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</si>
  <si>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</si>
  <si>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</si>
  <si>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</si>
  <si>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</si>
  <si>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</si>
  <si>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</si>
  <si>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</si>
  <si>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</si>
  <si>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</si>
  <si>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</si>
  <si>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</si>
  <si>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</si>
  <si>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</si>
  <si>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</si>
  <si>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</si>
  <si>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</si>
  <si>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</si>
  <si>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</si>
  <si>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</si>
  <si>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</si>
  <si>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</si>
  <si>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</si>
  <si>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</si>
  <si>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</si>
  <si>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</si>
  <si>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</si>
  <si>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</si>
  <si>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</si>
  <si>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</si>
  <si>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</si>
  <si>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</si>
  <si>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</si>
  <si>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</si>
  <si>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</si>
  <si>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</si>
  <si>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</si>
  <si>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</si>
  <si>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</si>
  <si>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</si>
  <si>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</si>
  <si>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</si>
  <si>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</si>
  <si>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</si>
  <si>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</si>
  <si>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</si>
  <si>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</si>
  <si>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</si>
  <si>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</si>
  <si>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</si>
  <si>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</si>
  <si>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</si>
  <si>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</si>
  <si>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</si>
  <si>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</si>
  <si>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</si>
  <si>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</si>
  <si>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</si>
  <si>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</si>
  <si>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</si>
  <si>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</si>
  <si>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</si>
  <si>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</si>
  <si>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</si>
  <si>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</si>
  <si>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</si>
  <si>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</si>
  <si>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</si>
  <si>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</si>
  <si>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</si>
  <si>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</si>
  <si>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</si>
  <si>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</si>
  <si>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</si>
  <si>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</si>
  <si>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</si>
  <si>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</si>
  <si>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</si>
  <si>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</si>
  <si>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</si>
  <si>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</si>
  <si>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</si>
  <si>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</si>
  <si>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</si>
  <si>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</si>
  <si>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</si>
  <si>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</si>
  <si>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</si>
  <si>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</si>
  <si>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</si>
  <si>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</si>
  <si>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</si>
  <si>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</si>
  <si>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</si>
  <si>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</si>
  <si>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</si>
  <si>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</si>
  <si>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</si>
  <si>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</si>
  <si>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</si>
  <si>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</si>
  <si>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</si>
  <si>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</si>
  <si>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</si>
  <si>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</si>
  <si>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</si>
  <si>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</si>
  <si>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</si>
  <si>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</si>
  <si>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</si>
  <si>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</si>
  <si>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</si>
  <si>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</si>
  <si>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</si>
  <si>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</si>
  <si>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</si>
  <si>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</si>
  <si>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</si>
  <si>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</si>
  <si>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</si>
  <si>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</si>
  <si>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</si>
  <si>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</si>
  <si>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</si>
  <si>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</si>
  <si>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</si>
  <si>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</si>
  <si>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</si>
  <si>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</si>
  <si>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</si>
  <si>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</si>
  <si>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</si>
  <si>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</si>
  <si>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</si>
  <si>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</si>
  <si>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</si>
  <si>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</si>
  <si>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</si>
  <si>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</si>
  <si>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</si>
  <si>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</si>
  <si>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</si>
  <si>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</si>
  <si>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</si>
  <si>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</si>
  <si>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</si>
  <si>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</si>
  <si>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</si>
  <si>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</si>
  <si>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</si>
  <si>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</si>
  <si>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</si>
  <si>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</si>
  <si>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</si>
  <si>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</si>
  <si>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</si>
  <si>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</si>
  <si>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</si>
  <si>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</si>
  <si>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</si>
  <si>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</si>
  <si>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</si>
  <si>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</si>
  <si>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</si>
  <si>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</si>
  <si>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</si>
  <si>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</si>
  <si>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</si>
  <si>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</si>
  <si>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</si>
  <si>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</si>
  <si>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</si>
  <si>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</si>
  <si>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</si>
  <si>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</si>
  <si>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</si>
  <si>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</si>
  <si>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</si>
  <si>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</si>
  <si>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</si>
  <si>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</si>
  <si>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</si>
  <si>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</si>
  <si>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</si>
  <si>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</si>
  <si>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</si>
  <si>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</si>
  <si>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</si>
  <si>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</si>
  <si>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</si>
  <si>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</si>
  <si>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</si>
  <si>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</si>
  <si>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</si>
  <si>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</si>
  <si>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</si>
  <si>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</si>
  <si>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</si>
  <si>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</si>
  <si>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</si>
  <si>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</si>
  <si>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</si>
  <si>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</si>
  <si>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</si>
  <si>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</si>
  <si>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</si>
  <si>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</si>
  <si>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</si>
  <si>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</si>
  <si>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</si>
  <si>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</si>
  <si>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</si>
  <si>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</si>
  <si>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</si>
  <si>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</si>
  <si>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</si>
  <si>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</si>
  <si>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</si>
  <si>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</si>
  <si>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</si>
  <si>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</si>
  <si>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</si>
  <si>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</si>
  <si>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</si>
  <si>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</si>
  <si>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</si>
  <si>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</si>
  <si>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</si>
  <si>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</si>
  <si>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</si>
  <si>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</si>
  <si>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</si>
  <si>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</si>
  <si>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</si>
  <si>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</si>
  <si>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</si>
  <si>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</si>
  <si>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</si>
  <si>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</si>
  <si>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</si>
  <si>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</si>
  <si>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</si>
  <si>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</si>
  <si>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</si>
  <si>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</si>
  <si>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</si>
  <si>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</si>
  <si>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</si>
  <si>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</si>
  <si>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</si>
  <si>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</si>
  <si>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</si>
  <si>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</si>
  <si>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</si>
  <si>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</si>
  <si>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</si>
  <si>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</si>
  <si>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</si>
  <si>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</si>
  <si>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</si>
  <si>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</si>
  <si>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</si>
  <si>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</si>
  <si>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</si>
  <si>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</si>
  <si>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</si>
  <si>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</si>
  <si>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</si>
  <si>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</si>
  <si>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</si>
  <si>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</si>
  <si>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</si>
  <si>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</si>
  <si>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</si>
  <si>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</si>
  <si>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</si>
  <si>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</si>
  <si>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</si>
  <si>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</si>
  <si>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</si>
  <si>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</si>
  <si>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</si>
  <si>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</si>
  <si>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</si>
  <si>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</si>
  <si>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</si>
  <si>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</si>
  <si>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</si>
  <si>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</si>
  <si>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</si>
  <si>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</si>
  <si>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</si>
  <si>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</si>
  <si>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</si>
  <si>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</si>
  <si>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</si>
  <si>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</si>
  <si>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</si>
  <si>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</si>
  <si>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</si>
  <si>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</si>
  <si>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</si>
  <si>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</si>
  <si>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</si>
  <si>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</si>
  <si>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</si>
  <si>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</si>
  <si>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</si>
  <si>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</si>
  <si>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</si>
  <si>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</si>
  <si>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</si>
  <si>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</si>
  <si>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</si>
  <si>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</si>
  <si>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</si>
  <si>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</si>
  <si>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</si>
  <si>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</si>
  <si>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</si>
  <si>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</si>
  <si>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</si>
  <si>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</si>
  <si>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</si>
  <si>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</si>
  <si>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</si>
  <si>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</si>
  <si>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</si>
  <si>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</si>
  <si>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</si>
  <si>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</si>
  <si>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</si>
  <si>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</si>
  <si>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</si>
  <si>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</si>
  <si>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</si>
  <si>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</si>
  <si>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</si>
  <si>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</si>
  <si>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</si>
  <si>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</si>
  <si>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</si>
  <si>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</si>
  <si>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</si>
  <si>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</si>
  <si>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</si>
  <si>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</si>
  <si>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</si>
  <si>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</si>
  <si>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</si>
  <si>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</si>
  <si>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</si>
  <si>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</si>
  <si>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</si>
  <si>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</si>
  <si>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</si>
  <si>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</si>
  <si>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</si>
  <si>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</si>
  <si>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</si>
  <si>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</si>
  <si>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</si>
  <si>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</si>
  <si>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</si>
  <si>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</si>
  <si>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</si>
  <si>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</si>
  <si>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</si>
  <si>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</si>
  <si>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</si>
  <si>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</si>
  <si>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</si>
  <si>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</si>
  <si>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</si>
  <si>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</si>
  <si>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</si>
  <si>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</si>
  <si>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</si>
  <si>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</si>
  <si>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</si>
  <si>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</si>
  <si>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</si>
  <si>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</si>
  <si>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</si>
  <si>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</si>
  <si>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</si>
  <si>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</si>
  <si>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</si>
  <si>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</si>
  <si>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</si>
  <si>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</si>
  <si>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</si>
  <si>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</si>
  <si>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</si>
  <si>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</si>
  <si>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</si>
  <si>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</si>
  <si>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</si>
  <si>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</si>
  <si>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</si>
  <si>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</si>
  <si>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</si>
  <si>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</si>
  <si>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</si>
  <si>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</si>
  <si>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</si>
  <si>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</si>
  <si>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</si>
  <si>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</si>
  <si>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</si>
  <si>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</si>
  <si>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</si>
  <si>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</si>
  <si>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</si>
  <si>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</si>
  <si>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</si>
  <si>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</si>
  <si>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</si>
  <si>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</si>
  <si>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</si>
  <si>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</si>
  <si>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</si>
  <si>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</si>
  <si>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</si>
  <si>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</si>
  <si>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</si>
  <si>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</si>
  <si>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</si>
  <si>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</si>
  <si>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</si>
  <si>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</si>
  <si>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</si>
  <si>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</si>
  <si>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</si>
  <si>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</si>
  <si>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</si>
  <si>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</si>
  <si>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</si>
  <si>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</si>
  <si>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</si>
  <si>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</si>
  <si>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</si>
  <si>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</si>
  <si>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</si>
  <si>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</si>
  <si>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</si>
  <si>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</si>
  <si>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</si>
  <si>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</si>
  <si>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</si>
  <si>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</si>
  <si>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</si>
  <si>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</si>
  <si>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</si>
  <si>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</si>
  <si>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</si>
  <si>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</si>
  <si>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</si>
  <si>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</si>
  <si>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</si>
  <si>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</si>
  <si>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</si>
  <si>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</si>
  <si>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</si>
  <si>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</si>
  <si>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</si>
  <si>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</si>
  <si>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</si>
  <si>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</si>
  <si>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</si>
  <si>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</si>
  <si>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</si>
  <si>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</si>
  <si>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</si>
  <si>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</si>
  <si>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</si>
  <si>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</si>
  <si>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</si>
  <si>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</si>
  <si>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</si>
  <si>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</si>
  <si>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</si>
  <si>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</si>
  <si>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</si>
  <si>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</si>
  <si>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</si>
  <si>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</si>
  <si>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</si>
  <si>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</si>
  <si>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</si>
  <si>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</si>
  <si>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</si>
  <si>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</si>
  <si>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</si>
  <si>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</si>
  <si>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</si>
  <si>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</si>
  <si>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</si>
  <si>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</si>
  <si>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</si>
  <si>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</si>
  <si>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</si>
  <si>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</si>
  <si>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</si>
  <si>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</si>
  <si>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</si>
  <si>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</si>
  <si>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</si>
  <si>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</si>
  <si>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</si>
  <si>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</si>
  <si>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</si>
  <si>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</si>
  <si>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</si>
  <si>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</si>
  <si>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</si>
  <si>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</si>
  <si>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</si>
  <si>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</si>
  <si>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</si>
  <si>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</si>
  <si>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</si>
  <si>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</si>
  <si>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</si>
  <si>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</si>
  <si>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</si>
  <si>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</si>
  <si>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</si>
  <si>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</si>
  <si>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</si>
  <si>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</si>
  <si>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</si>
  <si>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</si>
  <si>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</si>
  <si>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</si>
  <si>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</si>
  <si>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</si>
  <si>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</si>
  <si>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</si>
  <si>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</si>
  <si>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</si>
  <si>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</si>
  <si>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</si>
  <si>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</si>
  <si>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</si>
  <si>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</si>
  <si>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</si>
  <si>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</si>
  <si>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</si>
  <si>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</si>
  <si>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</si>
  <si>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</si>
  <si>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</si>
  <si>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</si>
  <si>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</si>
  <si>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</si>
  <si>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</si>
  <si>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</si>
  <si>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</si>
  <si>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</si>
  <si>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</si>
  <si>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</si>
  <si>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</si>
  <si>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</si>
  <si>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</si>
  <si>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</si>
  <si>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</si>
  <si>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</si>
  <si>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</si>
  <si>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</si>
  <si>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</si>
  <si>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</si>
  <si>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</si>
  <si>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</si>
  <si>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</si>
  <si>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</si>
  <si>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</si>
  <si>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</si>
  <si>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</si>
  <si>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</si>
  <si>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</si>
  <si>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</si>
  <si>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</si>
  <si>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</si>
  <si>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</si>
  <si>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</si>
  <si>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</si>
  <si>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</si>
  <si>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</si>
  <si>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</si>
  <si>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</si>
  <si>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</si>
  <si>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</si>
  <si>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</si>
  <si>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</si>
  <si>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</si>
  <si>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</si>
  <si>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</si>
  <si>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</si>
  <si>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</si>
  <si>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</si>
  <si>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</si>
  <si>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</si>
  <si>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</si>
  <si>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</si>
  <si>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</si>
  <si>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</si>
  <si>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</si>
  <si>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</si>
  <si>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</si>
  <si>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</si>
  <si>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</si>
  <si>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</si>
  <si>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</si>
  <si>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</si>
  <si>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</si>
  <si>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</si>
  <si>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</si>
  <si>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</si>
  <si>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</si>
  <si>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</si>
  <si>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</si>
  <si>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</si>
  <si>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</si>
  <si>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</si>
  <si>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</si>
  <si>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</si>
  <si>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</si>
  <si>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</si>
  <si>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</si>
  <si>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</si>
  <si>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</si>
  <si>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</si>
  <si>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</si>
  <si>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</si>
  <si>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</si>
  <si>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</si>
  <si>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</si>
  <si>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</si>
  <si>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</si>
  <si>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</si>
  <si>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</si>
  <si>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</si>
  <si>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</si>
  <si>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</si>
  <si>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</si>
  <si>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</si>
  <si>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</si>
  <si>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</si>
  <si>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</si>
  <si>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</si>
  <si>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</si>
  <si>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</si>
  <si>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</si>
  <si>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</si>
  <si>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</si>
  <si>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</si>
  <si>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</si>
  <si>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</si>
  <si>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</si>
  <si>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</si>
  <si>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</si>
  <si>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</si>
  <si>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</si>
  <si>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</si>
  <si>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</si>
  <si>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</si>
  <si>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</si>
  <si>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</si>
  <si>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</si>
  <si>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</si>
  <si>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</si>
  <si>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</si>
  <si>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</si>
  <si>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</si>
  <si>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</si>
  <si>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</si>
  <si>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</si>
  <si>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</si>
  <si>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</si>
  <si>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</si>
  <si>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</si>
  <si>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</si>
  <si>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</si>
  <si>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</si>
  <si>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</si>
  <si>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</si>
  <si>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</si>
  <si>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</si>
  <si>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</si>
  <si>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</si>
  <si>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</si>
  <si>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</si>
  <si>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</si>
  <si>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</si>
  <si>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</si>
  <si>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</si>
  <si>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</si>
  <si>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</si>
  <si>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</si>
  <si>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</si>
  <si>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</si>
  <si>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</si>
  <si>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</si>
  <si>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</si>
  <si>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</si>
  <si>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</si>
  <si>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</si>
  <si>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</si>
  <si>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</si>
  <si>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</si>
  <si>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</si>
  <si>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</si>
  <si>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</si>
  <si>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</si>
  <si>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</si>
  <si>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</si>
  <si>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</si>
  <si>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</si>
  <si>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</si>
  <si>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</si>
  <si>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</si>
  <si>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</si>
  <si>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</si>
  <si>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</si>
  <si>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</si>
  <si>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</si>
  <si>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</si>
  <si>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</si>
  <si>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</si>
  <si>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</si>
  <si>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</si>
  <si>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</si>
  <si>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</si>
  <si>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</si>
  <si>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</si>
  <si>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</si>
  <si>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</si>
  <si>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</si>
  <si>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</si>
  <si>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</si>
  <si>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</si>
  <si>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</si>
  <si>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</si>
  <si>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</si>
  <si>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</si>
  <si>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</si>
  <si>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</si>
  <si>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</si>
  <si>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</si>
  <si>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</si>
  <si>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</si>
  <si>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</si>
  <si>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</si>
  <si>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</si>
  <si>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</si>
  <si>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</si>
  <si>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</si>
  <si>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</si>
  <si>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</si>
  <si>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</si>
  <si>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</si>
  <si>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</si>
  <si>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</si>
  <si>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</si>
  <si>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</si>
  <si>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</si>
  <si>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</si>
  <si>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</si>
  <si>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</si>
  <si>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</si>
  <si>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</si>
  <si>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</si>
  <si>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</si>
  <si>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</si>
  <si>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</si>
  <si>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</si>
  <si>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</si>
  <si>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</si>
  <si>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</si>
  <si>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</si>
  <si>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</si>
  <si>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</si>
  <si>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</si>
  <si>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</si>
  <si>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</si>
  <si>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</si>
  <si>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</si>
  <si>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</si>
  <si>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</si>
  <si>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</si>
  <si>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</si>
  <si>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</si>
  <si>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</si>
  <si>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</si>
  <si>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</si>
  <si>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</si>
  <si>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</si>
  <si>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</si>
  <si>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</si>
  <si>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</si>
  <si>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</si>
  <si>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</si>
  <si>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</si>
  <si>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</si>
  <si>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</si>
  <si>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</si>
  <si>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</si>
  <si>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</si>
  <si>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</si>
  <si>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</si>
  <si>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</si>
  <si>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</si>
  <si>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</si>
  <si>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</si>
  <si>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</si>
  <si>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</si>
  <si>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</si>
  <si>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</si>
  <si>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</si>
  <si>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</si>
  <si>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</si>
  <si>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</si>
  <si>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</si>
  <si>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</si>
  <si>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</si>
  <si>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</si>
  <si>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</si>
  <si>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</si>
  <si>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</si>
  <si>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</si>
  <si>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</si>
  <si>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</si>
  <si>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</si>
  <si>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</si>
  <si>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</si>
  <si>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</si>
  <si>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</si>
  <si>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</si>
  <si>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</si>
  <si>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</si>
  <si>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</si>
  <si>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</si>
  <si>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</si>
  <si>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</si>
  <si>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</si>
  <si>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</si>
  <si>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</si>
  <si>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</si>
  <si>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</si>
  <si>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</si>
  <si>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</si>
  <si>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</si>
  <si>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</si>
  <si>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</si>
  <si>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</si>
  <si>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</si>
  <si>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</si>
  <si>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</si>
  <si>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</si>
  <si>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</si>
  <si>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</si>
  <si>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</si>
  <si>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</si>
  <si>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</si>
  <si>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</si>
  <si>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</si>
  <si>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</si>
  <si>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</si>
  <si>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</si>
  <si>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</si>
  <si>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</si>
  <si>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</si>
  <si>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</si>
  <si>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</si>
  <si>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</si>
  <si>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</si>
  <si>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</si>
  <si>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</si>
  <si>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</si>
  <si>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</si>
  <si>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</si>
  <si>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</si>
  <si>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</si>
  <si>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</si>
  <si>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</si>
  <si>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</si>
  <si>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</si>
  <si>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</si>
  <si>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</si>
  <si>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</si>
  <si>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</si>
  <si>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</si>
  <si>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</si>
  <si>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</si>
  <si>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</si>
  <si>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</si>
  <si>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</si>
  <si>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</si>
  <si>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</si>
  <si>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</si>
  <si>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</si>
  <si>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</si>
  <si>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</si>
  <si>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</si>
  <si>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</si>
  <si>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</si>
  <si>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</si>
  <si>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</si>
  <si>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</si>
  <si>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</si>
  <si>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</si>
  <si>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</si>
  <si>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</si>
  <si>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</si>
  <si>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</si>
  <si>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</si>
  <si>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</si>
  <si>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</si>
  <si>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</si>
  <si>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</si>
  <si>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</si>
  <si>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</si>
  <si>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</si>
  <si>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</si>
  <si>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</si>
  <si>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</si>
  <si>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</si>
  <si>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</si>
  <si>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</si>
  <si>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</si>
  <si>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</si>
  <si>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</si>
  <si>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</si>
  <si>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</si>
  <si>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</si>
  <si>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</si>
  <si>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</si>
  <si>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</si>
  <si>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</si>
  <si>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</si>
  <si>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</si>
  <si>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</si>
  <si>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</si>
  <si>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</si>
  <si>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</si>
  <si>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</si>
  <si>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</si>
  <si>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</si>
  <si>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</si>
  <si>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</si>
  <si>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</si>
  <si>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</si>
  <si>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</si>
  <si>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</si>
  <si>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</si>
  <si>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</si>
  <si>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</si>
  <si>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</si>
  <si>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</si>
  <si>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</si>
  <si>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</si>
  <si>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</si>
  <si>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</si>
  <si>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</si>
  <si>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</si>
  <si>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</si>
  <si>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</si>
  <si>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</si>
  <si>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</si>
  <si>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</si>
  <si>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</si>
  <si>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</si>
  <si>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</si>
  <si>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</si>
  <si>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</si>
  <si>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</si>
  <si>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</si>
  <si>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</si>
  <si>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</si>
  <si>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</si>
  <si>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</si>
  <si>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</si>
  <si>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</si>
  <si>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</si>
  <si>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</si>
  <si>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</si>
  <si>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</si>
  <si>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</si>
  <si>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</si>
  <si>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</si>
  <si>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</si>
  <si>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</si>
  <si>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</si>
  <si>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</si>
  <si>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</si>
  <si>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</si>
  <si>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</si>
  <si>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</si>
  <si>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</si>
  <si>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</si>
  <si>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</si>
  <si>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</si>
  <si>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</si>
  <si>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</si>
  <si>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</si>
  <si>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</si>
  <si>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</si>
  <si>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</si>
  <si>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</si>
  <si>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</si>
  <si>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</si>
  <si>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</si>
  <si>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</si>
  <si>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</si>
  <si>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</si>
  <si>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</si>
  <si>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</si>
  <si>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</si>
  <si>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</si>
  <si>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</si>
  <si>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</si>
  <si>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</si>
  <si>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</si>
  <si>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</si>
  <si>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</si>
  <si>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</si>
  <si>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</si>
  <si>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</si>
  <si>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</si>
  <si>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</si>
  <si>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</si>
  <si>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</si>
  <si>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</si>
  <si>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</si>
  <si>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</si>
  <si>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</si>
  <si>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</si>
  <si>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</si>
  <si>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</si>
  <si>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</si>
  <si>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</si>
  <si>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</si>
  <si>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</si>
  <si>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</si>
  <si>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</si>
  <si>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</si>
  <si>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</si>
  <si>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</si>
  <si>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</si>
  <si>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</si>
  <si>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</si>
  <si>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</si>
  <si>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</si>
  <si>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</si>
  <si>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</si>
  <si>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</si>
  <si>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</si>
  <si>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</si>
  <si>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</si>
  <si>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</si>
  <si>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</si>
  <si>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</si>
  <si>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</si>
  <si>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</si>
  <si>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</si>
  <si>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</si>
  <si>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</si>
  <si>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</si>
  <si>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</si>
  <si>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</si>
  <si>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</si>
  <si>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</si>
  <si>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</si>
  <si>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</si>
  <si>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</si>
  <si>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</si>
  <si>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</si>
  <si>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</si>
  <si>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</si>
  <si>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</si>
  <si>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</si>
  <si>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</si>
  <si>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</si>
  <si>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</si>
  <si>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</si>
  <si>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</si>
  <si>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</si>
  <si>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</si>
  <si>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</si>
  <si>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</si>
  <si>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</si>
  <si>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</si>
  <si>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</si>
  <si>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</si>
  <si>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</si>
  <si>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</si>
  <si>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</si>
  <si>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</si>
  <si>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</si>
  <si>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</si>
  <si>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</si>
  <si>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</si>
  <si>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</si>
  <si>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</si>
  <si>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</si>
  <si>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</si>
  <si>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</si>
  <si>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</si>
  <si>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</si>
  <si>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</si>
  <si>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</si>
  <si>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</si>
  <si>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</si>
  <si>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</si>
  <si>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</si>
  <si>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</si>
  <si>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</si>
  <si>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</si>
  <si>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</si>
  <si>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</si>
  <si>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</si>
  <si>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</si>
  <si>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</si>
  <si>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</si>
  <si>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</si>
  <si>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</si>
  <si>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</si>
  <si>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</si>
  <si>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</si>
  <si>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</si>
  <si>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</si>
  <si>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</si>
  <si>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</si>
  <si>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</si>
  <si>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</si>
  <si>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</si>
  <si>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</si>
  <si>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</si>
  <si>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</si>
  <si>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</si>
  <si>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</si>
  <si>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</si>
  <si>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</si>
  <si>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</si>
  <si>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</si>
  <si>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</si>
  <si>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</si>
  <si>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</si>
  <si>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</si>
  <si>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</si>
  <si>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</si>
  <si>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</si>
  <si>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</si>
  <si>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</si>
  <si>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</si>
  <si>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</si>
  <si>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</si>
  <si>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</si>
  <si>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</si>
  <si>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</si>
  <si>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</si>
  <si>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</si>
  <si>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</si>
  <si>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</si>
  <si>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</si>
  <si>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</si>
  <si>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</si>
  <si>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</si>
  <si>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</si>
  <si>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</si>
  <si>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</si>
  <si>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</si>
  <si>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</si>
  <si>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</si>
  <si>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</si>
  <si>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</si>
  <si>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</si>
  <si>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</si>
  <si>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</si>
  <si>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</si>
  <si>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</si>
  <si>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</si>
  <si>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</si>
  <si>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</si>
  <si>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</si>
  <si>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</si>
  <si>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</si>
  <si>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</si>
  <si>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</si>
  <si>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</si>
  <si>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</si>
  <si>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</si>
  <si>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</si>
  <si>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</si>
  <si>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</si>
  <si>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</si>
  <si>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</si>
  <si>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</si>
  <si>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</si>
  <si>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</si>
  <si>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</si>
  <si>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</si>
  <si>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</si>
  <si>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</si>
  <si>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</si>
  <si>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</si>
  <si>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</si>
  <si>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</si>
  <si>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</si>
  <si>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</si>
  <si>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</si>
  <si>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</si>
  <si>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</si>
  <si>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</si>
  <si>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</si>
  <si>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</si>
  <si>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</si>
  <si>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</si>
  <si>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</si>
  <si>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</si>
  <si>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</si>
  <si>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</si>
  <si>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</si>
  <si>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</si>
  <si>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</si>
  <si>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</si>
  <si>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</si>
  <si>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</si>
  <si>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</si>
  <si>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</si>
  <si>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</si>
  <si>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</si>
  <si>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</si>
  <si>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</si>
  <si>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</si>
  <si>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</si>
  <si>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</si>
  <si>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</si>
  <si>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</si>
  <si>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</si>
  <si>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</si>
  <si>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</si>
  <si>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</si>
  <si>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</si>
  <si>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</si>
  <si>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</si>
  <si>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</si>
  <si>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</si>
  <si>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</si>
  <si>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</si>
  <si>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</si>
  <si>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</si>
  <si>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</si>
  <si>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</si>
  <si>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</si>
  <si>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</si>
  <si>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</si>
  <si>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</si>
  <si>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</si>
  <si>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</si>
  <si>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</si>
  <si>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</si>
  <si>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</si>
  <si>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</si>
  <si>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</si>
  <si>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</si>
  <si>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</si>
  <si>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</si>
  <si>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</si>
  <si>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</si>
  <si>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</si>
  <si>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</si>
  <si>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</si>
  <si>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</si>
  <si>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</si>
  <si>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</si>
  <si>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</si>
  <si>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</si>
  <si>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</si>
  <si>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</si>
  <si>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</si>
  <si>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</si>
  <si>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</si>
  <si>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</si>
  <si>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</si>
  <si>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</si>
  <si>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</si>
  <si>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</si>
  <si>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</si>
  <si>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</si>
  <si>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</si>
  <si>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</si>
  <si>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</si>
  <si>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</si>
  <si>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</si>
  <si>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</si>
  <si>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</si>
  <si>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</si>
  <si>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</si>
  <si>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</si>
  <si>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</si>
  <si>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</si>
  <si>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</si>
  <si>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</si>
  <si>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</si>
  <si>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</si>
  <si>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</si>
  <si>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</si>
  <si>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</si>
  <si>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</si>
  <si>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</si>
  <si>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</si>
  <si>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</si>
  <si>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</si>
  <si>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</si>
  <si>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</si>
  <si>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</si>
  <si>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</si>
  <si>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</si>
  <si>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</si>
  <si>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</si>
  <si>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</si>
  <si>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</si>
  <si>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</si>
  <si>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</si>
  <si>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</si>
  <si>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</si>
  <si>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</si>
  <si>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</si>
  <si>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</si>
  <si>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</si>
  <si>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</si>
  <si>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</si>
  <si>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</si>
  <si>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</si>
  <si>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</si>
  <si>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</si>
  <si>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</si>
  <si>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</si>
  <si>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</si>
  <si>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</si>
  <si>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</si>
  <si>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</si>
  <si>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</si>
  <si>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</si>
  <si>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</si>
  <si>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</si>
  <si>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</si>
  <si>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</si>
  <si>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</si>
  <si>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</si>
  <si>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</si>
  <si>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</si>
  <si>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</si>
  <si>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</si>
  <si>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</si>
  <si>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</si>
  <si>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</si>
  <si>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</si>
  <si>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</si>
  <si>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</si>
  <si>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</si>
  <si>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</si>
  <si>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</si>
  <si>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</si>
  <si>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</si>
  <si>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</si>
  <si>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</si>
  <si>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</si>
  <si>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</si>
  <si>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</si>
  <si>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</si>
  <si>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</si>
  <si>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</si>
  <si>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</si>
  <si>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</si>
  <si>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</si>
  <si>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</si>
  <si>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</si>
  <si>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</si>
  <si>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</si>
  <si>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</si>
  <si>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</si>
  <si>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</si>
  <si>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</si>
  <si>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</si>
  <si>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</si>
  <si>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</si>
  <si>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</si>
  <si>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</si>
  <si>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</si>
  <si>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</si>
  <si>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</si>
  <si>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</si>
  <si>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</si>
  <si>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</si>
  <si>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</si>
  <si>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</si>
  <si>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</si>
  <si>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</si>
  <si>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</si>
  <si>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</si>
  <si>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</si>
  <si>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</si>
  <si>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</si>
  <si>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</si>
  <si>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</si>
  <si>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</si>
  <si>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</si>
  <si>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</si>
  <si>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</si>
  <si>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</si>
  <si>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</si>
  <si>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</si>
  <si>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</si>
  <si>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</si>
  <si>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</si>
  <si>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</si>
  <si>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</si>
  <si>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</si>
  <si>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</si>
  <si>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</si>
  <si>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</si>
  <si>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</si>
  <si>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</si>
  <si>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</si>
  <si>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</si>
  <si>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</si>
  <si>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</si>
  <si>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</si>
  <si>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</si>
  <si>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</si>
  <si>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</si>
  <si>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</si>
  <si>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</si>
  <si>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</si>
  <si>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</si>
  <si>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</si>
  <si>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</si>
  <si>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</si>
  <si>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</si>
  <si>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</si>
  <si>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</si>
  <si>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</si>
  <si>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</si>
  <si>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</si>
  <si>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</si>
  <si>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</si>
  <si>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</si>
  <si>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</si>
  <si>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</si>
  <si>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</si>
  <si>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</si>
  <si>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</si>
  <si>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</si>
  <si>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</si>
  <si>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</si>
  <si>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</si>
  <si>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</si>
  <si>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</si>
  <si>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</si>
  <si>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</si>
  <si>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</si>
  <si>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</si>
  <si>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</si>
  <si>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</si>
  <si>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</si>
  <si>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</si>
  <si>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</si>
  <si>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</si>
  <si>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</si>
  <si>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</si>
  <si>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</si>
  <si>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</si>
  <si>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</si>
  <si>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</si>
  <si>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</si>
  <si>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</si>
  <si>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</si>
  <si>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</si>
  <si>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</si>
  <si>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</si>
  <si>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</si>
  <si>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</si>
  <si>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</si>
  <si>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</si>
  <si>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</si>
  <si>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</si>
  <si>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</si>
  <si>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</si>
  <si>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</si>
  <si>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</si>
  <si>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</si>
  <si>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</si>
  <si>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</si>
  <si>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</si>
  <si>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</si>
  <si>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</si>
  <si>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</si>
  <si>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</si>
  <si>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</si>
  <si>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</si>
  <si>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</si>
  <si>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</si>
  <si>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</si>
  <si>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</si>
  <si>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</si>
  <si>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</si>
  <si>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</si>
  <si>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</si>
  <si>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</si>
  <si>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</si>
  <si>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</si>
  <si>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</si>
  <si>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</si>
  <si>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</si>
  <si>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</si>
  <si>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</si>
  <si>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</si>
  <si>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</si>
  <si>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</si>
  <si>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</si>
  <si>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</si>
  <si>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</si>
  <si>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</si>
  <si>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</si>
  <si>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</si>
  <si>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</si>
  <si>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</si>
  <si>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</si>
  <si>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</si>
  <si>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</si>
  <si>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</si>
  <si>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</si>
  <si>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</si>
  <si>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</si>
  <si>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</si>
  <si>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</si>
  <si>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</si>
  <si>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</si>
  <si>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</si>
  <si>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</si>
  <si>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</si>
  <si>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</si>
  <si>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</si>
  <si>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</si>
  <si>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</si>
  <si>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</si>
  <si>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</si>
  <si>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</si>
  <si>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</si>
  <si>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</si>
  <si>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</si>
  <si>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</si>
  <si>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</si>
  <si>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</si>
  <si>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</si>
  <si>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</si>
  <si>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</si>
  <si>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</si>
  <si>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</si>
  <si>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</si>
  <si>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</si>
  <si>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</si>
  <si>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</si>
  <si>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</si>
  <si>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</si>
  <si>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</si>
  <si>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</si>
  <si>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</si>
  <si>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</si>
  <si>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</si>
  <si>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</si>
  <si>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</si>
  <si>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</si>
  <si>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</si>
  <si>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</si>
  <si>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</si>
  <si>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</si>
  <si>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</si>
  <si>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</si>
  <si>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</si>
  <si>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</si>
  <si>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</si>
  <si>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</si>
  <si>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</si>
  <si>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</si>
  <si>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</si>
  <si>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</si>
  <si>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</si>
  <si>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</si>
  <si>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</si>
  <si>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</si>
  <si>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</si>
  <si>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</si>
  <si>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</si>
  <si>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</si>
  <si>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</si>
  <si>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</si>
  <si>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</si>
  <si>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</si>
  <si>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</si>
  <si>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</si>
  <si>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</si>
  <si>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</si>
  <si>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</si>
  <si>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</si>
  <si>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</si>
  <si>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</si>
  <si>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</si>
  <si>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</si>
  <si>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</si>
  <si>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</si>
  <si>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</si>
  <si>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</si>
  <si>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</si>
  <si>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</si>
  <si>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</si>
  <si>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</si>
  <si>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</si>
  <si>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</si>
  <si>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</si>
  <si>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</si>
  <si>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</si>
  <si>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</si>
  <si>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</si>
  <si>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</si>
  <si>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</si>
  <si>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</si>
  <si>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</si>
  <si>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</si>
  <si>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</si>
  <si>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</si>
  <si>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</si>
  <si>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</si>
  <si>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</si>
  <si>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</si>
  <si>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</si>
  <si>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</si>
  <si>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</si>
  <si>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</si>
  <si>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</si>
  <si>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</si>
  <si>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</si>
  <si>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</si>
  <si>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</si>
  <si>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</si>
  <si>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</si>
  <si>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</si>
  <si>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</si>
  <si>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</si>
  <si>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</si>
  <si>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</si>
  <si>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</si>
  <si>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</si>
  <si>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</si>
  <si>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</si>
  <si>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</si>
  <si>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</si>
  <si>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</si>
  <si>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</si>
  <si>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</si>
  <si>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</si>
  <si>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</si>
  <si>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</si>
  <si>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</si>
  <si>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</si>
  <si>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</si>
  <si>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</si>
  <si>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</si>
  <si>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</si>
  <si>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</si>
  <si>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</si>
  <si>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</si>
  <si>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</si>
  <si>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</si>
  <si>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</si>
  <si>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</si>
  <si>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</si>
  <si>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</si>
  <si>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</si>
  <si>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</si>
  <si>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</si>
  <si>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</si>
  <si>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</si>
  <si>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</si>
  <si>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</si>
  <si>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</si>
  <si>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</si>
  <si>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</si>
  <si>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</si>
  <si>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</si>
  <si>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</si>
  <si>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</si>
  <si>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</si>
  <si>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</si>
  <si>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</si>
  <si>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</si>
  <si>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</si>
  <si>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</si>
  <si>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</si>
  <si>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</si>
  <si>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</si>
  <si>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</si>
  <si>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</si>
  <si>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</si>
  <si>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</si>
  <si>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</si>
  <si>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</si>
  <si>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</si>
  <si>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</si>
  <si>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</si>
  <si>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</si>
  <si>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</si>
  <si>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</si>
  <si>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</si>
  <si>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</si>
  <si>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</si>
  <si>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</si>
  <si>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</si>
  <si>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</si>
  <si>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</si>
  <si>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</si>
  <si>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</si>
  <si>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</si>
  <si>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</si>
  <si>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</si>
  <si>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</si>
  <si>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</si>
  <si>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</si>
  <si>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</si>
  <si>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</si>
  <si>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</si>
  <si>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</si>
  <si>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</si>
  <si>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</si>
  <si>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</si>
  <si>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</si>
  <si>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</si>
  <si>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</si>
  <si>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</si>
  <si>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</si>
  <si>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</si>
  <si>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</si>
  <si>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</si>
  <si>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</si>
  <si>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</si>
  <si>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</si>
  <si>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</si>
  <si>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</si>
  <si>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</si>
  <si>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</si>
  <si>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</si>
  <si>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</si>
  <si>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</si>
  <si>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</si>
  <si>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</si>
  <si>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</si>
  <si>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</si>
  <si>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</si>
  <si>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</si>
  <si>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</si>
  <si>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</si>
  <si>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</si>
  <si>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</si>
  <si>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</si>
  <si>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</si>
  <si>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</si>
  <si>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</si>
  <si>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</si>
  <si>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</si>
  <si>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</si>
  <si>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</si>
  <si>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</si>
  <si>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</si>
  <si>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</si>
  <si>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</si>
  <si>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</si>
  <si>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</si>
  <si>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</si>
  <si>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</si>
  <si>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</si>
  <si>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</si>
  <si>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</si>
  <si>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</si>
  <si>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</si>
  <si>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</si>
  <si>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</si>
  <si>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</si>
  <si>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</si>
  <si>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</si>
  <si>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</si>
  <si>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</si>
  <si>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</si>
  <si>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</si>
  <si>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</si>
  <si>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</si>
  <si>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</si>
  <si>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</si>
  <si>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</si>
  <si>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</si>
  <si>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</si>
  <si>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</si>
  <si>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</si>
  <si>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</si>
  <si>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</si>
  <si>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</si>
  <si>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</si>
  <si>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</si>
  <si>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</si>
  <si>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</si>
  <si>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</si>
  <si>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</si>
  <si>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</si>
  <si>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</si>
  <si>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</si>
  <si>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</si>
  <si>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</si>
  <si>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</si>
  <si>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</si>
  <si>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</si>
  <si>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</si>
  <si>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</si>
  <si>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</si>
  <si>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</si>
  <si>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</si>
  <si>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</si>
  <si>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</si>
  <si>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</si>
  <si>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</si>
  <si>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</si>
  <si>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</si>
  <si>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</si>
  <si>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</si>
  <si>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</si>
  <si>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</si>
  <si>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</si>
  <si>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</si>
  <si>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</si>
  <si>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</si>
  <si>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</si>
  <si>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</si>
  <si>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</si>
  <si>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</si>
  <si>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</si>
  <si>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</si>
  <si>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</si>
  <si>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</si>
  <si>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</si>
  <si>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</si>
  <si>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</si>
  <si>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</si>
  <si>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</si>
  <si>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</si>
  <si>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</si>
  <si>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</si>
  <si>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</si>
  <si>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</si>
  <si>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</si>
  <si>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</si>
  <si>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</si>
  <si>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</si>
  <si>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</si>
  <si>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</si>
  <si>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</si>
  <si>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</si>
  <si>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</si>
  <si>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</si>
  <si>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</si>
  <si>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</si>
  <si>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</si>
  <si>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</si>
  <si>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</si>
  <si>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</si>
  <si>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</si>
  <si>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</si>
  <si>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</si>
  <si>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</si>
  <si>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</si>
  <si>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</si>
  <si>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</si>
  <si>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</si>
  <si>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</si>
  <si>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</si>
  <si>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</si>
  <si>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</si>
  <si>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</si>
  <si>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</si>
  <si>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</si>
  <si>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</si>
  <si>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</si>
  <si>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</si>
  <si>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</si>
  <si>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</si>
  <si>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</si>
  <si>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</si>
  <si>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</si>
  <si>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</si>
  <si>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</si>
  <si>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</si>
  <si>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</si>
  <si>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</si>
  <si>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</si>
  <si>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</si>
  <si>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</si>
  <si>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</si>
  <si>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</si>
  <si>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</si>
  <si>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</si>
  <si>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</si>
  <si>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</si>
  <si>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</si>
  <si>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</si>
  <si>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</si>
  <si>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</si>
  <si>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</si>
  <si>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</si>
  <si>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</si>
  <si>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</si>
  <si>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</si>
  <si>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</si>
  <si>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</si>
  <si>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</si>
  <si>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</si>
  <si>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</si>
  <si>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</si>
  <si>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</si>
  <si>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</si>
  <si>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</si>
  <si>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</si>
  <si>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</si>
  <si>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</si>
  <si>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</si>
  <si>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</si>
  <si>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</si>
  <si>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</si>
  <si>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</si>
  <si>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</si>
  <si>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</si>
  <si>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</si>
  <si>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</si>
  <si>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</si>
  <si>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</si>
  <si>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</si>
  <si>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</si>
  <si>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</si>
  <si>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</si>
  <si>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</si>
  <si>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</si>
  <si>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</si>
  <si>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</si>
  <si>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</si>
  <si>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</si>
  <si>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</si>
  <si>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</si>
  <si>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</si>
  <si>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</si>
  <si>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</si>
  <si>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</si>
  <si>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</si>
  <si>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</si>
  <si>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</si>
  <si>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</si>
  <si>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</si>
  <si>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</si>
  <si>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</si>
  <si>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</si>
  <si>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</si>
  <si>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</si>
  <si>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</si>
  <si>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</si>
  <si>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</si>
  <si>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</si>
  <si>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</si>
  <si>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</si>
  <si>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</si>
  <si>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</si>
  <si>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</si>
  <si>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</si>
  <si>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</si>
  <si>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</si>
  <si>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</si>
  <si>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</si>
  <si>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</si>
  <si>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</si>
  <si>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</si>
  <si>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</si>
  <si>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</si>
  <si>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</si>
  <si>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</si>
  <si>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</si>
  <si>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</si>
  <si>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</si>
  <si>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</si>
  <si>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</si>
  <si>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</si>
  <si>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</si>
  <si>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</si>
  <si>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</si>
  <si>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</si>
  <si>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</si>
  <si>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</si>
  <si>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</si>
  <si>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</si>
  <si>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</si>
  <si>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</si>
  <si>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</si>
  <si>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</si>
  <si>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</si>
  <si>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</si>
  <si>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</si>
  <si>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</si>
  <si>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</si>
  <si>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</si>
  <si>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</si>
  <si>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</si>
  <si>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</si>
  <si>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</si>
  <si>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</si>
  <si>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</si>
  <si>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</si>
  <si>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</si>
  <si>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</si>
  <si>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</si>
  <si>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</si>
  <si>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</si>
  <si>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</si>
  <si>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</si>
  <si>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</si>
  <si>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</si>
  <si>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</si>
  <si>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</si>
  <si>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</si>
  <si>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</si>
  <si>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</si>
  <si>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</si>
  <si>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</si>
  <si>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</si>
  <si>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</si>
  <si>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</si>
  <si>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</si>
  <si>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</si>
  <si>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</si>
  <si>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</si>
  <si>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</si>
  <si>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</si>
  <si>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</si>
  <si>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</si>
  <si>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</si>
  <si>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</si>
  <si>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</si>
  <si>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</si>
  <si>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</si>
  <si>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</si>
  <si>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</si>
  <si>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</si>
  <si>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</si>
  <si>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</si>
  <si>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</si>
  <si>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</si>
  <si>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</si>
  <si>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</si>
  <si>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</si>
  <si>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</si>
  <si>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</si>
  <si>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</si>
  <si>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</si>
  <si>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</si>
  <si>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</si>
  <si>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</si>
  <si>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</si>
  <si>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</si>
  <si>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</si>
  <si>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</si>
  <si>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</si>
  <si>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</si>
  <si>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</si>
  <si>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</si>
  <si>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</si>
  <si>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</si>
  <si>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</si>
  <si>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</si>
  <si>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</si>
  <si>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</si>
  <si>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</si>
  <si>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</si>
  <si>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</si>
  <si>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</si>
  <si>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</si>
  <si>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</si>
  <si>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</si>
  <si>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</si>
  <si>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</si>
  <si>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</si>
  <si>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</si>
  <si>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</si>
  <si>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</si>
  <si>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</si>
  <si>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</si>
  <si>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</si>
  <si>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</si>
  <si>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</si>
  <si>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</si>
  <si>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</si>
  <si>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</si>
  <si>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</si>
  <si>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</si>
  <si>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</si>
  <si>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</si>
  <si>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</si>
  <si>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</si>
  <si>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</si>
  <si>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</si>
  <si>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</si>
  <si>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</si>
  <si>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</si>
  <si>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</si>
  <si>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</si>
  <si>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</si>
  <si>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</si>
  <si>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</si>
  <si>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</si>
  <si>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</si>
  <si>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</si>
  <si>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</si>
  <si>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</si>
  <si>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</si>
  <si>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</si>
  <si>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</si>
  <si>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</si>
  <si>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</si>
  <si>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</si>
  <si>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</si>
  <si>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</si>
  <si>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</si>
  <si>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</si>
  <si>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</si>
  <si>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</si>
  <si>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</si>
  <si>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</si>
  <si>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</si>
  <si>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</si>
  <si>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</si>
  <si>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</si>
  <si>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</si>
  <si>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</si>
  <si>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</si>
  <si>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</si>
  <si>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</si>
  <si>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</si>
  <si>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</si>
  <si>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</si>
  <si>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</si>
  <si>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</si>
  <si>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</si>
  <si>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</si>
  <si>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</si>
  <si>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</si>
  <si>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</si>
  <si>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</si>
  <si>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</si>
  <si>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</si>
  <si>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</si>
  <si>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</si>
  <si>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</si>
  <si>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</si>
  <si>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</si>
  <si>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</si>
  <si>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</si>
  <si>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</si>
  <si>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</si>
  <si>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</si>
  <si>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</si>
  <si>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</si>
  <si>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</si>
  <si>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</si>
  <si>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</si>
  <si>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</si>
  <si>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</si>
  <si>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</si>
  <si>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</si>
  <si>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</si>
  <si>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</si>
  <si>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</si>
  <si>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</si>
  <si>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</si>
  <si>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</si>
  <si>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</si>
  <si>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</si>
  <si>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</si>
  <si>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</si>
  <si>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</si>
  <si>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</si>
  <si>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</si>
  <si>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</si>
  <si>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</si>
  <si>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</si>
  <si>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</si>
  <si>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</si>
  <si>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</si>
  <si>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</si>
  <si>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</si>
  <si>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</si>
  <si>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</si>
  <si>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</si>
  <si>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</si>
  <si>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</si>
  <si>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</si>
  <si>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</si>
  <si>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</si>
  <si>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</si>
  <si>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</si>
  <si>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</si>
  <si>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</si>
  <si>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</si>
  <si>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</si>
  <si>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</si>
  <si>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</si>
  <si>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</si>
  <si>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</si>
  <si>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</si>
  <si>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</si>
  <si>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</si>
  <si>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</si>
  <si>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</si>
  <si>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</si>
  <si>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</si>
  <si>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</si>
  <si>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</si>
  <si>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</si>
  <si>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</si>
  <si>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</si>
  <si>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</si>
  <si>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</si>
  <si>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</si>
  <si>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</si>
  <si>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</si>
  <si>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</si>
  <si>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</si>
  <si>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</si>
  <si>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</si>
  <si>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</si>
  <si>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</si>
  <si>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</si>
  <si>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</si>
  <si>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</si>
  <si>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</si>
  <si>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</si>
  <si>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</si>
  <si>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</si>
  <si>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</si>
  <si>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</si>
  <si>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</si>
  <si>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</si>
  <si>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</si>
  <si>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</si>
  <si>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</si>
  <si>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</si>
  <si>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</si>
  <si>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</si>
  <si>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</si>
  <si>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</si>
  <si>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</si>
  <si>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</si>
  <si>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</si>
  <si>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</si>
  <si>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</si>
  <si>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</si>
  <si>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</si>
  <si>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</si>
  <si>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</si>
  <si>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</si>
  <si>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</si>
  <si>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</si>
  <si>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</si>
  <si>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</si>
  <si>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</si>
  <si>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</si>
  <si>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</si>
  <si>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</si>
  <si>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</si>
  <si>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</si>
  <si>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</si>
  <si>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</si>
  <si>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</si>
  <si>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</si>
  <si>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</si>
  <si>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</si>
  <si>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</si>
  <si>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</si>
  <si>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</si>
  <si>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</si>
  <si>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</si>
  <si>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</si>
  <si>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</si>
  <si>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</si>
  <si>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</si>
  <si>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</si>
  <si>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</si>
  <si>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</si>
  <si>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</si>
  <si>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</si>
  <si>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</si>
  <si>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</si>
  <si>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</si>
  <si>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</si>
  <si>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</si>
  <si>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</si>
  <si>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</si>
  <si>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</si>
  <si>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</si>
  <si>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</si>
  <si>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</si>
  <si>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</si>
  <si>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</si>
  <si>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</si>
  <si>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</si>
  <si>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</si>
  <si>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</si>
  <si>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</si>
  <si>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</si>
  <si>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</si>
  <si>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</si>
  <si>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</si>
  <si>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</si>
  <si>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</si>
  <si>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</si>
  <si>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</si>
  <si>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</si>
  <si>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</si>
  <si>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</si>
  <si>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</si>
  <si>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</si>
  <si>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</si>
  <si>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</si>
  <si>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</si>
  <si>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</si>
  <si>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</si>
  <si>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</si>
  <si>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</si>
  <si>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</si>
  <si>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</si>
  <si>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</si>
  <si>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</si>
  <si>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</si>
  <si>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</si>
  <si>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</si>
  <si>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</si>
  <si>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</si>
  <si>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</si>
  <si>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</si>
  <si>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</si>
  <si>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</si>
  <si>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</si>
  <si>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</si>
  <si>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</si>
  <si>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</si>
  <si>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</si>
  <si>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</si>
  <si>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</si>
  <si>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</si>
  <si>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</si>
  <si>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</si>
  <si>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</si>
  <si>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</si>
  <si>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</si>
  <si>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</si>
  <si>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</si>
  <si>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</si>
  <si>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</si>
  <si>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</si>
  <si>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</si>
  <si>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</si>
  <si>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</si>
  <si>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</si>
  <si>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</si>
  <si>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</si>
  <si>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</si>
  <si>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</si>
  <si>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</si>
  <si>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</si>
  <si>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</si>
  <si>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</si>
  <si>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</si>
  <si>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</si>
  <si>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</si>
  <si>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</si>
  <si>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</si>
  <si>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</si>
  <si>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</si>
  <si>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</si>
  <si>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</si>
  <si>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</si>
  <si>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</si>
  <si>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</si>
  <si>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</si>
  <si>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</si>
  <si>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</si>
  <si>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</si>
  <si>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</si>
  <si>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</si>
  <si>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</si>
  <si>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</si>
  <si>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</si>
  <si>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</si>
  <si>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</si>
  <si>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</si>
  <si>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</si>
  <si>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</si>
  <si>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</si>
  <si>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</si>
  <si>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</si>
  <si>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</si>
  <si>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</si>
  <si>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</si>
  <si>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</si>
  <si>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</si>
  <si>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</si>
  <si>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</si>
  <si>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</si>
  <si>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</si>
  <si>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</si>
  <si>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</si>
  <si>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</si>
  <si>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</si>
  <si>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</si>
  <si>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</si>
  <si>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</si>
  <si>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</si>
  <si>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</si>
  <si>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</si>
  <si>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</si>
  <si>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</si>
  <si>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</si>
  <si>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</si>
  <si>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</si>
  <si>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</si>
  <si>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</si>
  <si>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</si>
  <si>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</si>
  <si>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</si>
  <si>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</si>
  <si>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</si>
  <si>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</si>
  <si>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</si>
  <si>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</si>
  <si>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</si>
  <si>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</si>
  <si>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</si>
  <si>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</si>
  <si>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</si>
  <si>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</si>
  <si>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</si>
  <si>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</si>
  <si>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</si>
  <si>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</si>
  <si>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</si>
  <si>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</si>
  <si>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</si>
  <si>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</si>
  <si>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</si>
  <si>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</si>
  <si>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</si>
  <si>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</si>
  <si>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</si>
  <si>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</si>
  <si>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</si>
  <si>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</si>
  <si>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</si>
  <si>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</si>
  <si>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</si>
  <si>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</si>
  <si>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</si>
  <si>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</si>
  <si>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</si>
  <si>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</si>
  <si>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</si>
  <si>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</si>
  <si>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</si>
  <si>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</si>
  <si>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</si>
  <si>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</si>
  <si>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</si>
  <si>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</si>
  <si>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</si>
  <si>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</si>
  <si>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</si>
  <si>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</si>
  <si>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</si>
  <si>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</si>
  <si>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</si>
  <si>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</si>
  <si>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</si>
  <si>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</si>
  <si>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</si>
  <si>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</si>
  <si>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</si>
  <si>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</si>
  <si>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</si>
  <si>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</si>
  <si>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</si>
  <si>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</si>
  <si>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</si>
  <si>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</si>
  <si>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</si>
  <si>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</si>
  <si>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</si>
  <si>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</si>
  <si>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</si>
  <si>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</si>
  <si>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</si>
  <si>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</si>
  <si>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</si>
  <si>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</si>
  <si>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</si>
  <si>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</si>
  <si>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</si>
  <si>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</si>
  <si>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</si>
  <si>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</si>
  <si>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</si>
  <si>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</si>
  <si>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</si>
  <si>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</si>
  <si>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</si>
  <si>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</si>
  <si>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</si>
  <si>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</si>
  <si>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</si>
  <si>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</si>
  <si>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</si>
  <si>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</si>
  <si>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</si>
  <si>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</si>
  <si>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</si>
  <si>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</si>
  <si>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</si>
  <si>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</si>
  <si>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</si>
  <si>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</si>
  <si>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</si>
  <si>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</si>
  <si>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</si>
  <si>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</si>
  <si>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</si>
  <si>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</si>
  <si>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</si>
  <si>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</si>
  <si>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</si>
  <si>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</si>
  <si>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</si>
  <si>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</si>
  <si>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</si>
  <si>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</si>
  <si>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</si>
  <si>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</si>
  <si>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</si>
  <si>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</si>
  <si>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</si>
  <si>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</si>
  <si>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</si>
  <si>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</si>
  <si>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</si>
  <si>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</si>
  <si>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</si>
  <si>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</si>
  <si>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</si>
  <si>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</si>
  <si>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</si>
  <si>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</si>
  <si>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</si>
  <si>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</si>
  <si>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</si>
  <si>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</si>
  <si>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</si>
  <si>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</si>
  <si>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</si>
  <si>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</si>
  <si>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</si>
  <si>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</si>
  <si>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</si>
  <si>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</si>
  <si>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</si>
  <si>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</si>
  <si>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</si>
  <si>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</si>
  <si>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</si>
  <si>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</si>
  <si>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</si>
  <si>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</si>
  <si>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</si>
  <si>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</si>
  <si>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</si>
  <si>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</si>
  <si>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</si>
  <si>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</si>
  <si>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</si>
  <si>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</si>
  <si>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</si>
  <si>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</si>
  <si>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</si>
  <si>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</si>
  <si>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</si>
  <si>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</si>
  <si>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</si>
  <si>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</si>
  <si>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</si>
  <si>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</si>
  <si>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</si>
  <si>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</si>
  <si>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</si>
  <si>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</si>
  <si>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</si>
  <si>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</si>
  <si>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</si>
  <si>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</si>
  <si>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</si>
  <si>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</si>
  <si>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</si>
  <si>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</si>
  <si>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</si>
  <si>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</si>
  <si>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</si>
  <si>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</si>
  <si>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</si>
  <si>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</si>
  <si>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</si>
  <si>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</si>
  <si>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</si>
  <si>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</si>
  <si>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</si>
  <si>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</si>
  <si>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</si>
  <si>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</si>
  <si>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</si>
  <si>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</si>
  <si>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</si>
  <si>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</si>
  <si>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</si>
  <si>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</si>
  <si>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</si>
  <si>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</si>
  <si>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</si>
  <si>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</si>
  <si>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</si>
  <si>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</si>
  <si>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</si>
  <si>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</si>
  <si>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</si>
  <si>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</si>
  <si>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</si>
  <si>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</si>
  <si>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</si>
  <si>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</si>
  <si>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</si>
  <si>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</si>
  <si>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</si>
  <si>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</si>
  <si>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</si>
  <si>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</si>
  <si>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</si>
  <si>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</si>
  <si>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</si>
  <si>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</si>
  <si>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</si>
  <si>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</si>
  <si>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</si>
  <si>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</si>
  <si>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</si>
  <si>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</si>
  <si>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</si>
  <si>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</si>
  <si>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</si>
  <si>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</si>
  <si>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</si>
  <si>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</si>
  <si>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</si>
  <si>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</si>
  <si>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</si>
  <si>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</si>
  <si>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</si>
  <si>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</si>
  <si>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</si>
  <si>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</si>
  <si>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</si>
  <si>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</si>
  <si>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</si>
  <si>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</si>
  <si>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</si>
  <si>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</si>
  <si>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</si>
  <si>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</si>
  <si>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</si>
  <si>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</si>
  <si>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</si>
  <si>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</si>
  <si>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</si>
  <si>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</si>
  <si>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</si>
  <si>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</si>
  <si>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</si>
  <si>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</si>
  <si>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</si>
  <si>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</si>
  <si>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</si>
  <si>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</si>
  <si>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</si>
  <si>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</si>
  <si>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</si>
  <si>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</si>
  <si>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</si>
  <si>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</si>
  <si>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</si>
  <si>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</si>
  <si>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</si>
  <si>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</si>
  <si>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</si>
  <si>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</si>
  <si>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</si>
  <si>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</si>
  <si>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</si>
  <si>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</si>
  <si>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</si>
  <si>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</si>
  <si>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</si>
  <si>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</si>
  <si>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</si>
  <si>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</si>
  <si>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</si>
  <si>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</si>
  <si>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</si>
  <si>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</si>
  <si>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</si>
  <si>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</si>
  <si>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</si>
  <si>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</si>
  <si>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</si>
  <si>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</si>
  <si>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</si>
  <si>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</si>
  <si>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</si>
  <si>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avg donation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</si>
  <si>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</si>
  <si>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</si>
  <si>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</si>
  <si>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</si>
  <si>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</si>
  <si>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</si>
  <si>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</si>
  <si>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>Std D of Goal</t>
  </si>
  <si>
    <t>UQ of Goal</t>
  </si>
  <si>
    <t>LQ of Goal</t>
  </si>
  <si>
    <t>IQR of Goal</t>
  </si>
  <si>
    <t>Std D of Pledged</t>
  </si>
  <si>
    <t>UQ of Pledged</t>
  </si>
  <si>
    <t>LQ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</si>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</sst>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2" fontId="0" fillId="0" borderId="0" xfId="0" applyNumberFormat="1"/>
    <xf numFmtId="2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165" fontId="0" fillId="0" borderId="0" xfId="0" applyNumberFormat="1" applyAlignment="1">
      <alignment horizontal="left" indent="1"/>
    </xf>
    <xf numFmtId="0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2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65" fontId="2" fillId="0" borderId="0" xfId="0" applyNumberFormat="1" applyFont="1" applyAlignment="1">
      <alignment wrapText="1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6" fontId="1" fillId="0" borderId="0" xfId="0" applyNumberFormat="1" applyFont="1" applyAlignment="1">
      <alignment horizontal="center" wrapText="1"/>
    </xf>
    <xf numFmtId="166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1" fontId="2" fillId="0" borderId="0" xfId="0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3E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B-5942-894B-8E5324E1EA8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FB-5942-894B-8E5324E1EA8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FB-5942-894B-8E5324E1EA8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FB-5942-894B-8E5324E1E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2815088"/>
        <c:axId val="1492816720"/>
      </c:barChart>
      <c:catAx>
        <c:axId val="149281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6720"/>
        <c:crosses val="autoZero"/>
        <c:auto val="1"/>
        <c:lblAlgn val="ctr"/>
        <c:lblOffset val="100"/>
        <c:noMultiLvlLbl val="0"/>
      </c:catAx>
      <c:valAx>
        <c:axId val="14928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D-2243-BB72-33725313EFB0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2AD-2243-BB72-33725313EFB0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AD-2243-BB72-33725313EFB0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Date.'!$A$6:$A$22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Date.'!$E$6:$E$22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AD-2243-BB72-33725313E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6622640"/>
        <c:axId val="1562298208"/>
      </c:lineChart>
      <c:catAx>
        <c:axId val="151662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98208"/>
        <c:crosses val="autoZero"/>
        <c:auto val="1"/>
        <c:lblAlgn val="ctr"/>
        <c:lblOffset val="100"/>
        <c:noMultiLvlLbl val="0"/>
      </c:catAx>
      <c:valAx>
        <c:axId val="15622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F-C645-BD14-FFF1289D9D3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F-C645-BD14-FFF1289D9D3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F-C645-BD14-FFF1289D9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548544"/>
        <c:axId val="795099440"/>
      </c:lineChart>
      <c:catAx>
        <c:axId val="129854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99440"/>
        <c:crosses val="autoZero"/>
        <c:auto val="1"/>
        <c:lblAlgn val="ctr"/>
        <c:lblOffset val="100"/>
        <c:noMultiLvlLbl val="0"/>
      </c:catAx>
      <c:valAx>
        <c:axId val="7950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5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8-8E45-A87B-72515237E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7542624"/>
        <c:axId val="1355050240"/>
      </c:barChart>
      <c:catAx>
        <c:axId val="153754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050240"/>
        <c:crosses val="autoZero"/>
        <c:auto val="1"/>
        <c:lblAlgn val="ctr"/>
        <c:lblOffset val="100"/>
        <c:noMultiLvlLbl val="0"/>
      </c:catAx>
      <c:valAx>
        <c:axId val="13550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5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171FEAC-7044-164D-88D9-1C28BF5F3B3C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847583D-01A9-3B48-B7AC-6AA7ECA834E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79F74E-BA74-534D-AC6F-9C25EA9ABB5E}">
  <sheetPr/>
  <sheetViews>
    <sheetView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526887</xdr:colOff>
      <xdr:row>11</xdr:row>
      <xdr:rowOff>97692</xdr:rowOff>
    </xdr:from>
    <xdr:to>
      <xdr:col>21</xdr:col>
      <xdr:colOff>360484</xdr:colOff>
      <xdr:row>47</xdr:row>
      <xdr:rowOff>135792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0A393-DD88-B241-B623-71101C392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491F21-EF1C-B347-A31A-F24E89B60C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0BAA95-E848-CB49-AF3F-AD2B48CF49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50800</xdr:rowOff>
    </xdr:from>
    <xdr:to>
      <xdr:col>17</xdr:col>
      <xdr:colOff>88900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19F9C-2C9A-FD4B-A438-1EFB01011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1358900</xdr:colOff>
      <xdr:row>8</xdr:row>
      <xdr:rowOff>25400</xdr:rowOff>
    </xdr:from>
    <xdr:to>
      <xdr:col>11</xdr:col>
      <xdr:colOff>774700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ADC47E-0229-9740-9BCF-0805944A5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152400</xdr:rowOff>
    </xdr:from>
    <xdr:to>
      <xdr:col>26</xdr:col>
      <xdr:colOff>279400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3A2D0-7D40-9746-9383-02B9E5913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3.844070254629" createdVersion="6" refreshedVersion="6" minRefreshableVersion="3" recordCount="4115" xr:uid="{758DAAE5-1DC3-0645-A089-226A114EC71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3.897616782408" createdVersion="6" refreshedVersion="6" minRefreshableVersion="3" recordCount="4114" xr:uid="{F30C8DFC-78F5-2B44-91D6-DCD80F3065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918A3-1C03-0248-B17D-ABEA1AC739A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AA77E-8B85-D24C-A776-8A2AF759529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E0274-08D7-5342-A951-DCB0192EB76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5" hier="-1"/>
    <pageField fld="6" hier="-1"/>
  </pageFields>
  <dataFields count="1">
    <dataField name="Count of outcomes" fld="5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38EA2-34D0-204A-B18D-BEFFB251B193}">
  <dimension ref="A2:F9"/>
  <sheetViews>
    <sheetView tabSelected="1" zoomScale="78" zoomScaleNormal="78" workbookViewId="0">
      <selection activeCell="G18" sqref="G18"/>
    </sheetView>
  </sheetViews>
  <sheetFormatPr baseColWidth="10" defaultRowHeight="15" x14ac:dyDescent="0.2"/>
  <cols>
    <col min="1" max="1" width="17" bestFit="1" customWidth="1"/>
    <col min="2" max="2" width="16.33203125" bestFit="1" customWidth="1"/>
    <col min="3" max="3" width="6" bestFit="1" customWidth="1"/>
    <col min="4" max="4" width="4.1640625" bestFit="1" customWidth="1"/>
    <col min="5" max="5" width="10" bestFit="1" customWidth="1"/>
    <col min="6" max="6" width="10.6640625" bestFit="1" customWidth="1"/>
    <col min="7" max="7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8303</v>
      </c>
      <c r="B6" s="7">
        <v>11</v>
      </c>
      <c r="C6" s="7">
        <v>40</v>
      </c>
      <c r="D6" s="7"/>
      <c r="E6" s="7">
        <v>45</v>
      </c>
      <c r="F6" s="7">
        <v>96</v>
      </c>
    </row>
    <row r="7" spans="1:6" x14ac:dyDescent="0.2">
      <c r="A7" s="14" t="s">
        <v>8269</v>
      </c>
      <c r="B7" s="7"/>
      <c r="C7" s="7">
        <v>250</v>
      </c>
      <c r="D7" s="7">
        <v>9</v>
      </c>
      <c r="E7" s="7">
        <v>412</v>
      </c>
      <c r="F7" s="7">
        <v>671</v>
      </c>
    </row>
    <row r="8" spans="1:6" x14ac:dyDescent="0.2">
      <c r="A8" s="14" t="s">
        <v>8301</v>
      </c>
      <c r="B8" s="7">
        <v>15</v>
      </c>
      <c r="C8" s="7">
        <v>59</v>
      </c>
      <c r="D8" s="7">
        <v>3</v>
      </c>
      <c r="E8" s="7">
        <v>68</v>
      </c>
      <c r="F8" s="7">
        <v>145</v>
      </c>
    </row>
    <row r="9" spans="1:6" x14ac:dyDescent="0.2">
      <c r="A9" s="14" t="s">
        <v>8362</v>
      </c>
      <c r="B9" s="7">
        <v>26</v>
      </c>
      <c r="C9" s="7">
        <v>349</v>
      </c>
      <c r="D9" s="7">
        <v>12</v>
      </c>
      <c r="E9" s="7">
        <v>525</v>
      </c>
      <c r="F9" s="7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70" zoomScaleNormal="70" workbookViewId="0">
      <selection activeCell="B3366" sqref="B336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30" bestFit="1" customWidth="1"/>
    <col min="5" max="5" width="13" style="28" bestFit="1" customWidth="1"/>
    <col min="6" max="6" width="21.33203125" customWidth="1"/>
    <col min="7" max="7" width="17.83203125" customWidth="1"/>
    <col min="8" max="8" width="19.83203125" customWidth="1"/>
    <col min="9" max="9" width="19.33203125" style="7" customWidth="1"/>
    <col min="10" max="10" width="17.83203125" style="7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style="9" bestFit="1" customWidth="1"/>
    <col min="16" max="16" width="15" bestFit="1" customWidth="1"/>
    <col min="17" max="17" width="41.1640625" customWidth="1"/>
    <col min="18" max="18" width="14.5" bestFit="1" customWidth="1"/>
    <col min="19" max="19" width="27.83203125" style="15" bestFit="1" customWidth="1"/>
    <col min="20" max="20" width="27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9" t="s">
        <v>8216</v>
      </c>
      <c r="E1" s="27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1" t="s">
        <v>8358</v>
      </c>
      <c r="R1" t="s">
        <v>8359</v>
      </c>
      <c r="S1" s="15" t="s">
        <v>8365</v>
      </c>
      <c r="T1" s="15" t="s">
        <v>8366</v>
      </c>
    </row>
    <row r="2" spans="1:20" ht="49" hidden="1" x14ac:dyDescent="0.25">
      <c r="A2">
        <v>0</v>
      </c>
      <c r="B2" s="3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 s="7">
        <v>1437620400</v>
      </c>
      <c r="J2" s="7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8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 s="7">
        <v>1488464683</v>
      </c>
      <c r="J3" s="7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8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 s="7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 s="7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 s="7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 s="7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 s="7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 s="7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8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7" hidden="1" x14ac:dyDescent="0.25">
      <c r="A10">
        <v>8</v>
      </c>
      <c r="B10" s="3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 s="7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 s="7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 s="7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 s="7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 s="7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 s="7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 s="7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 s="7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 s="7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 s="7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 s="7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 s="7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 s="7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 s="7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 s="7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 s="7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 s="7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8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 s="7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 s="7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 s="7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 s="7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 s="7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 s="7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 s="7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 s="7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 s="7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 s="7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 s="7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 s="7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 s="7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 s="7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 s="7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 s="7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 s="7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 s="7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 s="7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 s="7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 s="7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 s="7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 s="7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 s="7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7" hidden="1" x14ac:dyDescent="0.25">
      <c r="A51">
        <v>49</v>
      </c>
      <c r="B51" s="3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 s="7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 s="7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 s="7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 s="7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 s="7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 s="7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 s="7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 s="7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 s="7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 s="7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 s="7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 s="7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 s="7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 s="7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 s="7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 s="7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8">
        <f t="shared" ref="P66:P129" si="5">IFERROR(ROUND(E66/L66,2),0)</f>
        <v>86.67</v>
      </c>
      <c r="Q66" s="12" t="s">
        <v>8308</v>
      </c>
      <c r="R66" t="s">
        <v>8310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 s="7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8">
        <f t="shared" si="5"/>
        <v>132.05000000000001</v>
      </c>
      <c r="Q67" s="12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 s="7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 s="7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8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 s="7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8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 s="7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8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 s="7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8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 s="7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8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 s="7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8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 s="7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8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 s="7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8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 s="7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8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 s="7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 s="7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8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 s="7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8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 s="7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8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 s="7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8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 s="7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8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 s="7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8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 s="7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8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 s="7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8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 s="7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8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 s="7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 s="7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8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 s="7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8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 s="7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8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 s="7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8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 s="7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8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 s="7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8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 s="7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8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 s="7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8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 s="7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8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 s="7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 s="7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8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 s="7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8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7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8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 s="7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8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 s="7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8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 s="7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8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 s="7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8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 s="7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8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 s="7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8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7" hidden="1" x14ac:dyDescent="0.25">
      <c r="A108">
        <v>106</v>
      </c>
      <c r="B108" s="3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 s="7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 s="7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8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 s="7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8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 s="7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8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 s="7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8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 s="7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8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 s="7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8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 s="7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8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 s="7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8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7" hidden="1" x14ac:dyDescent="0.25">
      <c r="A117">
        <v>115</v>
      </c>
      <c r="B117" s="3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 s="7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8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 s="7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7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8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7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8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7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8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 s="7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8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 s="7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8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7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8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 s="7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8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 s="7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8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 s="7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8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7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 s="7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8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7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8">
        <f t="shared" ref="P130:P193" si="9">IFERROR(ROUND(E130/L130,2),0)</f>
        <v>311.17</v>
      </c>
      <c r="Q130" s="12" t="s">
        <v>8308</v>
      </c>
      <c r="R130" t="s">
        <v>8311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 s="7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8">
        <f t="shared" si="9"/>
        <v>0</v>
      </c>
      <c r="Q131" s="12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 s="7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8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7" hidden="1" x14ac:dyDescent="0.25">
      <c r="A133">
        <v>131</v>
      </c>
      <c r="B133" s="3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 s="7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8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7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8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 s="7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8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 s="7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8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 s="7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8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 s="7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 s="7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8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7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8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 s="7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8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 s="7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8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7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8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 s="7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8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 s="7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8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 s="7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8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 s="7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8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 s="7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 s="7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8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 s="7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8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 s="7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8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7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8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7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8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 s="7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8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 s="7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8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 s="7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8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7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8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7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 s="7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8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 s="7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8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 s="7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8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 s="7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8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 s="7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8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 s="7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8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 s="7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8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7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8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 s="7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8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 s="7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 s="7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8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 s="7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8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 s="7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8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 s="7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8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 s="7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8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 s="7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8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 s="7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8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 s="7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8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7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8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 s="7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 s="7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8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 s="7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8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 s="7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8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 s="7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8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 s="7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8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 s="7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8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7" hidden="1" x14ac:dyDescent="0.25">
      <c r="A185">
        <v>183</v>
      </c>
      <c r="B185" s="3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7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8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 s="7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8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7" hidden="1" x14ac:dyDescent="0.25">
      <c r="A187">
        <v>185</v>
      </c>
      <c r="B187" s="3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7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8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 s="7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 s="7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8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 s="7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8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7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8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7" hidden="1" x14ac:dyDescent="0.25">
      <c r="A192">
        <v>190</v>
      </c>
      <c r="B192" s="3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 s="7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8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 s="7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8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7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8">
        <f t="shared" ref="P194:P257" si="13">IFERROR(ROUND(E194/L194,2),0)</f>
        <v>5.67</v>
      </c>
      <c r="Q194" s="12" t="s">
        <v>8308</v>
      </c>
      <c r="R194" t="s">
        <v>8312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 s="7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8">
        <f t="shared" si="13"/>
        <v>0</v>
      </c>
      <c r="Q195" s="12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 s="7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8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 s="7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8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 s="7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 s="7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8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 s="7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8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 s="7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8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7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8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 s="7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8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7" hidden="1" x14ac:dyDescent="0.25">
      <c r="A204">
        <v>202</v>
      </c>
      <c r="B204" s="3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 s="7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8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 s="7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8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7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8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 s="7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8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 s="7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7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8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 s="7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8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 s="7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8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7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8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 s="7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8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 s="7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8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 s="7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8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 s="7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8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 s="7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8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7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7" hidden="1" x14ac:dyDescent="0.25">
      <c r="A219">
        <v>217</v>
      </c>
      <c r="B219" s="3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7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8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 s="7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8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7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8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 s="7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8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7" hidden="1" x14ac:dyDescent="0.25">
      <c r="A223">
        <v>221</v>
      </c>
      <c r="B223" s="3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 s="7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8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 s="7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8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 s="7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8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 s="7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8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 s="7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8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 s="7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 s="7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8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 s="7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8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 s="7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8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 s="7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8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 s="7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8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 s="7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8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 s="7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8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 s="7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8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 s="7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8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 s="7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7" hidden="1" x14ac:dyDescent="0.25">
      <c r="A239">
        <v>237</v>
      </c>
      <c r="B239" s="3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 s="7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8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 s="7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8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 s="7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8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7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8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7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8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7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8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7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8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7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8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 s="7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8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7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 s="7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8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7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8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7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8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7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8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 s="7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8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 s="7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8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 s="7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8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7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8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7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8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7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8">
        <f t="shared" ref="P258:P321" si="17">IFERROR(ROUND(E258/L258,2),0)</f>
        <v>65.760000000000005</v>
      </c>
      <c r="Q258" s="12" t="s">
        <v>8308</v>
      </c>
      <c r="R258" t="s">
        <v>8313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7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8">
        <f t="shared" si="17"/>
        <v>66.7</v>
      </c>
      <c r="Q259" s="12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7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8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7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8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7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8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7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8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 s="7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8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7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8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 s="7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8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 s="7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8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 s="7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7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8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 s="7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8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7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8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 s="7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8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7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8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7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8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7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8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 s="7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8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7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8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 s="7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7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8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7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8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7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8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7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8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7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8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7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8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7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8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7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8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7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8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7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7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8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7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8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7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8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7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8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 s="7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8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7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8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7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8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 s="7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8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7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8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7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7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8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7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8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7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8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7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8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7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8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7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8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 s="7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8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 s="7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8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 s="7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8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 s="7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7" hidden="1" x14ac:dyDescent="0.25">
      <c r="A309">
        <v>307</v>
      </c>
      <c r="B309" s="3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7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8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7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8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7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8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7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8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7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8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 s="7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8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7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8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7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8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7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8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7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7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8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7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8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 s="7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8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7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8">
        <f t="shared" ref="P322:P385" si="21">IFERROR(ROUND(E322/L322,2),0)</f>
        <v>134.91</v>
      </c>
      <c r="Q322" s="12" t="s">
        <v>8308</v>
      </c>
      <c r="R322" t="s">
        <v>8313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7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8">
        <f t="shared" si="21"/>
        <v>106.62</v>
      </c>
      <c r="Q323" s="12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7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8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 s="7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8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 s="7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8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7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8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7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 s="7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8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7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8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7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8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7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8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7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8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7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8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7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8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7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8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 s="7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8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7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7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8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7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8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 s="7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8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7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8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 s="7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8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7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8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7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8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7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8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7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8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7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7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8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7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8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7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8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7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8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7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8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7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8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7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8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 s="7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8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7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8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7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7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8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7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8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7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8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7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8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7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8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7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8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 s="7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8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7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8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7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8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7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7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8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7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8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7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8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7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8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7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8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 s="7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8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 s="7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8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 s="7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8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 s="7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8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 s="7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7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8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 s="7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8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7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8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 s="7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8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7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8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 s="7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8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 s="7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8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7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8">
        <f t="shared" ref="P386:P449" si="25">IFERROR(ROUND(E386/L386,2),0)</f>
        <v>58.54</v>
      </c>
      <c r="Q386" s="12" t="s">
        <v>8308</v>
      </c>
      <c r="R386" t="s">
        <v>8313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7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8">
        <f t="shared" si="25"/>
        <v>111.8</v>
      </c>
      <c r="Q387" s="12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 s="7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7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8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 s="7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8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7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8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 s="7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8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7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8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7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8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7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8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 s="7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8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7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8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7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7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8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 s="7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8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7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8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7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8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7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8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 s="7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8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 s="7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8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7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8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 s="7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8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7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 s="7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8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7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8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 s="7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8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 s="7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8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7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8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 s="7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8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7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8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7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8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7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8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7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7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8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7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8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 s="7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8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 s="7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8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 s="7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8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 s="7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8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 s="7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8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7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8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 s="7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8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 s="7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 s="7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8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 s="7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8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 s="7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8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 s="7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8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 s="7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8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 s="7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8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 s="7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8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 s="7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8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 s="7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8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 s="7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 s="7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8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7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8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 s="7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8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 s="7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8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 s="7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8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7" hidden="1" x14ac:dyDescent="0.25">
      <c r="A444">
        <v>442</v>
      </c>
      <c r="B444" s="3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7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8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 s="7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8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 s="7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8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 s="7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8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 s="7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 s="7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8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7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8">
        <f t="shared" ref="P450:P513" si="29">IFERROR(ROUND(E450/L450,2),0)</f>
        <v>20.5</v>
      </c>
      <c r="Q450" s="12" t="s">
        <v>8308</v>
      </c>
      <c r="R450" t="s">
        <v>8314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 s="7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8">
        <f t="shared" si="29"/>
        <v>9</v>
      </c>
      <c r="Q451" s="12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 s="7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8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 s="7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8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 s="7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8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 s="7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8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 s="7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8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 s="7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8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 s="7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 s="7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8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 s="7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8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 s="7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8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 s="7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8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 s="7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8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 s="7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8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7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8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 s="7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8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7" hidden="1" x14ac:dyDescent="0.25">
      <c r="A467">
        <v>465</v>
      </c>
      <c r="B467" s="3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 s="7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8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 s="7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7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8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 s="7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8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 s="7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8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 s="7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8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7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8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 s="7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8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 s="7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8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 s="7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8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 s="7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8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7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 s="7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8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 s="7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8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7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8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7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8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7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8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 s="7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8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7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8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 s="7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8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7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8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 s="7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 s="7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8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 s="7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8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 s="7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8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7" hidden="1" x14ac:dyDescent="0.25">
      <c r="A492">
        <v>490</v>
      </c>
      <c r="B492" s="3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 s="7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8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 s="7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8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7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8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 s="7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8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 s="7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8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 s="7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8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 s="7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7" hidden="1" x14ac:dyDescent="0.25">
      <c r="A499">
        <v>497</v>
      </c>
      <c r="B499" s="3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 s="7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8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7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8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7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8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 s="7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8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 s="7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8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 s="7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8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 s="7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8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 s="7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8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 s="7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8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7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 s="7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8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 s="7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8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 s="7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8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 s="7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8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 s="7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8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 s="7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8">
        <f t="shared" ref="P514:P577" si="33">IFERROR(ROUND(E514/L514,2),0)</f>
        <v>5.5</v>
      </c>
      <c r="Q514" s="12" t="s">
        <v>8308</v>
      </c>
      <c r="R514" t="s">
        <v>8314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7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8">
        <f t="shared" si="33"/>
        <v>102.38</v>
      </c>
      <c r="Q515" s="12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 s="7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8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7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8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 s="7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 s="7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8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 s="7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8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7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8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30">
        <v>5000</v>
      </c>
      <c r="E522" s="5">
        <v>5105</v>
      </c>
      <c r="F522" t="s">
        <v>8218</v>
      </c>
      <c r="G522" t="s">
        <v>8224</v>
      </c>
      <c r="H522" t="s">
        <v>8246</v>
      </c>
      <c r="I522" s="7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8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9" x14ac:dyDescent="0.25">
      <c r="A523">
        <v>521</v>
      </c>
      <c r="B523" s="3" t="s">
        <v>522</v>
      </c>
      <c r="C523" s="3" t="s">
        <v>4631</v>
      </c>
      <c r="D523" s="30">
        <v>5000</v>
      </c>
      <c r="E523" s="5">
        <v>5232</v>
      </c>
      <c r="F523" t="s">
        <v>8218</v>
      </c>
      <c r="G523" t="s">
        <v>8223</v>
      </c>
      <c r="H523" t="s">
        <v>8245</v>
      </c>
      <c r="I523" s="7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8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9" x14ac:dyDescent="0.25">
      <c r="A524">
        <v>522</v>
      </c>
      <c r="B524" s="3" t="s">
        <v>523</v>
      </c>
      <c r="C524" s="3" t="s">
        <v>4632</v>
      </c>
      <c r="D524" s="30">
        <v>3000</v>
      </c>
      <c r="E524" s="5">
        <v>3440</v>
      </c>
      <c r="F524" t="s">
        <v>8218</v>
      </c>
      <c r="G524" t="s">
        <v>8223</v>
      </c>
      <c r="H524" t="s">
        <v>8245</v>
      </c>
      <c r="I524" s="7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8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9" x14ac:dyDescent="0.25">
      <c r="A525">
        <v>523</v>
      </c>
      <c r="B525" s="3" t="s">
        <v>524</v>
      </c>
      <c r="C525" s="3" t="s">
        <v>4633</v>
      </c>
      <c r="D525" s="30">
        <v>5000</v>
      </c>
      <c r="E525" s="5">
        <v>6030</v>
      </c>
      <c r="F525" t="s">
        <v>8218</v>
      </c>
      <c r="G525" t="s">
        <v>8223</v>
      </c>
      <c r="H525" t="s">
        <v>8245</v>
      </c>
      <c r="I525" s="7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8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30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7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8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9" x14ac:dyDescent="0.25">
      <c r="A527">
        <v>525</v>
      </c>
      <c r="B527" s="3" t="s">
        <v>526</v>
      </c>
      <c r="C527" s="3" t="s">
        <v>4635</v>
      </c>
      <c r="D527" s="30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7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8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30">
        <v>1500</v>
      </c>
      <c r="E528" s="5">
        <v>1710</v>
      </c>
      <c r="F528" t="s">
        <v>8218</v>
      </c>
      <c r="G528" t="s">
        <v>8224</v>
      </c>
      <c r="H528" t="s">
        <v>8246</v>
      </c>
      <c r="I528" s="7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9" x14ac:dyDescent="0.25">
      <c r="A529">
        <v>527</v>
      </c>
      <c r="B529" s="3" t="s">
        <v>528</v>
      </c>
      <c r="C529" s="3" t="s">
        <v>4637</v>
      </c>
      <c r="D529" s="30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7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8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7" x14ac:dyDescent="0.25">
      <c r="A530">
        <v>528</v>
      </c>
      <c r="B530" s="3" t="s">
        <v>529</v>
      </c>
      <c r="C530" s="3" t="s">
        <v>4638</v>
      </c>
      <c r="D530" s="30">
        <v>1150</v>
      </c>
      <c r="E530" s="5">
        <v>1330</v>
      </c>
      <c r="F530" t="s">
        <v>8218</v>
      </c>
      <c r="G530" t="s">
        <v>8223</v>
      </c>
      <c r="H530" t="s">
        <v>8245</v>
      </c>
      <c r="I530" s="7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8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9" x14ac:dyDescent="0.25">
      <c r="A531">
        <v>529</v>
      </c>
      <c r="B531" s="3" t="s">
        <v>530</v>
      </c>
      <c r="C531" s="3" t="s">
        <v>4639</v>
      </c>
      <c r="D531" s="30">
        <v>1200</v>
      </c>
      <c r="E531" s="5">
        <v>1565</v>
      </c>
      <c r="F531" t="s">
        <v>8218</v>
      </c>
      <c r="G531" t="s">
        <v>8228</v>
      </c>
      <c r="H531" t="s">
        <v>8250</v>
      </c>
      <c r="I531" s="7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8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9" x14ac:dyDescent="0.25">
      <c r="A532">
        <v>530</v>
      </c>
      <c r="B532" s="3" t="s">
        <v>531</v>
      </c>
      <c r="C532" s="3" t="s">
        <v>4640</v>
      </c>
      <c r="D532" s="30">
        <v>3405</v>
      </c>
      <c r="E532" s="5">
        <v>3670</v>
      </c>
      <c r="F532" t="s">
        <v>8218</v>
      </c>
      <c r="G532" t="s">
        <v>8223</v>
      </c>
      <c r="H532" t="s">
        <v>8245</v>
      </c>
      <c r="I532" s="7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8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9" x14ac:dyDescent="0.25">
      <c r="A533">
        <v>531</v>
      </c>
      <c r="B533" s="3" t="s">
        <v>532</v>
      </c>
      <c r="C533" s="3" t="s">
        <v>4641</v>
      </c>
      <c r="D533" s="30">
        <v>4000</v>
      </c>
      <c r="E533" s="5">
        <v>4000</v>
      </c>
      <c r="F533" t="s">
        <v>8218</v>
      </c>
      <c r="G533" t="s">
        <v>8223</v>
      </c>
      <c r="H533" t="s">
        <v>8245</v>
      </c>
      <c r="I533" s="7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8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9" x14ac:dyDescent="0.25">
      <c r="A534">
        <v>532</v>
      </c>
      <c r="B534" s="3" t="s">
        <v>533</v>
      </c>
      <c r="C534" s="3" t="s">
        <v>4642</v>
      </c>
      <c r="D534" s="30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7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8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30">
        <v>2000</v>
      </c>
      <c r="E535" s="5">
        <v>2004</v>
      </c>
      <c r="F535" t="s">
        <v>8218</v>
      </c>
      <c r="G535" t="s">
        <v>8224</v>
      </c>
      <c r="H535" t="s">
        <v>8246</v>
      </c>
      <c r="I535" s="7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8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9" x14ac:dyDescent="0.25">
      <c r="A536">
        <v>534</v>
      </c>
      <c r="B536" s="3" t="s">
        <v>535</v>
      </c>
      <c r="C536" s="3" t="s">
        <v>4644</v>
      </c>
      <c r="D536" s="30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7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8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30">
        <v>2000</v>
      </c>
      <c r="E537" s="5">
        <v>2050</v>
      </c>
      <c r="F537" t="s">
        <v>8218</v>
      </c>
      <c r="G537" t="s">
        <v>8224</v>
      </c>
      <c r="H537" t="s">
        <v>8246</v>
      </c>
      <c r="I537" s="7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8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30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7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9" x14ac:dyDescent="0.25">
      <c r="A539">
        <v>537</v>
      </c>
      <c r="B539" s="3" t="s">
        <v>538</v>
      </c>
      <c r="C539" s="3" t="s">
        <v>4647</v>
      </c>
      <c r="D539" s="30">
        <v>2000</v>
      </c>
      <c r="E539" s="5">
        <v>2410</v>
      </c>
      <c r="F539" t="s">
        <v>8218</v>
      </c>
      <c r="G539" t="s">
        <v>8223</v>
      </c>
      <c r="H539" t="s">
        <v>8245</v>
      </c>
      <c r="I539" s="7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8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9" x14ac:dyDescent="0.25">
      <c r="A540">
        <v>538</v>
      </c>
      <c r="B540" s="3" t="s">
        <v>539</v>
      </c>
      <c r="C540" s="3" t="s">
        <v>4648</v>
      </c>
      <c r="D540" s="30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7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8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30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7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8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 s="7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8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 s="7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8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 s="7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8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 s="7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8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 s="7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8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7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8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 s="7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 s="7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8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 s="7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8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 s="7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8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 s="7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8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7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8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 s="7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8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 s="7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8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 s="7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8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 s="7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8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 s="7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7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8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 s="7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8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 s="7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8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 s="7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8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 s="7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8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 s="7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8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 s="7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8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 s="7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8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 s="7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8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 s="7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 s="7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8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 s="7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8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 s="7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8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 s="7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8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 s="7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8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 s="7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8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 s="7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8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 s="7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8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 s="7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8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 s="7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8">
        <f t="shared" ref="P578:P641" si="37">IFERROR(ROUND(E578/L578,2),0)</f>
        <v>1</v>
      </c>
      <c r="Q578" s="12" t="s">
        <v>8317</v>
      </c>
      <c r="R578" t="s">
        <v>8318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 s="7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8">
        <f t="shared" si="37"/>
        <v>10</v>
      </c>
      <c r="Q579" s="12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 s="7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8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 s="7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8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 s="7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8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 s="7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8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 s="7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8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 s="7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8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 s="7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8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 s="7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8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 s="7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7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8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 s="7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8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7" hidden="1" x14ac:dyDescent="0.25">
      <c r="A591">
        <v>589</v>
      </c>
      <c r="B591" s="3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 s="7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8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 s="7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8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 s="7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8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 s="7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8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 s="7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8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 s="7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8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7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8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 s="7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 s="7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8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 s="7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8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 s="7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8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 s="7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8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 s="7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8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 s="7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8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7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8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 s="7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8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 s="7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8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 s="7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 s="7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8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7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8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 s="7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8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 s="7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8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 s="7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8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 s="7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8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7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8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 s="7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8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 s="7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8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 s="7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 s="7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8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 s="7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8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 s="7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8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 s="7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8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 s="7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8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 s="7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8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 s="7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8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 s="7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8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 s="7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8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7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 s="7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8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 s="7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8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7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8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 s="7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8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 s="7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8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 s="7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8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7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8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 s="7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8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 s="7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8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 s="7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 s="7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8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7" hidden="1" x14ac:dyDescent="0.25">
      <c r="A640">
        <v>638</v>
      </c>
      <c r="B640" s="3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 s="7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8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 s="7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8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 s="7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8">
        <f t="shared" ref="P642:P705" si="41">IFERROR(ROUND(E642/L642,2),0)</f>
        <v>50.5</v>
      </c>
      <c r="Q642" s="12" t="s">
        <v>8317</v>
      </c>
      <c r="R642" t="s">
        <v>8319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7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8">
        <f t="shared" si="41"/>
        <v>151.32</v>
      </c>
      <c r="Q643" s="12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7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8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7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8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7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8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 s="7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8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7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 s="7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8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7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8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 s="7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8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 s="7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8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7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8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 s="7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8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7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8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7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8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7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8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7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7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8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7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8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7" hidden="1" x14ac:dyDescent="0.25">
      <c r="A661">
        <v>659</v>
      </c>
      <c r="B661" s="3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 s="7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8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7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8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 s="7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8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 s="7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8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7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8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 s="7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8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7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8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 s="7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7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8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 s="7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8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7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8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7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8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7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8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7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8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7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8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 s="7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8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 s="7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8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7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7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8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7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8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7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8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7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8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 s="7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8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 s="7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8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 s="7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8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7" hidden="1" x14ac:dyDescent="0.25">
      <c r="A686">
        <v>684</v>
      </c>
      <c r="B686" s="3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7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8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 s="7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8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 s="7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7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8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7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8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7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8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7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8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 s="7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8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7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8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7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8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7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8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 s="7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8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 s="7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 s="7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8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7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8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7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8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 s="7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8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7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8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7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8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 s="7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8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 s="7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8">
        <f t="shared" ref="P706:P769" si="45">IFERROR(ROUND(E706/L706,2),0)</f>
        <v>120.25</v>
      </c>
      <c r="Q706" s="12" t="s">
        <v>8317</v>
      </c>
      <c r="R706" t="s">
        <v>8319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7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8">
        <f t="shared" si="45"/>
        <v>195.4</v>
      </c>
      <c r="Q707" s="12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 s="7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7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8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7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8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 s="7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8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 s="7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8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7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8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 s="7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8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 s="7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8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7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8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7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8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 s="7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7" hidden="1" x14ac:dyDescent="0.25">
      <c r="A719">
        <v>717</v>
      </c>
      <c r="B719" s="3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7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8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 s="7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8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 s="7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8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 s="7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8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7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8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7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8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 s="7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8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7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8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7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8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 s="7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 s="7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8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7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8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 s="7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8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7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8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 s="7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8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 s="7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8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 s="7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8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7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8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7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8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7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 s="7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8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 s="7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8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 s="7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8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 s="7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8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7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8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 s="7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8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 s="7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8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 s="7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8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 s="7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8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7" hidden="1" x14ac:dyDescent="0.25">
      <c r="A748">
        <v>746</v>
      </c>
      <c r="B748" s="3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 s="7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 s="7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8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 s="7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8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7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8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 s="7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8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 s="7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8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 s="7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8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7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8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 s="7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8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7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8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 s="7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 s="7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8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 s="7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8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 s="7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8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 s="7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8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 s="7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8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 s="7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8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 s="7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8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 s="7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8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 s="7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8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 s="7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 s="7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8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 s="7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8">
        <f t="shared" ref="P770:P833" si="49">IFERROR(ROUND(E770/L770,2),0)</f>
        <v>0</v>
      </c>
      <c r="Q770" s="12" t="s">
        <v>8320</v>
      </c>
      <c r="R770" t="s">
        <v>8322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 s="7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8">
        <f t="shared" si="49"/>
        <v>31.85</v>
      </c>
      <c r="Q771" s="12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 s="7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8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 s="7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8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 s="7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8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 s="7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8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 s="7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8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 s="7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8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 s="7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 s="7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8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 s="7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8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 s="7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8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 s="7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8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7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8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 s="7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8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 s="7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8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 s="7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8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7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8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 s="7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 s="7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8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7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8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 s="7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8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7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8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 s="7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8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7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8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7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8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 s="7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8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7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8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7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 s="7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8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 s="7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8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 s="7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8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 s="7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8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7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8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 s="7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8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 s="7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8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 s="7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8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 s="7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8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7" hidden="1" x14ac:dyDescent="0.25">
      <c r="A808">
        <v>806</v>
      </c>
      <c r="B808" s="3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 s="7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 s="7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8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 s="7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8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 s="7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8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 s="7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8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 s="7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8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 s="7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8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7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8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 s="7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8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 s="7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8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7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7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8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 s="7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8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 s="7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8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 s="7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8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7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8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 s="7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8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 s="7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8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7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8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7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8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 s="7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 s="7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8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 s="7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8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 s="7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8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 s="7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8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 s="7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8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7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8">
        <f t="shared" ref="P834:P897" si="53">IFERROR(ROUND(E834/L834,2),0)</f>
        <v>97.99</v>
      </c>
      <c r="Q834" s="12" t="s">
        <v>8323</v>
      </c>
      <c r="R834" t="s">
        <v>8324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t="17" hidden="1" x14ac:dyDescent="0.25">
      <c r="A835">
        <v>833</v>
      </c>
      <c r="B835" s="3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 s="7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8">
        <f t="shared" si="53"/>
        <v>148.78</v>
      </c>
      <c r="Q835" s="12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 s="7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8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 s="7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8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7" hidden="1" x14ac:dyDescent="0.25">
      <c r="A838">
        <v>836</v>
      </c>
      <c r="B838" s="3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7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 s="7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8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 s="7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8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7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8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7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8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 s="7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8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 s="7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8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 s="7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8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 s="7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8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7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8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7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7" hidden="1" x14ac:dyDescent="0.25">
      <c r="A849">
        <v>847</v>
      </c>
      <c r="B849" s="3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 s="7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8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 s="7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8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 s="7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8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 s="7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8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 s="7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8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 s="7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8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 s="7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8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7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8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 s="7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8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 s="7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 s="7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8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7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8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 s="7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8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7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8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 s="7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8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 s="7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8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 s="7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8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 s="7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8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 s="7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8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 s="7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 s="7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8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 s="7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8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 s="7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8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 s="7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8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 s="7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8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 s="7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8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 s="7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8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 s="7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8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 s="7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8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7" hidden="1" x14ac:dyDescent="0.25">
      <c r="A878">
        <v>876</v>
      </c>
      <c r="B878" s="3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 s="7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 s="7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8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 s="7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8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 s="7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8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 s="7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8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 s="7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8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 s="7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8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 s="7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8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 s="7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8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 s="7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8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 s="7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 s="7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8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 s="7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8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7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8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 s="7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8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 s="7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8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 s="7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8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 s="7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8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7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8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 s="7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8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 s="7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8">
        <f t="shared" ref="P898:P961" si="57">IFERROR(ROUND(E898/L898,2),0)</f>
        <v>44.44</v>
      </c>
      <c r="Q898" s="12" t="s">
        <v>8323</v>
      </c>
      <c r="R898" t="s">
        <v>8327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 s="7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8">
        <f t="shared" si="57"/>
        <v>0</v>
      </c>
      <c r="Q899" s="12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 s="7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8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 s="7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8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 s="7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8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 s="7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8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 s="7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8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 s="7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8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 s="7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8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 s="7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8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 s="7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 s="7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8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 s="7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8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 s="7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8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 s="7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8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 s="7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8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 s="7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8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7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8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 s="7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8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 s="7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8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 s="7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 s="7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8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 s="7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8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7" hidden="1" x14ac:dyDescent="0.25">
      <c r="A921">
        <v>919</v>
      </c>
      <c r="B921" s="3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 s="7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8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 s="7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8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7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8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7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8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 s="7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8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 s="7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8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 s="7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8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 s="7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 s="7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8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7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8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 s="7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8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 s="7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8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 s="7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8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 s="7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8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 s="7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8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 s="7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8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 s="7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8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 s="7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 s="7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8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 s="7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8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 s="7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8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 s="7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8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7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8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 s="7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8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 s="7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8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7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8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7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8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 s="7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 s="7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8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 s="7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8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 s="7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8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 s="7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8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7" hidden="1" x14ac:dyDescent="0.25">
      <c r="A953">
        <v>951</v>
      </c>
      <c r="B953" s="3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7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8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7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8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 s="7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8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7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8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7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8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 s="7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 s="7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8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 s="7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8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7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8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7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8">
        <f t="shared" ref="P962:P1025" si="61">IFERROR(ROUND(E962/L962,2),0)</f>
        <v>136.46</v>
      </c>
      <c r="Q962" s="12" t="s">
        <v>8317</v>
      </c>
      <c r="R962" t="s">
        <v>8319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7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8">
        <f t="shared" si="61"/>
        <v>364.35</v>
      </c>
      <c r="Q963" s="12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 s="7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8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 s="7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8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7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8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 s="7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8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7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7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8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 s="7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8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7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8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 s="7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8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7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8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7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8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 s="7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8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 s="7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8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7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8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7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 s="7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8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7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8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7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8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7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8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 s="7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8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 s="7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8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7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8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 s="7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8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7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8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7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7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8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 s="7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8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7" hidden="1" x14ac:dyDescent="0.25">
      <c r="A991">
        <v>989</v>
      </c>
      <c r="B991" s="3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7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8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 s="7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8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 s="7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8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7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8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7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8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7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8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 s="7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8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 s="7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 s="7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8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7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8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7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8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7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8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7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8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7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8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7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8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7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8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7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8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7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7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8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7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8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7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8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7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8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7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8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7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8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7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8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7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8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7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8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7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7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8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7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8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7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8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7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8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7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8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7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8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7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8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7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8">
        <f t="shared" ref="P1026:P1089" si="65">IFERROR(ROUND(E1026/L1026,2),0)</f>
        <v>388.98</v>
      </c>
      <c r="Q1026" s="12" t="s">
        <v>8323</v>
      </c>
      <c r="R1026" t="s">
        <v>8328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7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8">
        <f t="shared" si="65"/>
        <v>71.849999999999994</v>
      </c>
      <c r="Q1027" s="12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7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7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8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7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8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7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8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7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8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7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8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7" hidden="1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7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8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7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8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7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8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7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8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7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7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8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7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8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7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8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7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8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 s="7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8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7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8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7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8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7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8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7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8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7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7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8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7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8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7" hidden="1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7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8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7" hidden="1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7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8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7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8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7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8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7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8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7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8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7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8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7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7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8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7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8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7" hidden="1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7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8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7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8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7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8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7" hidden="1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7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8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7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8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7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8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7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8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7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7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8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7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8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7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8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7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8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7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8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7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8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7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8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7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8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7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8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7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7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8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7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8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7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8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7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8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7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8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7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8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7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8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7" hidden="1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7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8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7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8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7" hidden="1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7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7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8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7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8">
        <f t="shared" ref="P1090:P1153" si="69">IFERROR(ROUND(E1090/L1090,2),0)</f>
        <v>43.42</v>
      </c>
      <c r="Q1090" s="12" t="s">
        <v>8331</v>
      </c>
      <c r="R1090" t="s">
        <v>8332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7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8">
        <f t="shared" si="69"/>
        <v>23.96</v>
      </c>
      <c r="Q1091" s="12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7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8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7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8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7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8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7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8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7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8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7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8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7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7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8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7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8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7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8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7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8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7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8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7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8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7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8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7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8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7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8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7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7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8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7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8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7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8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7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8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7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8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7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8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7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8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7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8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7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8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7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7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8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7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8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7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8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7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8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7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8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7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8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7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8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7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8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7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8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7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7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8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7" hidden="1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7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8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7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8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7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8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7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8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7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8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7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8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7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8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7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8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7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7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8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7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8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7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8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7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8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7" hidden="1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7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8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7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8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7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8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7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8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7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8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7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7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8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7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8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7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8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7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8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7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8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7" hidden="1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7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8">
        <f t="shared" ref="P1154:P1217" si="73">IFERROR(ROUND(E1154/L1154,2),0)</f>
        <v>60.73</v>
      </c>
      <c r="Q1154" s="12" t="s">
        <v>8334</v>
      </c>
      <c r="R1154" t="s">
        <v>8335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7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8">
        <f t="shared" si="73"/>
        <v>50</v>
      </c>
      <c r="Q1155" s="12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7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8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7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8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7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7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8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7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8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7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8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7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8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7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8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7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8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7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8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7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8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7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8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7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7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8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7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8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7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8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7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8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7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8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7" hidden="1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7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8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7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8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7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8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7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8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7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7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8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7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8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7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8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7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8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7" hidden="1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7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8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7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8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7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8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7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8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7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8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7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7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8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7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8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7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8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7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8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7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8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7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8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7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8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7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8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7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8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7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7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8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7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8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7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8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7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8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7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8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7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8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7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8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7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8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7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8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7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7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8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7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8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7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8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7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8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7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8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7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8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7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8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7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8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7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8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7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8">
        <f t="shared" ref="P1218:P1281" si="77">IFERROR(ROUND(E1218/L1218,2),0)</f>
        <v>91.88</v>
      </c>
      <c r="Q1218" s="12" t="s">
        <v>8336</v>
      </c>
      <c r="R1218" t="s">
        <v>8337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7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8">
        <f t="shared" si="77"/>
        <v>148.57</v>
      </c>
      <c r="Q1219" s="12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7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8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7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8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7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8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7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8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7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8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7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8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7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8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7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8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7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7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8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7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8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7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8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7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8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7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8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7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8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7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8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7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8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7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8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7" hidden="1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7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7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8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7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8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7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8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7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8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7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8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7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8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7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8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7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8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7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8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7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7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8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7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8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7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8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7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8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7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8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7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8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7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8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7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8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7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8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7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7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8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7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8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7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8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7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8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7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8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7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8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7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8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7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8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7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8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7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7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8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7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8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7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8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7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8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7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8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7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8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7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8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7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8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7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8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7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7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8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7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8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7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8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7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8">
        <f t="shared" ref="P1282:P1345" si="81">IFERROR(ROUND(E1282/L1282,2),0)</f>
        <v>127.98</v>
      </c>
      <c r="Q1282" s="12" t="s">
        <v>8323</v>
      </c>
      <c r="R1282" t="s">
        <v>8324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7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8">
        <f t="shared" si="81"/>
        <v>104.73</v>
      </c>
      <c r="Q1283" s="12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7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8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7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8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 s="30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7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8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30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7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8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30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7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30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7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8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 s="30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7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8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 s="30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7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8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 s="30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7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8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 s="30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7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8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30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7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8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 s="30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7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8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30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7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8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30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7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8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30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7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 s="30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7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8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30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7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8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 s="30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7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8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 s="30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7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8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 s="30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7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8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 s="30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7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8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30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7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8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7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8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7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8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7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7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8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7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8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7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8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7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8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7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8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7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8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7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8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7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8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7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8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7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7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8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7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8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7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8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7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8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7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8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7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8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7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8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7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8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7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8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7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7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8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7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8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7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8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7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8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7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8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7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8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7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8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7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8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7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8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7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7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8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7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8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7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8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7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8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7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8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7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8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7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8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7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8">
        <f t="shared" ref="P1346:P1409" si="85">IFERROR(ROUND(E1346/L1346,2),0)</f>
        <v>40.76</v>
      </c>
      <c r="Q1346" s="12" t="s">
        <v>8320</v>
      </c>
      <c r="R1346" t="s">
        <v>8321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7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8">
        <f t="shared" si="85"/>
        <v>53.57</v>
      </c>
      <c r="Q1347" s="12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7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7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8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7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8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7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8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7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8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7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8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7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8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7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8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7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8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7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8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7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7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8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7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8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7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8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7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8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7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8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7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8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7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8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7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8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7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8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7" hidden="1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7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7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8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7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8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7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8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7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8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7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8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7" hidden="1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7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8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7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8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7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8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7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8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7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7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8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7" hidden="1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7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8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7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8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7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8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7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8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7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8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7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8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7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8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7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8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7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7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8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7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8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7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8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7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8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7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8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7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8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7" hidden="1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7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8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7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8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7" hidden="1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7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8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7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7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8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7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8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7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8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7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8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7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8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7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8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7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8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7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8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7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8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7" hidden="1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7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7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8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7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8">
        <f t="shared" ref="P1410:P1473" si="89">IFERROR(ROUND(E1410/L1410,2),0)</f>
        <v>12</v>
      </c>
      <c r="Q1410" s="12" t="s">
        <v>8320</v>
      </c>
      <c r="R1410" t="s">
        <v>8339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7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8">
        <f t="shared" si="89"/>
        <v>0</v>
      </c>
      <c r="Q1411" s="12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7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8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7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8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7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8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7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8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7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8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7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8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7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7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8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7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8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7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8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7" hidden="1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7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8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7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8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7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8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7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8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7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8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7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8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7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7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8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7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8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7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8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7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8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7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8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7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8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7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8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7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8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7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8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7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7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8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7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8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7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8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7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8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7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8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7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8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7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8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7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8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7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8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7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7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8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7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8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7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8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7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8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7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8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7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8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7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8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7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8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7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8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7" hidden="1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7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7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8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7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8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7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8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7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8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7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8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7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8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7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8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7" hidden="1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7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8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7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8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7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7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8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7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8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7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8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7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8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7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8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7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8">
        <f t="shared" ref="P1474:P1537" si="93">IFERROR(ROUND(E1474/L1474,2),0)</f>
        <v>103.2</v>
      </c>
      <c r="Q1474" s="12" t="s">
        <v>8320</v>
      </c>
      <c r="R1474" t="s">
        <v>8340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t="17" hidden="1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7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8">
        <f t="shared" si="93"/>
        <v>38.46</v>
      </c>
      <c r="Q1475" s="12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7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8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7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8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7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7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8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7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8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7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8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7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8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7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8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7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8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7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8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7" hidden="1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7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8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7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8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7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7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8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7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8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7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8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7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8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7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8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7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8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7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8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7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8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7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8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7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7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8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7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8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7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8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7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8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7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8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7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8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7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8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7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8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7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8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7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7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8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7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8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7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8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7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8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7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8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7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8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7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8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7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8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7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8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7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7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8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7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8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7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8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7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8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7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8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7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8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7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8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7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8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7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8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7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7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8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7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8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7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8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7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8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7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8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7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8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7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8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7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8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7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8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7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8">
        <f t="shared" ref="P1538:P1601" si="97">IFERROR(ROUND(E1538/L1538,2),0)</f>
        <v>66.02</v>
      </c>
      <c r="Q1538" s="12" t="s">
        <v>8336</v>
      </c>
      <c r="R1538" t="s">
        <v>8337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7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8">
        <f t="shared" si="97"/>
        <v>96.38</v>
      </c>
      <c r="Q1539" s="12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7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8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7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8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7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8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7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8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7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8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7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8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7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8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7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8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7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 s="7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8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7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8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7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8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7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8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7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8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7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8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7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8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7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8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7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8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7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7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8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7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8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7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8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7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8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7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8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7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8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7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8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7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8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7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8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7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7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8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7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8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7" hidden="1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7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8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7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8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7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8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7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8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7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8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7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8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7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8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7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7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8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7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8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7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8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7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8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7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8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7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8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7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8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7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8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7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8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7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7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8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7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8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7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8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7" hidden="1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7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8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7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8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 s="7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8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7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8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7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8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7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8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7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7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8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7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8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7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8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7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8">
        <f t="shared" ref="P1602:P1665" si="101">IFERROR(ROUND(E1602/L1602,2),0)</f>
        <v>40.78</v>
      </c>
      <c r="Q1602" s="12" t="s">
        <v>8336</v>
      </c>
      <c r="R1602" t="s">
        <v>8343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7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8">
        <f t="shared" si="101"/>
        <v>48.33</v>
      </c>
      <c r="Q1603" s="12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7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8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7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8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7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8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7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8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7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7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8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7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8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7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8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7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8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7" hidden="1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7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8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7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8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7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8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7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8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7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8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7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7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8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7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8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7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8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7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8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7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8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7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8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7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8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7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8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7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8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7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7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8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7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8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7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8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7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8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7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8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7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8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7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8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7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8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7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8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7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7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8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7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8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7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8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7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8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7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8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7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8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7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8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7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8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7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8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7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7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8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7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8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7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8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7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8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7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8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7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8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7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8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7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8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7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8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7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7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8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7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8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7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8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7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8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7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8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7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8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7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8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7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8">
        <f t="shared" ref="P1666:P1729" si="105">IFERROR(ROUND(E1666/L1666,2),0)</f>
        <v>34.380000000000003</v>
      </c>
      <c r="Q1666" s="12" t="s">
        <v>8323</v>
      </c>
      <c r="R1666" t="s">
        <v>8344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7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8">
        <f t="shared" si="105"/>
        <v>44.96</v>
      </c>
      <c r="Q1667" s="12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7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7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8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7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8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7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8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7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8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7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8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7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8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7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8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7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8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7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8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7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7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8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7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8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7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8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7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8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7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8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7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8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7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8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7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8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7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8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7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7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8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7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8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7" hidden="1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7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8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7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8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7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8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7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8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7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8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7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8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7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8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7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7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8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7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8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7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8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7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8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7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8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7" hidden="1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7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8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7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8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7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8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7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8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7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7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8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7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8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7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8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7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8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7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8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7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8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7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8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7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8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7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8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7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7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8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7" hidden="1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7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8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7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8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7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8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7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8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7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8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7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8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7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8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7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8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7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7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8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7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8">
        <f t="shared" ref="P1730:P1793" si="109">IFERROR(ROUND(E1730/L1730,2),0)</f>
        <v>122.14</v>
      </c>
      <c r="Q1730" s="12" t="s">
        <v>8323</v>
      </c>
      <c r="R1730" t="s">
        <v>8345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7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8">
        <f t="shared" si="109"/>
        <v>0</v>
      </c>
      <c r="Q1731" s="12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7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8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7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8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7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8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7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8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7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8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7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8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7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7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8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7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8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7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8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7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8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7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8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7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8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7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8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7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8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7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8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7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7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8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7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8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7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8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7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8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7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8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7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8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7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8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7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8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7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8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7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7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8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7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8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7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8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7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8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7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8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7" hidden="1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7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8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7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8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7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8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7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8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7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7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8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7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8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7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8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7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8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7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8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7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8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7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8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7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8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7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8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7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7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8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7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8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7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8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7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8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7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8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7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8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7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8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7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8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7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8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7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7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8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7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8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7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8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7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8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7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8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7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8">
        <f t="shared" ref="P1794:P1857" si="113">IFERROR(ROUND(E1794/L1794,2),0)</f>
        <v>109.94</v>
      </c>
      <c r="Q1794" s="12" t="s">
        <v>8336</v>
      </c>
      <c r="R1794" t="s">
        <v>8337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7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8">
        <f t="shared" si="113"/>
        <v>20</v>
      </c>
      <c r="Q1795" s="12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7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8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7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8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7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7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8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7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8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7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8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7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8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7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8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7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8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7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8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7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8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7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8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7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7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8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7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8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7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8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7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8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7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8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7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8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7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8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7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8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7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8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7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7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8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7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8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7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8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7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8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7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8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7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8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7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8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7" hidden="1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7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8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7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8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7" hidden="1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7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7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8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7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8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7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8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7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8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7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8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7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8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7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8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7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8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7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8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7" hidden="1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7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7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8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7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8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7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8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7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8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7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8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7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8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7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8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7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8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7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8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7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7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8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7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8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7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8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7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8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7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8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7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8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7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8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7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8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7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8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7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8">
        <f t="shared" ref="P1858:P1921" si="117">IFERROR(ROUND(E1858/L1858,2),0)</f>
        <v>53.29</v>
      </c>
      <c r="Q1858" s="12" t="s">
        <v>8323</v>
      </c>
      <c r="R1858" t="s">
        <v>8324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7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8">
        <f t="shared" si="117"/>
        <v>136.36000000000001</v>
      </c>
      <c r="Q1859" s="12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7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8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7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8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7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8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7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8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7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8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7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8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7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8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7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8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7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7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8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7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8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7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8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7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8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7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8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7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8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7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8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7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8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7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8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7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 s="7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8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7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8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7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8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7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8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7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8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7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8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7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8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7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8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7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8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7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7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8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7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8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7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8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7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8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7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8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7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8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7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8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7" hidden="1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7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8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7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8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7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7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8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7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8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7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8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7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8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7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8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7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8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7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8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7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8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7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8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7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7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8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7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8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7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8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7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8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7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8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7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8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7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8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7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8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7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8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7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7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8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7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8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7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8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7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8">
        <f t="shared" ref="P1922:P1985" si="121">IFERROR(ROUND(E1922/L1922,2),0)</f>
        <v>40.98</v>
      </c>
      <c r="Q1922" s="12" t="s">
        <v>8317</v>
      </c>
      <c r="R1922" t="s">
        <v>8346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7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8">
        <f t="shared" si="121"/>
        <v>54</v>
      </c>
      <c r="Q1923" s="12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7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8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7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8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7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8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7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8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7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7" hidden="1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7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8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7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8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7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8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7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8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7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8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7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8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7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8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7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8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7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8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7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7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8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7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8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7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8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7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8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7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8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7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8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7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8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7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8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7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8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7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7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8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7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8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7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8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7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8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7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8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7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8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7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8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7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8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7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8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7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7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8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7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8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7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8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7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8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7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8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7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8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7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8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7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8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7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8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7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7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8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7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8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7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8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7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8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7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8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7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8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7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8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7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8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7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8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7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7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8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7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8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7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8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7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8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7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8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7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8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7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8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7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8">
        <f t="shared" ref="P1986:P2049" si="125">IFERROR(ROUND(E1986/L1986,2),0)</f>
        <v>453.14</v>
      </c>
      <c r="Q1986" s="12" t="s">
        <v>8336</v>
      </c>
      <c r="R1986" t="s">
        <v>8348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7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8">
        <f t="shared" si="125"/>
        <v>12.75</v>
      </c>
      <c r="Q1987" s="12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7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7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8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7" hidden="1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7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8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7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8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7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8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7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8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7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8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7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8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7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8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7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8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7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7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8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7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8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7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8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7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8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7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8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7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8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7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8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7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8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7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8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7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7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8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7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8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7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8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7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8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7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8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7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8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7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8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7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8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7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8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7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7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8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7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8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7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8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7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8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7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8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7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8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7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8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7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8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7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8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7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7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8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7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8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7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8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7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8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7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8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7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8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7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8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7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8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7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8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7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7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8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7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8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7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8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7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8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7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8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7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8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7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8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7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8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7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8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7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7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8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7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8">
        <f t="shared" ref="P2050:P2113" si="129">IFERROR(ROUND(E2050/L2050,2),0)</f>
        <v>91.83</v>
      </c>
      <c r="Q2050" s="12" t="s">
        <v>8317</v>
      </c>
      <c r="R2050" t="s">
        <v>8347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t="17" hidden="1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7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8">
        <f t="shared" si="129"/>
        <v>80.989999999999995</v>
      </c>
      <c r="Q2051" s="12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7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8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7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8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7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8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7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8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7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8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7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8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7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7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8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7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8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7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8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7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8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7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8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7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8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7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8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7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8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7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8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7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7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8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7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8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7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8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7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8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7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8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7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8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7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8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7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8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7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8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7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7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8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7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8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7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8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7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8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7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8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7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8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7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8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7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8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7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8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7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7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8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7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8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7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8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7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8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7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8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7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8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7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8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7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8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7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8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7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7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8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7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8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7" hidden="1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7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8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7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8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7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8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7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8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7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8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7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8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7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8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7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7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8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7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8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7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8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7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8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7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8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7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8">
        <f t="shared" ref="P2114:P2177" si="133">IFERROR(ROUND(E2114/L2114,2),0)</f>
        <v>27.27</v>
      </c>
      <c r="Q2114" s="12" t="s">
        <v>8323</v>
      </c>
      <c r="R2114" t="s">
        <v>8327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7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8">
        <f t="shared" si="133"/>
        <v>68.599999999999994</v>
      </c>
      <c r="Q2115" s="12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7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8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7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8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7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7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8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7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8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7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8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7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8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7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8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7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8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7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8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7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8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7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8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7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7" hidden="1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7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8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7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8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7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8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7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8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7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8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7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8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7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8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7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8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7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8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7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7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8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7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8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7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8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7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8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7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8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7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8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7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8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7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8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7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8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7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7" hidden="1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7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8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7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8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7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8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7" hidden="1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7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8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7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8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7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8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7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8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7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8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7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8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7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7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8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7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8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7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8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7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8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7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8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7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8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7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8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7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8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7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8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7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7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8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7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8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7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8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7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8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7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8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7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8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7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8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7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8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7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8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7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8">
        <f t="shared" ref="P2178:P2241" si="137">IFERROR(ROUND(E2178/L2178,2),0)</f>
        <v>88.75</v>
      </c>
      <c r="Q2178" s="12" t="s">
        <v>8323</v>
      </c>
      <c r="R2178" t="s">
        <v>8324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7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8">
        <f t="shared" si="137"/>
        <v>65.87</v>
      </c>
      <c r="Q2179" s="12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7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8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7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8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7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8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7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8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7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8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7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8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7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8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7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8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7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7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8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7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8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7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8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7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8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7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8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7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8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7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8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7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8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7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8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7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7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8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7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8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7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8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7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8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7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8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7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8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7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8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7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8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7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8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7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7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8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7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8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7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8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7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8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7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8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7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8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 s="7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8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7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8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7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8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7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7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8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7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8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7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8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7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8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7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8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7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8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7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8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7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8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7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8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7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7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8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7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8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7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8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7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8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7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8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7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8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7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8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7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8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7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8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7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7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8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7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8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7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8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7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8">
        <f t="shared" ref="P2242:P2305" si="141">IFERROR(ROUND(E2242/L2242,2),0)</f>
        <v>140.97999999999999</v>
      </c>
      <c r="Q2242" s="12" t="s">
        <v>8331</v>
      </c>
      <c r="R2242" t="s">
        <v>8349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7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8">
        <f t="shared" si="141"/>
        <v>49.47</v>
      </c>
      <c r="Q2243" s="12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7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8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7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8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7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8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7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8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7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7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8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7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8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7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8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7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8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7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8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7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8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7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8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7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8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7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8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7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7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8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7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8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7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8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7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8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7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8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7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8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7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8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7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8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7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8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7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7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8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7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8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7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8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7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8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7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8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7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8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7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8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7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8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7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8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7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7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8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7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8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7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8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7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8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7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8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7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8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7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8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7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8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7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8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7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7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8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7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8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7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8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7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8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7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8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7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8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7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8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7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8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7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8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7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7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8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7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8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7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8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7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8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7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8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7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8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7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8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7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8">
        <f t="shared" ref="P2306:P2369" si="145">IFERROR(ROUND(E2306/L2306,2),0)</f>
        <v>53.47</v>
      </c>
      <c r="Q2306" s="12" t="s">
        <v>8323</v>
      </c>
      <c r="R2306" t="s">
        <v>8327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7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8">
        <f t="shared" si="145"/>
        <v>109.11</v>
      </c>
      <c r="Q2307" s="12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7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7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8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7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8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7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8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7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8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7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8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7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8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7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8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7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8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7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8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7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7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8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7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8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7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8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7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8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7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8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7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8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7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8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7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8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7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8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7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7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8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7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8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7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8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7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8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7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8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7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8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7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8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7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8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7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8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7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7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8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7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8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7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8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7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8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7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8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7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8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7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8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7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8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7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8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7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7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8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7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8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7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8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7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8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7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8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7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8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7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8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7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8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7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8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7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7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8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7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8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7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8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7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8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7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8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7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8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7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8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7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8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7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8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7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7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8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7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8">
        <f t="shared" ref="P2370:P2433" si="149">IFERROR(ROUND(E2370/L2370,2),0)</f>
        <v>50</v>
      </c>
      <c r="Q2370" s="12" t="s">
        <v>8317</v>
      </c>
      <c r="R2370" t="s">
        <v>8318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7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8">
        <f t="shared" si="149"/>
        <v>0</v>
      </c>
      <c r="Q2371" s="12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7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8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7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8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7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8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7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8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7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8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7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8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7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7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8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7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8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7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8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7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8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7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8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7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8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7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8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7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8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7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8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7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7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8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7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8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7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8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7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8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7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8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7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8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7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8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7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8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7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8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7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7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8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7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8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7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8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7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8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7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8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7" hidden="1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7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8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7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8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7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8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7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8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7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7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8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7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8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7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8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7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8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7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8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7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8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7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8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7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8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7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8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7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7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8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7" hidden="1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7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8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7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8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7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8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7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8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7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8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7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8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7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8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7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8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7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7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8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7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8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7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8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7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8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7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8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7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8">
        <f t="shared" ref="P2434:P2497" si="153">IFERROR(ROUND(E2434/L2434,2),0)</f>
        <v>1</v>
      </c>
      <c r="Q2434" s="12" t="s">
        <v>8334</v>
      </c>
      <c r="R2434" t="s">
        <v>8335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7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8">
        <f t="shared" si="153"/>
        <v>0</v>
      </c>
      <c r="Q2435" s="12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7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8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7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8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7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7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8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7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8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7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8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7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8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7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8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7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8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7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8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7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8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7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8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7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7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8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7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8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7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8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7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8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7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8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7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8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7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8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7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8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7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8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7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7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8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7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8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7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8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7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8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7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8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7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8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7" hidden="1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7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8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7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8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7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8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7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7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8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7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8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7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8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7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8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7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8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7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8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7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8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7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8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7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8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7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7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8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7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8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7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8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7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8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7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8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7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8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7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8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7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8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7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8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7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7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8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7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8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7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8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7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8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7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8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7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8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7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8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7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8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7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8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7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8">
        <f t="shared" ref="P2498:P2561" si="157">IFERROR(ROUND(E2498/L2498,2),0)</f>
        <v>600</v>
      </c>
      <c r="Q2498" s="12" t="s">
        <v>8323</v>
      </c>
      <c r="R2498" t="s">
        <v>8327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7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8">
        <f t="shared" si="157"/>
        <v>80.55</v>
      </c>
      <c r="Q2499" s="12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7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8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7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8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7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8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7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8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7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8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7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8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7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8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7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8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7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7" hidden="1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7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8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7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8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7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8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7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8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7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8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7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8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7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8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7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8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7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8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7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7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8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7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8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7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8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7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8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7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8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7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8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7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8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7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8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7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8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7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7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8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7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8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7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8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7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8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7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8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7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8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7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8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7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8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7" hidden="1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7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8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7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7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8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7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8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7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8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7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8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7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8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7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8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7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8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7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8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7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8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7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7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8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7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8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7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8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7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8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7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8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7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8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7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8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7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8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7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8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7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7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8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7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8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7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8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7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8">
        <f t="shared" ref="P2562:P2625" si="161">IFERROR(ROUND(E2562/L2562,2),0)</f>
        <v>143</v>
      </c>
      <c r="Q2562" s="12" t="s">
        <v>8323</v>
      </c>
      <c r="R2562" t="s">
        <v>8352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7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8">
        <f t="shared" si="161"/>
        <v>0</v>
      </c>
      <c r="Q2563" s="12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7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8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7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8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7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8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7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8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7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7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8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7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8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7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8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7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8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7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8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7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8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7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8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7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8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7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8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7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7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8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7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8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7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8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7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8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7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8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7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8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7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8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7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8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7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8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7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7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8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7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8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7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8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7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8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7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8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7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8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7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8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7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8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7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8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7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7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8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7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8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7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8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7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8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7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8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7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8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7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8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7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8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7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8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7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7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8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7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8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7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8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7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8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7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8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7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8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7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8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7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8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7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8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7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7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8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7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8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7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8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7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8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7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8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7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8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7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8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7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8">
        <f t="shared" ref="P2626:P2689" si="165">IFERROR(ROUND(E2626/L2626,2),0)</f>
        <v>31.82</v>
      </c>
      <c r="Q2626" s="12" t="s">
        <v>8317</v>
      </c>
      <c r="R2626" t="s">
        <v>8353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7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8">
        <f t="shared" si="165"/>
        <v>27.58</v>
      </c>
      <c r="Q2627" s="12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7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7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8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7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8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7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8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7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8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7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8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7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8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7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8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7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8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7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8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7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7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8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7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8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7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8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7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8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7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8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7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8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7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8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7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8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7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8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7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7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8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7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8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7" hidden="1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7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8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7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8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7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8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7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8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7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8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7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8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7" hidden="1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7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8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7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7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8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7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8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7" hidden="1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7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8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7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8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7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8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7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8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7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8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7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8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7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8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7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7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8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7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8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7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8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7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8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7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8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7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8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7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8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7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8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7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8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7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7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8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7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8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7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8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7" hidden="1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7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8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7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8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7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8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7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8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7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8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7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8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7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7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8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7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8">
        <f t="shared" ref="P2690:P2753" si="169">IFERROR(ROUND(E2690/L2690,2),0)</f>
        <v>5.29</v>
      </c>
      <c r="Q2690" s="12" t="s">
        <v>8334</v>
      </c>
      <c r="R2690" t="s">
        <v>8335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7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8">
        <f t="shared" si="169"/>
        <v>1</v>
      </c>
      <c r="Q2691" s="12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7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8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7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8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7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8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7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8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7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8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7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8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7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7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8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7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8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 s="7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8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7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8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7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8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7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8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7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8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7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8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7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8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7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7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8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7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8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7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8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7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8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7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8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7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8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7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8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7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8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7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8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7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7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8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7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8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7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8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7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8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7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8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7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8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7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8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7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8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7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8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7" hidden="1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7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7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8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7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8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7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8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7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8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7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8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7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8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7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8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7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8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7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8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7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7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8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7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8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7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8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7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8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7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8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7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8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7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8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7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8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7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8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7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7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8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7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8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7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8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7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8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7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8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7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8">
        <f t="shared" ref="P2754:P2817" si="173">IFERROR(ROUND(E2754/L2754,2),0)</f>
        <v>39.29</v>
      </c>
      <c r="Q2754" s="12" t="s">
        <v>8320</v>
      </c>
      <c r="R2754" t="s">
        <v>8356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7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8">
        <f t="shared" si="173"/>
        <v>47.5</v>
      </c>
      <c r="Q2755" s="12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7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8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7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8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7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7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8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7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8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7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8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7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8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7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8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7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8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7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8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7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8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7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8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7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7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8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7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8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7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8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7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8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7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8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7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8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7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8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7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8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7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8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7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7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8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7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8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7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8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7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8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 s="30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7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8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 s="30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7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8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30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7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8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 s="30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7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8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 s="30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7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8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30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7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 s="30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7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8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 s="30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7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8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 s="30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7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8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 s="30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7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8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 s="30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7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8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 s="30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7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8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 s="30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7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8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30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7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8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 s="30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7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8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30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7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30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7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8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30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7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8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30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7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8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30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7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8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 s="30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7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8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30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7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8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 s="30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7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8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30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7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8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30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7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8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30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7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7" x14ac:dyDescent="0.25">
      <c r="A2809">
        <v>2807</v>
      </c>
      <c r="B2809" s="3" t="s">
        <v>2807</v>
      </c>
      <c r="C2809" s="3" t="s">
        <v>6917</v>
      </c>
      <c r="D2809" s="30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7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8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 s="30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7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8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 s="30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7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8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 s="30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7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8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30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7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8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 s="30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7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8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 s="30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7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8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30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7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8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 s="30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7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8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30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7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8">
        <f t="shared" ref="P2818:P2881" si="177">IFERROR(ROUND(E2818/L2818,2),0)</f>
        <v>25.13</v>
      </c>
      <c r="Q2818" s="12" t="s">
        <v>8315</v>
      </c>
      <c r="R2818" t="s">
        <v>8316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30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7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8">
        <f t="shared" si="177"/>
        <v>23.64</v>
      </c>
      <c r="Q2819" s="12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 s="30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7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8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30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7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8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30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7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8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30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7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8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 s="30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7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8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30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7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8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 s="30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7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8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30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7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8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 s="30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7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 s="30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7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8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30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7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8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30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7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8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 s="30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7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8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 s="30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7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8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30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7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8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7" x14ac:dyDescent="0.25">
      <c r="A2835">
        <v>2833</v>
      </c>
      <c r="B2835" s="3" t="s">
        <v>2833</v>
      </c>
      <c r="C2835" s="3" t="s">
        <v>6943</v>
      </c>
      <c r="D2835" s="30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7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8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30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7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8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30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7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8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 s="30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7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 s="30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7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8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 s="30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7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8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 s="30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7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8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30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7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8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30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7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8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30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7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8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 s="30">
        <v>1200</v>
      </c>
      <c r="E2845" s="28">
        <v>0</v>
      </c>
      <c r="F2845" t="s">
        <v>8220</v>
      </c>
      <c r="G2845" t="s">
        <v>8223</v>
      </c>
      <c r="H2845" t="s">
        <v>8245</v>
      </c>
      <c r="I2845" s="7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8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 s="30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7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8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 s="30">
        <v>7500</v>
      </c>
      <c r="E2847" s="28">
        <v>2366</v>
      </c>
      <c r="F2847" t="s">
        <v>8220</v>
      </c>
      <c r="G2847" t="s">
        <v>8223</v>
      </c>
      <c r="H2847" t="s">
        <v>8245</v>
      </c>
      <c r="I2847" s="7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8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 s="30">
        <v>8000</v>
      </c>
      <c r="E2848" s="28">
        <v>0</v>
      </c>
      <c r="F2848" t="s">
        <v>8220</v>
      </c>
      <c r="G2848" t="s">
        <v>8223</v>
      </c>
      <c r="H2848" t="s">
        <v>8245</v>
      </c>
      <c r="I2848" s="7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 s="30">
        <v>2000</v>
      </c>
      <c r="E2849" s="28">
        <v>0</v>
      </c>
      <c r="F2849" t="s">
        <v>8220</v>
      </c>
      <c r="G2849" t="s">
        <v>8223</v>
      </c>
      <c r="H2849" t="s">
        <v>8245</v>
      </c>
      <c r="I2849" s="7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8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 s="30">
        <v>35000</v>
      </c>
      <c r="E2850" s="28">
        <v>70</v>
      </c>
      <c r="F2850" t="s">
        <v>8220</v>
      </c>
      <c r="G2850" t="s">
        <v>8223</v>
      </c>
      <c r="H2850" t="s">
        <v>8245</v>
      </c>
      <c r="I2850" s="7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8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30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7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8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 s="30">
        <v>8000</v>
      </c>
      <c r="E2852" s="28">
        <v>311</v>
      </c>
      <c r="F2852" t="s">
        <v>8220</v>
      </c>
      <c r="G2852" t="s">
        <v>8223</v>
      </c>
      <c r="H2852" t="s">
        <v>8245</v>
      </c>
      <c r="I2852" s="7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8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 s="30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7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8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 s="30">
        <v>5000</v>
      </c>
      <c r="E2854" s="28">
        <v>95</v>
      </c>
      <c r="F2854" t="s">
        <v>8220</v>
      </c>
      <c r="G2854" t="s">
        <v>8223</v>
      </c>
      <c r="H2854" t="s">
        <v>8245</v>
      </c>
      <c r="I2854" s="7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8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 s="30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7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8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30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7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8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 s="30">
        <v>600</v>
      </c>
      <c r="E2857" s="28">
        <v>300</v>
      </c>
      <c r="F2857" t="s">
        <v>8220</v>
      </c>
      <c r="G2857" t="s">
        <v>8223</v>
      </c>
      <c r="H2857" t="s">
        <v>8245</v>
      </c>
      <c r="I2857" s="7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8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 s="30">
        <v>3000</v>
      </c>
      <c r="E2858" s="28">
        <v>146</v>
      </c>
      <c r="F2858" t="s">
        <v>8220</v>
      </c>
      <c r="G2858" t="s">
        <v>8223</v>
      </c>
      <c r="H2858" t="s">
        <v>8245</v>
      </c>
      <c r="I2858" s="7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 s="30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7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8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 s="30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7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8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 s="30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7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8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 s="30">
        <v>4000</v>
      </c>
      <c r="E2862" s="28">
        <v>266</v>
      </c>
      <c r="F2862" t="s">
        <v>8220</v>
      </c>
      <c r="G2862" t="s">
        <v>8223</v>
      </c>
      <c r="H2862" t="s">
        <v>8245</v>
      </c>
      <c r="I2862" s="7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8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 s="30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7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8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 s="30">
        <v>12700</v>
      </c>
      <c r="E2864" s="28">
        <v>55</v>
      </c>
      <c r="F2864" t="s">
        <v>8220</v>
      </c>
      <c r="G2864" t="s">
        <v>8223</v>
      </c>
      <c r="H2864" t="s">
        <v>8245</v>
      </c>
      <c r="I2864" s="7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8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 s="30">
        <v>50000</v>
      </c>
      <c r="E2865" s="28">
        <v>20</v>
      </c>
      <c r="F2865" t="s">
        <v>8220</v>
      </c>
      <c r="G2865" t="s">
        <v>8223</v>
      </c>
      <c r="H2865" t="s">
        <v>8245</v>
      </c>
      <c r="I2865" s="7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8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7" x14ac:dyDescent="0.25">
      <c r="A2866">
        <v>2864</v>
      </c>
      <c r="B2866" s="3" t="s">
        <v>2864</v>
      </c>
      <c r="C2866" s="3" t="s">
        <v>6974</v>
      </c>
      <c r="D2866" s="30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7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8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 s="30">
        <v>2888</v>
      </c>
      <c r="E2867" s="28">
        <v>0</v>
      </c>
      <c r="F2867" t="s">
        <v>8220</v>
      </c>
      <c r="G2867" t="s">
        <v>8223</v>
      </c>
      <c r="H2867" t="s">
        <v>8245</v>
      </c>
      <c r="I2867" s="7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8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 s="30">
        <v>5000</v>
      </c>
      <c r="E2868" s="28">
        <v>45</v>
      </c>
      <c r="F2868" t="s">
        <v>8220</v>
      </c>
      <c r="G2868" t="s">
        <v>8223</v>
      </c>
      <c r="H2868" t="s">
        <v>8245</v>
      </c>
      <c r="I2868" s="7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 s="30">
        <v>2500</v>
      </c>
      <c r="E2869" s="28">
        <v>504</v>
      </c>
      <c r="F2869" t="s">
        <v>8220</v>
      </c>
      <c r="G2869" t="s">
        <v>8223</v>
      </c>
      <c r="H2869" t="s">
        <v>8245</v>
      </c>
      <c r="I2869" s="7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8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 s="30">
        <v>15000</v>
      </c>
      <c r="E2870" s="28">
        <v>6301.76</v>
      </c>
      <c r="F2870" t="s">
        <v>8220</v>
      </c>
      <c r="G2870" t="s">
        <v>8223</v>
      </c>
      <c r="H2870" t="s">
        <v>8245</v>
      </c>
      <c r="I2870" s="7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8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 s="30">
        <v>20000</v>
      </c>
      <c r="E2871" s="28">
        <v>177</v>
      </c>
      <c r="F2871" t="s">
        <v>8220</v>
      </c>
      <c r="G2871" t="s">
        <v>8223</v>
      </c>
      <c r="H2871" t="s">
        <v>8245</v>
      </c>
      <c r="I2871" s="7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8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 s="30">
        <v>5000</v>
      </c>
      <c r="E2872" s="28">
        <v>750</v>
      </c>
      <c r="F2872" t="s">
        <v>8220</v>
      </c>
      <c r="G2872" t="s">
        <v>8223</v>
      </c>
      <c r="H2872" t="s">
        <v>8245</v>
      </c>
      <c r="I2872" s="7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8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 s="30">
        <v>10000</v>
      </c>
      <c r="E2873" s="28">
        <v>467</v>
      </c>
      <c r="F2873" t="s">
        <v>8220</v>
      </c>
      <c r="G2873" t="s">
        <v>8223</v>
      </c>
      <c r="H2873" t="s">
        <v>8245</v>
      </c>
      <c r="I2873" s="7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8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 s="30">
        <v>3000</v>
      </c>
      <c r="E2874" s="28">
        <v>0</v>
      </c>
      <c r="F2874" t="s">
        <v>8220</v>
      </c>
      <c r="G2874" t="s">
        <v>8223</v>
      </c>
      <c r="H2874" t="s">
        <v>8245</v>
      </c>
      <c r="I2874" s="7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8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 s="30">
        <v>2500</v>
      </c>
      <c r="E2875" s="28">
        <v>953</v>
      </c>
      <c r="F2875" t="s">
        <v>8220</v>
      </c>
      <c r="G2875" t="s">
        <v>8223</v>
      </c>
      <c r="H2875" t="s">
        <v>8245</v>
      </c>
      <c r="I2875" s="7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8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 s="30">
        <v>5000</v>
      </c>
      <c r="E2876" s="28">
        <v>271</v>
      </c>
      <c r="F2876" t="s">
        <v>8220</v>
      </c>
      <c r="G2876" t="s">
        <v>8223</v>
      </c>
      <c r="H2876" t="s">
        <v>8245</v>
      </c>
      <c r="I2876" s="7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8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 s="30">
        <v>20000</v>
      </c>
      <c r="E2877" s="28">
        <v>7</v>
      </c>
      <c r="F2877" t="s">
        <v>8220</v>
      </c>
      <c r="G2877" t="s">
        <v>8223</v>
      </c>
      <c r="H2877" t="s">
        <v>8245</v>
      </c>
      <c r="I2877" s="7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8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 s="30">
        <v>150000</v>
      </c>
      <c r="E2878" s="28">
        <v>0</v>
      </c>
      <c r="F2878" t="s">
        <v>8220</v>
      </c>
      <c r="G2878" t="s">
        <v>8223</v>
      </c>
      <c r="H2878" t="s">
        <v>8245</v>
      </c>
      <c r="I2878" s="7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 s="30">
        <v>6000</v>
      </c>
      <c r="E2879" s="28">
        <v>650</v>
      </c>
      <c r="F2879" t="s">
        <v>8220</v>
      </c>
      <c r="G2879" t="s">
        <v>8223</v>
      </c>
      <c r="H2879" t="s">
        <v>8245</v>
      </c>
      <c r="I2879" s="7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8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30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7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8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 s="30">
        <v>11200</v>
      </c>
      <c r="E2881" s="28">
        <v>29</v>
      </c>
      <c r="F2881" t="s">
        <v>8220</v>
      </c>
      <c r="G2881" t="s">
        <v>8223</v>
      </c>
      <c r="H2881" t="s">
        <v>8245</v>
      </c>
      <c r="I2881" s="7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8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 s="30">
        <v>12000</v>
      </c>
      <c r="E2882" s="28">
        <v>2800</v>
      </c>
      <c r="F2882" t="s">
        <v>8220</v>
      </c>
      <c r="G2882" t="s">
        <v>8223</v>
      </c>
      <c r="H2882" t="s">
        <v>8245</v>
      </c>
      <c r="I2882" s="7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8">
        <f t="shared" ref="P2882:P2945" si="181">IFERROR(ROUND(E2882/L2882,2),0)</f>
        <v>96.55</v>
      </c>
      <c r="Q2882" s="12" t="s">
        <v>8315</v>
      </c>
      <c r="R2882" t="s">
        <v>8316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 s="30">
        <v>5500</v>
      </c>
      <c r="E2883" s="28">
        <v>0</v>
      </c>
      <c r="F2883" t="s">
        <v>8220</v>
      </c>
      <c r="G2883" t="s">
        <v>8223</v>
      </c>
      <c r="H2883" t="s">
        <v>8245</v>
      </c>
      <c r="I2883" s="7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8">
        <f t="shared" si="181"/>
        <v>0</v>
      </c>
      <c r="Q2883" s="12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 s="30">
        <v>750</v>
      </c>
      <c r="E2884" s="28">
        <v>252</v>
      </c>
      <c r="F2884" t="s">
        <v>8220</v>
      </c>
      <c r="G2884" t="s">
        <v>8223</v>
      </c>
      <c r="H2884" t="s">
        <v>8245</v>
      </c>
      <c r="I2884" s="7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8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 s="30">
        <v>10000</v>
      </c>
      <c r="E2885" s="28">
        <v>1908</v>
      </c>
      <c r="F2885" t="s">
        <v>8220</v>
      </c>
      <c r="G2885" t="s">
        <v>8223</v>
      </c>
      <c r="H2885" t="s">
        <v>8245</v>
      </c>
      <c r="I2885" s="7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8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 s="30">
        <v>45000</v>
      </c>
      <c r="E2886" s="28">
        <v>185</v>
      </c>
      <c r="F2886" t="s">
        <v>8220</v>
      </c>
      <c r="G2886" t="s">
        <v>8223</v>
      </c>
      <c r="H2886" t="s">
        <v>8245</v>
      </c>
      <c r="I2886" s="7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8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 s="30">
        <v>400</v>
      </c>
      <c r="E2887" s="28">
        <v>130</v>
      </c>
      <c r="F2887" t="s">
        <v>8220</v>
      </c>
      <c r="G2887" t="s">
        <v>8223</v>
      </c>
      <c r="H2887" t="s">
        <v>8245</v>
      </c>
      <c r="I2887" s="7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8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 s="30">
        <v>200</v>
      </c>
      <c r="E2888" s="28">
        <v>10</v>
      </c>
      <c r="F2888" t="s">
        <v>8220</v>
      </c>
      <c r="G2888" t="s">
        <v>8223</v>
      </c>
      <c r="H2888" t="s">
        <v>8245</v>
      </c>
      <c r="I2888" s="7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 s="30">
        <v>3000</v>
      </c>
      <c r="E2889" s="28">
        <v>5</v>
      </c>
      <c r="F2889" t="s">
        <v>8220</v>
      </c>
      <c r="G2889" t="s">
        <v>8223</v>
      </c>
      <c r="H2889" t="s">
        <v>8245</v>
      </c>
      <c r="I2889" s="7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8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 s="30">
        <v>30000</v>
      </c>
      <c r="E2890" s="28">
        <v>0</v>
      </c>
      <c r="F2890" t="s">
        <v>8220</v>
      </c>
      <c r="G2890" t="s">
        <v>8223</v>
      </c>
      <c r="H2890" t="s">
        <v>8245</v>
      </c>
      <c r="I2890" s="7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8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 s="30">
        <v>3000</v>
      </c>
      <c r="E2891" s="28">
        <v>1142</v>
      </c>
      <c r="F2891" t="s">
        <v>8220</v>
      </c>
      <c r="G2891" t="s">
        <v>8223</v>
      </c>
      <c r="H2891" t="s">
        <v>8245</v>
      </c>
      <c r="I2891" s="7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8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 s="30">
        <v>2000</v>
      </c>
      <c r="E2892" s="28">
        <v>21</v>
      </c>
      <c r="F2892" t="s">
        <v>8220</v>
      </c>
      <c r="G2892" t="s">
        <v>8223</v>
      </c>
      <c r="H2892" t="s">
        <v>8245</v>
      </c>
      <c r="I2892" s="7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8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 s="30">
        <v>10000</v>
      </c>
      <c r="E2893" s="28">
        <v>273</v>
      </c>
      <c r="F2893" t="s">
        <v>8220</v>
      </c>
      <c r="G2893" t="s">
        <v>8223</v>
      </c>
      <c r="H2893" t="s">
        <v>8245</v>
      </c>
      <c r="I2893" s="7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8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 s="30">
        <v>5500</v>
      </c>
      <c r="E2894" s="28">
        <v>500</v>
      </c>
      <c r="F2894" t="s">
        <v>8220</v>
      </c>
      <c r="G2894" t="s">
        <v>8223</v>
      </c>
      <c r="H2894" t="s">
        <v>8245</v>
      </c>
      <c r="I2894" s="7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8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7" x14ac:dyDescent="0.25">
      <c r="A2895">
        <v>2893</v>
      </c>
      <c r="B2895" s="3" t="s">
        <v>2893</v>
      </c>
      <c r="C2895" s="3" t="s">
        <v>7003</v>
      </c>
      <c r="D2895" s="30">
        <v>5000</v>
      </c>
      <c r="E2895" s="28">
        <v>25</v>
      </c>
      <c r="F2895" t="s">
        <v>8220</v>
      </c>
      <c r="G2895" t="s">
        <v>8223</v>
      </c>
      <c r="H2895" t="s">
        <v>8245</v>
      </c>
      <c r="I2895" s="7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8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 s="30">
        <v>50000</v>
      </c>
      <c r="E2896" s="28">
        <v>0</v>
      </c>
      <c r="F2896" t="s">
        <v>8220</v>
      </c>
      <c r="G2896" t="s">
        <v>8223</v>
      </c>
      <c r="H2896" t="s">
        <v>8245</v>
      </c>
      <c r="I2896" s="7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8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 s="30">
        <v>500</v>
      </c>
      <c r="E2897" s="28">
        <v>23</v>
      </c>
      <c r="F2897" t="s">
        <v>8220</v>
      </c>
      <c r="G2897" t="s">
        <v>8223</v>
      </c>
      <c r="H2897" t="s">
        <v>8245</v>
      </c>
      <c r="I2897" s="7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8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 s="30">
        <v>3000</v>
      </c>
      <c r="E2898" s="28">
        <v>625</v>
      </c>
      <c r="F2898" t="s">
        <v>8220</v>
      </c>
      <c r="G2898" t="s">
        <v>8223</v>
      </c>
      <c r="H2898" t="s">
        <v>8245</v>
      </c>
      <c r="I2898" s="7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 s="30">
        <v>12000</v>
      </c>
      <c r="E2899" s="28">
        <v>550</v>
      </c>
      <c r="F2899" t="s">
        <v>8220</v>
      </c>
      <c r="G2899" t="s">
        <v>8223</v>
      </c>
      <c r="H2899" t="s">
        <v>8245</v>
      </c>
      <c r="I2899" s="7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8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 s="30">
        <v>7500</v>
      </c>
      <c r="E2900" s="28">
        <v>316</v>
      </c>
      <c r="F2900" t="s">
        <v>8220</v>
      </c>
      <c r="G2900" t="s">
        <v>8223</v>
      </c>
      <c r="H2900" t="s">
        <v>8245</v>
      </c>
      <c r="I2900" s="7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8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 s="30">
        <v>10000</v>
      </c>
      <c r="E2901" s="28">
        <v>0</v>
      </c>
      <c r="F2901" t="s">
        <v>8220</v>
      </c>
      <c r="G2901" t="s">
        <v>8223</v>
      </c>
      <c r="H2901" t="s">
        <v>8245</v>
      </c>
      <c r="I2901" s="7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8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 s="30">
        <v>5500</v>
      </c>
      <c r="E2902" s="28">
        <v>3405</v>
      </c>
      <c r="F2902" t="s">
        <v>8220</v>
      </c>
      <c r="G2902" t="s">
        <v>8223</v>
      </c>
      <c r="H2902" t="s">
        <v>8245</v>
      </c>
      <c r="I2902" s="7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8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 s="30">
        <v>750</v>
      </c>
      <c r="E2903" s="28">
        <v>6</v>
      </c>
      <c r="F2903" t="s">
        <v>8220</v>
      </c>
      <c r="G2903" t="s">
        <v>8223</v>
      </c>
      <c r="H2903" t="s">
        <v>8245</v>
      </c>
      <c r="I2903" s="7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8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 s="30">
        <v>150000</v>
      </c>
      <c r="E2904" s="28">
        <v>25</v>
      </c>
      <c r="F2904" t="s">
        <v>8220</v>
      </c>
      <c r="G2904" t="s">
        <v>8223</v>
      </c>
      <c r="H2904" t="s">
        <v>8245</v>
      </c>
      <c r="I2904" s="7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8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 s="30">
        <v>5000</v>
      </c>
      <c r="E2905" s="28">
        <v>39</v>
      </c>
      <c r="F2905" t="s">
        <v>8220</v>
      </c>
      <c r="G2905" t="s">
        <v>8223</v>
      </c>
      <c r="H2905" t="s">
        <v>8245</v>
      </c>
      <c r="I2905" s="7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8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30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7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8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 s="30">
        <v>3500</v>
      </c>
      <c r="E2907" s="28">
        <v>622</v>
      </c>
      <c r="F2907" t="s">
        <v>8220</v>
      </c>
      <c r="G2907" t="s">
        <v>8223</v>
      </c>
      <c r="H2907" t="s">
        <v>8245</v>
      </c>
      <c r="I2907" s="7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8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 s="30">
        <v>6000</v>
      </c>
      <c r="E2908" s="28">
        <v>565</v>
      </c>
      <c r="F2908" t="s">
        <v>8220</v>
      </c>
      <c r="G2908" t="s">
        <v>8223</v>
      </c>
      <c r="H2908" t="s">
        <v>8245</v>
      </c>
      <c r="I2908" s="7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 s="30">
        <v>2500</v>
      </c>
      <c r="E2909" s="28">
        <v>2</v>
      </c>
      <c r="F2909" t="s">
        <v>8220</v>
      </c>
      <c r="G2909" t="s">
        <v>8223</v>
      </c>
      <c r="H2909" t="s">
        <v>8245</v>
      </c>
      <c r="I2909" s="7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8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 s="30">
        <v>9600</v>
      </c>
      <c r="E2910" s="28">
        <v>264</v>
      </c>
      <c r="F2910" t="s">
        <v>8220</v>
      </c>
      <c r="G2910" t="s">
        <v>8223</v>
      </c>
      <c r="H2910" t="s">
        <v>8245</v>
      </c>
      <c r="I2910" s="7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8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 s="30">
        <v>180000</v>
      </c>
      <c r="E2911" s="28">
        <v>20</v>
      </c>
      <c r="F2911" t="s">
        <v>8220</v>
      </c>
      <c r="G2911" t="s">
        <v>8223</v>
      </c>
      <c r="H2911" t="s">
        <v>8245</v>
      </c>
      <c r="I2911" s="7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8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30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7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8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 s="30">
        <v>1800</v>
      </c>
      <c r="E2913" s="28">
        <v>657</v>
      </c>
      <c r="F2913" t="s">
        <v>8220</v>
      </c>
      <c r="G2913" t="s">
        <v>8223</v>
      </c>
      <c r="H2913" t="s">
        <v>8245</v>
      </c>
      <c r="I2913" s="7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8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 s="30">
        <v>14440</v>
      </c>
      <c r="E2914" s="28">
        <v>2030</v>
      </c>
      <c r="F2914" t="s">
        <v>8220</v>
      </c>
      <c r="G2914" t="s">
        <v>8223</v>
      </c>
      <c r="H2914" t="s">
        <v>8245</v>
      </c>
      <c r="I2914" s="7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8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 s="30">
        <v>10000</v>
      </c>
      <c r="E2915" s="28">
        <v>2</v>
      </c>
      <c r="F2915" t="s">
        <v>8220</v>
      </c>
      <c r="G2915" t="s">
        <v>8223</v>
      </c>
      <c r="H2915" t="s">
        <v>8245</v>
      </c>
      <c r="I2915" s="7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8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 s="30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7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8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 s="30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7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8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 s="30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7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 s="30">
        <v>2000</v>
      </c>
      <c r="E2919" s="28">
        <v>437</v>
      </c>
      <c r="F2919" t="s">
        <v>8220</v>
      </c>
      <c r="G2919" t="s">
        <v>8223</v>
      </c>
      <c r="H2919" t="s">
        <v>8245</v>
      </c>
      <c r="I2919" s="7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8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 s="30">
        <v>5000</v>
      </c>
      <c r="E2920" s="28">
        <v>1362</v>
      </c>
      <c r="F2920" t="s">
        <v>8220</v>
      </c>
      <c r="G2920" t="s">
        <v>8223</v>
      </c>
      <c r="H2920" t="s">
        <v>8245</v>
      </c>
      <c r="I2920" s="7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8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 s="30">
        <v>600</v>
      </c>
      <c r="E2921" s="28">
        <v>51</v>
      </c>
      <c r="F2921" t="s">
        <v>8220</v>
      </c>
      <c r="G2921" t="s">
        <v>8223</v>
      </c>
      <c r="H2921" t="s">
        <v>8245</v>
      </c>
      <c r="I2921" s="7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8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 s="30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7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8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7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8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9" hidden="1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7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8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7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8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7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8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7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8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7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7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8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7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8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7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8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9" hidden="1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7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8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7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8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7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8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7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8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7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8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7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8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7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3" hidden="1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7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8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7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8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7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8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7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8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7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8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7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8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7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8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7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8">
        <f t="shared" ref="P2946:P3009" si="185">IFERROR(ROUND(E2946/L2946,2),0)</f>
        <v>100</v>
      </c>
      <c r="Q2946" s="12" t="s">
        <v>8315</v>
      </c>
      <c r="R2946" t="s">
        <v>8355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7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8">
        <f t="shared" si="185"/>
        <v>0</v>
      </c>
      <c r="Q2947" s="12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7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7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8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7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8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7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8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7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8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7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8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7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8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7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8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7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8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7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8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7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7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8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7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8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7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8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7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8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 s="30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7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8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 s="30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7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8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 s="30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7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8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 s="30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7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8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 s="30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7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8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 s="30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7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 s="30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7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8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 s="30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7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8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 s="30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7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8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 s="30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7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8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 s="30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7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8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 s="30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7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8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 s="30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7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8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 s="30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7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8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 s="30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7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8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30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7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 s="30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7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8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 s="30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7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8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 s="30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7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8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 s="30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7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8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7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8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7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8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7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8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7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8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7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8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7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7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8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7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8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7" hidden="1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7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8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7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8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7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8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7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8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7" hidden="1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7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8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7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8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7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8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7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7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8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7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8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7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8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7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8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7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8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7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8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7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8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7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8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7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8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7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7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8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7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8">
        <f t="shared" ref="P3010:P3073" si="189">IFERROR(ROUND(E3010/L3010,2),0)</f>
        <v>116.73</v>
      </c>
      <c r="Q3010" s="12" t="s">
        <v>8315</v>
      </c>
      <c r="R3010" t="s">
        <v>8355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7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8">
        <f t="shared" si="189"/>
        <v>233.9</v>
      </c>
      <c r="Q3011" s="12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7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8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7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8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7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8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7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8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7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8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7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8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7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7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8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7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8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7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8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7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8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7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8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7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8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7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8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7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8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7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8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7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7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8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7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8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7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8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7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8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7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8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7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8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7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8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7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8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7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8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7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7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8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7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8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7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8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7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8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7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8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7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8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7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8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7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8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7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8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7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7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8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7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8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7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8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7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8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7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8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7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8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7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8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7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8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7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8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7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7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8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7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8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7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8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7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8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7" hidden="1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7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8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7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8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7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8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7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8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7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8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7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7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8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7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8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7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8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7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8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7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8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7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8">
        <f t="shared" ref="P3074:P3137" si="193">IFERROR(ROUND(E3074/L3074,2),0)</f>
        <v>1</v>
      </c>
      <c r="Q3074" s="12" t="s">
        <v>8315</v>
      </c>
      <c r="R3074" t="s">
        <v>8355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7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8">
        <f t="shared" si="193"/>
        <v>92.14</v>
      </c>
      <c r="Q3075" s="12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7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8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7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8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7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7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8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7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8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7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8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7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8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7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8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7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8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7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8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7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8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7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8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7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7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8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7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8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7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8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7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8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7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8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7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8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7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8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7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8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7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8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7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7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8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7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8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7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8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7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8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7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8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7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8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7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8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7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8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7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8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7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7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8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7" hidden="1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7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8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7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8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7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8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7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8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7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8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7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8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7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8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7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8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7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7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8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7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8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7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8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7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8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7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8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7" hidden="1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7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8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7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8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7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8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7" hidden="1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7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8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7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7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8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 s="30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7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8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 s="30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7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8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 s="30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7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8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 s="30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7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8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 s="30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7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8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30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7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8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30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7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8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 s="30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7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8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30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7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8">
        <f t="shared" ref="P3138:P3201" si="197">IFERROR(ROUND(E3138/L3138,2),0)</f>
        <v>29.05</v>
      </c>
      <c r="Q3138" s="12" t="s">
        <v>8315</v>
      </c>
      <c r="R3138" t="s">
        <v>8316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 s="30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7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8">
        <f t="shared" si="197"/>
        <v>50</v>
      </c>
      <c r="Q3139" s="12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30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7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8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 s="30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7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8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 s="30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7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8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 s="30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7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8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30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7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8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30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7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8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 s="30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7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8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 s="30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7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8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 s="30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7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 s="30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7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8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 s="30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7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8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 s="30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7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8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 s="30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7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8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 s="30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7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8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30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7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8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 s="30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7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8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 s="30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7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8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30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7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8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 s="30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7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 s="30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7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8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 s="30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7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8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 s="30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7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8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 s="30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7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8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30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7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8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 s="30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7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8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 s="30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7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8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 s="30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7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8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 s="30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7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8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 s="30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7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 s="30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7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8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 s="30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7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8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 s="30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7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8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 s="30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7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8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30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7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8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 s="30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7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8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 s="30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7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8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 s="30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7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8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 s="30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7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8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 s="30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7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 s="30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7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8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30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7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8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 s="30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7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8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30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7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8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30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7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8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 s="30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7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8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 s="30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7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8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 s="30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7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8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 s="30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7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8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 s="30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7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 s="30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7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8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9" hidden="1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7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8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7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8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7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8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7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8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9" hidden="1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7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8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9" hidden="1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7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8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7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8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7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8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7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7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8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7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8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7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8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7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8">
        <f t="shared" ref="P3202:P3265" si="201">IFERROR(ROUND(E3202/L3202,2),0)</f>
        <v>1</v>
      </c>
      <c r="Q3202" s="12" t="s">
        <v>8315</v>
      </c>
      <c r="R3202" t="s">
        <v>8357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9" hidden="1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7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8">
        <f t="shared" si="201"/>
        <v>12.5</v>
      </c>
      <c r="Q3203" s="12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7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8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7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8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7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8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9" hidden="1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7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8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7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7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8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 s="30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7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8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 s="30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7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8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 s="30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7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8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 s="30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7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8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 s="30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7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8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 s="30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7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8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 s="30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7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8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 s="30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7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8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30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7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 s="30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7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8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30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7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8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 s="30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7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8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 s="30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7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8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30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7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8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 s="30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7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8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 s="30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7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8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 s="30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7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8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 s="30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7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8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30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7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30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7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8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7" x14ac:dyDescent="0.25">
      <c r="A3230">
        <v>3228</v>
      </c>
      <c r="B3230" s="3" t="s">
        <v>3228</v>
      </c>
      <c r="C3230" s="3" t="s">
        <v>7338</v>
      </c>
      <c r="D3230" s="30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7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8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 s="30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7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8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 s="30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7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8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 s="30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7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8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 s="30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7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8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 s="30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7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8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30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7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8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 s="30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7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8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 s="30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7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 s="30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7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8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30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7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8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30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7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8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30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7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8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 s="30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7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8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 s="30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7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8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 s="30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7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8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30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7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8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 s="30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7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8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 s="30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7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30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7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8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 s="30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7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8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 s="30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7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8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 s="30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7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8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 s="30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7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8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30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7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8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 s="30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7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8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30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7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8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30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7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8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 s="30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7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30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7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8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 s="30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7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8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 s="30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7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8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 s="30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7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8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 s="30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7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8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 s="30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7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8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 s="30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7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8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 s="30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7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8">
        <f t="shared" ref="P3266:P3329" si="205">IFERROR(ROUND(E3266/L3266,2),0)</f>
        <v>52.55</v>
      </c>
      <c r="Q3266" s="12" t="s">
        <v>8315</v>
      </c>
      <c r="R3266" t="s">
        <v>8316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 s="30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7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8">
        <f t="shared" si="205"/>
        <v>70.290000000000006</v>
      </c>
      <c r="Q3267" s="12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 s="30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7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 s="30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7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8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 s="30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7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8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30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7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8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30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7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8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7" x14ac:dyDescent="0.25">
      <c r="A3273">
        <v>3271</v>
      </c>
      <c r="B3273" s="3" t="s">
        <v>3271</v>
      </c>
      <c r="C3273" s="3" t="s">
        <v>7381</v>
      </c>
      <c r="D3273" s="30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7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8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 s="30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7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8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 s="30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7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8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 s="30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7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8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 s="30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7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8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 s="30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7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30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7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8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30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7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8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 s="30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7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8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 s="30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7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8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 s="30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7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8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 s="30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7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8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30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7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8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 s="30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7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8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7" x14ac:dyDescent="0.25">
      <c r="A3287">
        <v>3285</v>
      </c>
      <c r="B3287" s="3" t="s">
        <v>3285</v>
      </c>
      <c r="C3287" s="3" t="s">
        <v>7395</v>
      </c>
      <c r="D3287" s="30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7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8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 s="30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7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 s="30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7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8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30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7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8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30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7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8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30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7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8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 s="30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7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8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30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7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8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 s="30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7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8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30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7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8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30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7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8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30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7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30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7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8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 s="30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7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8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 s="30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7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8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 s="30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7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8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 s="30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7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8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7" x14ac:dyDescent="0.25">
      <c r="A3304">
        <v>3302</v>
      </c>
      <c r="B3304" s="3" t="s">
        <v>3302</v>
      </c>
      <c r="C3304" s="3" t="s">
        <v>7412</v>
      </c>
      <c r="D3304" s="30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7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8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 s="30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7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8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 s="30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7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8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 s="30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7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8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 s="30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7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 s="30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7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8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 s="30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7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8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30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7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8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 s="30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7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8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 s="30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7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8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 s="30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7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8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 s="30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7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8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30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7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8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30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7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8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 s="30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7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 s="30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7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8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 s="30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7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8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30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7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8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 s="30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7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8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 s="30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7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8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 s="30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7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8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30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7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8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 s="30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7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8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30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7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8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 s="30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7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30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7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8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 s="30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7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8">
        <f t="shared" ref="P3330:P3393" si="209">IFERROR(ROUND(E3330/L3330,2),0)</f>
        <v>292.77999999999997</v>
      </c>
      <c r="Q3330" s="12" t="s">
        <v>8315</v>
      </c>
      <c r="R3330" t="s">
        <v>8316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30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7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8">
        <f t="shared" si="209"/>
        <v>44.92</v>
      </c>
      <c r="Q3331" s="12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30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7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8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 s="30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7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8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 s="30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7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8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 s="30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7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8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 s="30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7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8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30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7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8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30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7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30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7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8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 s="30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7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8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 s="30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7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8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 s="30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7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8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30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7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8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 s="30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7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8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30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7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8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 s="30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7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8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 s="30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7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8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 s="30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7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30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7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8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 s="30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7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8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 s="30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7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8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 s="30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7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8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30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7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8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30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7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8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30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7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8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 s="30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7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8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30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7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8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30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7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30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7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8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 s="30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7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8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 s="30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7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8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 s="30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7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8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 s="30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7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8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 s="30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7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8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 s="30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7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8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30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7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8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 s="30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7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8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 s="30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7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30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7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8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 s="30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7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8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 s="30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7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8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 s="30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7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8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 s="30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7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8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 s="30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7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8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30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7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8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 s="30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7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8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30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7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8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 s="30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7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30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7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8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30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7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8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30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7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8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 s="30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7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8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 s="30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7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8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30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7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8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 s="30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7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8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 s="30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7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8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 s="30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7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8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 s="30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7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 s="30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7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8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30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7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8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 s="30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7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8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 s="30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7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8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 s="30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7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8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30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7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8">
        <f t="shared" ref="P3394:P3457" si="213">IFERROR(ROUND(E3394/L3394,2),0)</f>
        <v>41.67</v>
      </c>
      <c r="Q3394" s="12" t="s">
        <v>8315</v>
      </c>
      <c r="R3394" t="s">
        <v>8316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 s="30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7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8">
        <f t="shared" si="213"/>
        <v>36.07</v>
      </c>
      <c r="Q3395" s="12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30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7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8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30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7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8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 s="30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7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30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7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8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 s="30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7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8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30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7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8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 s="30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7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8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30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7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8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 s="30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7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8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30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7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8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 s="30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7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8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30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7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8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 s="30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7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30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7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8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 s="30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7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8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30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7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8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 s="30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7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8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 s="30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7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8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30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7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8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 s="30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7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8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 s="30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7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8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 s="30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7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8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30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7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 s="30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7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8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 s="30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7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8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 s="30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7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8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30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7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8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 s="30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7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8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30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7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8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 s="30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7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8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 s="30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7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8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 s="30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7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8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 s="30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7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30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7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8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30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7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8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30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7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8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30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7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8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 s="30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7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8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 s="30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7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8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 s="30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7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8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 s="30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7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8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 s="30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7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8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 s="30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7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 s="30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7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8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30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7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8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 s="30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7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8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 s="30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7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8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 s="30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7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8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 s="30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7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8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 s="30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7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8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 s="30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7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8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30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7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8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30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7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 s="30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7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8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 s="30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7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8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 s="30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7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8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30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7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8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 s="30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7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8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 s="30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7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8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30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7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8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30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7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8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 s="30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7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8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 s="30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7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8">
        <f t="shared" ref="P3458:P3521" si="217">IFERROR(ROUND(E3458/L3458,2),0)</f>
        <v>358.69</v>
      </c>
      <c r="Q3458" s="12" t="s">
        <v>8315</v>
      </c>
      <c r="R3458" t="s">
        <v>8316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 s="30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7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8">
        <f t="shared" si="217"/>
        <v>50.98</v>
      </c>
      <c r="Q3459" s="12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 s="30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7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8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30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7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8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30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7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8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 s="30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7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8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 s="30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7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8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 s="30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7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8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 s="30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7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8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30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7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8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 s="30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7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7" x14ac:dyDescent="0.25">
      <c r="A3469">
        <v>3467</v>
      </c>
      <c r="B3469" s="3" t="s">
        <v>3466</v>
      </c>
      <c r="C3469" s="3" t="s">
        <v>7577</v>
      </c>
      <c r="D3469" s="30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7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8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 s="30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7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8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 s="30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7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8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 s="30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7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8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30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7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8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 s="30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7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8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 s="30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7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8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30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7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8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30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7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8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 s="30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7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 s="30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7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8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 s="30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7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8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30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7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8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 s="30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7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8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 s="30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7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8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30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7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8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 s="30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7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8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 s="30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7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8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 s="30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7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8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 s="30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7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30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7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8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 s="30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7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8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30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7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8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 s="30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7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8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 s="30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7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8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 s="30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7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8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 s="30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7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8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 s="30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7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8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 s="30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7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8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 s="30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7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 s="30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7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8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 s="30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7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8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 s="30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7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8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 s="30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7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8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30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7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8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 s="30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7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8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30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7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8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 s="30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7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8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 s="30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7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8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 s="30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7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 s="30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7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8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30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7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8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 s="30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7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8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 s="30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7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8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30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7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8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30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7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8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 s="30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7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8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 s="30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7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8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 s="30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7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8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 s="30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7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30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7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8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 s="30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7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8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30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7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8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30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7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8">
        <f t="shared" ref="P3522:P3585" si="221">IFERROR(ROUND(E3522/L3522,2),0)</f>
        <v>95.95</v>
      </c>
      <c r="Q3522" s="12" t="s">
        <v>8315</v>
      </c>
      <c r="R3522" t="s">
        <v>8316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 s="30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7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8">
        <f t="shared" si="221"/>
        <v>45.62</v>
      </c>
      <c r="Q3523" s="12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30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7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8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30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7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8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 s="30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7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8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 s="30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7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8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 s="30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7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 s="30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7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8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30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7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8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 s="30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7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8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30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7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8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7" x14ac:dyDescent="0.25">
      <c r="A3533">
        <v>3531</v>
      </c>
      <c r="B3533" s="3" t="s">
        <v>3530</v>
      </c>
      <c r="C3533" s="3" t="s">
        <v>7641</v>
      </c>
      <c r="D3533" s="30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7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8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 s="30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7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8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 s="30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7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8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 s="30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7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8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30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7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8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30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7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 s="30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7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8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30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7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8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 s="30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7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8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30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7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8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30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7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8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 s="30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7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8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 s="30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7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8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 s="30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7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8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 s="30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7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8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 s="30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7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 s="30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7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8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 s="30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7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8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30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7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8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30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7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8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 s="30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7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8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30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7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8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 s="30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7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8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 s="30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7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8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 s="30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7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8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30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7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 s="30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7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8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30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7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8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 s="30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7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8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 s="30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7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8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 s="30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7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8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30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7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8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30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7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8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30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7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8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 s="30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7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8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30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7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30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7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8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 s="30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7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8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 s="30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7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8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 s="30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7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8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30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7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8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30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7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8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30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7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8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 s="30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7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8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 s="30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7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8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 s="30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7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 s="30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7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8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30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7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8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30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7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8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 s="30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7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8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30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7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8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 s="30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7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8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 s="30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7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8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30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7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8">
        <f t="shared" ref="P3586:P3649" si="225">IFERROR(ROUND(E3586/L3586,2),0)</f>
        <v>30.94</v>
      </c>
      <c r="Q3586" s="12" t="s">
        <v>8315</v>
      </c>
      <c r="R3586" t="s">
        <v>8316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 s="30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7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8">
        <f t="shared" si="225"/>
        <v>176.09</v>
      </c>
      <c r="Q3587" s="12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t="17" x14ac:dyDescent="0.25">
      <c r="A3588">
        <v>3586</v>
      </c>
      <c r="B3588" s="3" t="s">
        <v>3585</v>
      </c>
      <c r="C3588" s="3" t="s">
        <v>7696</v>
      </c>
      <c r="D3588" s="30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7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30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7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8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30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7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8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 s="30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7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8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30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7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8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 s="30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7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8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 s="30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7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8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 s="30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7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8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 s="30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7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8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 s="30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7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8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 s="30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7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 s="30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7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8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 s="30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7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8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 s="30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7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8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 s="30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7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8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30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7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8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 s="30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7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8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 s="30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7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8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 s="30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7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8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30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7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8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30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7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30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7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8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30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7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8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30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7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8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30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7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8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30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7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8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 s="30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7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8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 s="30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7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8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 s="30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7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8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 s="30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7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8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 s="30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7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 s="30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7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8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 s="30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7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8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 s="30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7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8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 s="30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7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8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 s="30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7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8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 s="30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7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8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 s="30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7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8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 s="30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7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8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 s="30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7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8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 s="30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7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 s="30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7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8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7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8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7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8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9" hidden="1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7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8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7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8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9" hidden="1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7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8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7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8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7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8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7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8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7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7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8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7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8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7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8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7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8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7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8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7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8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7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8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7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8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7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8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7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9" hidden="1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7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8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 s="30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7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8">
        <f t="shared" ref="P3650:P3713" si="229">IFERROR(ROUND(E3650/L3650,2),0)</f>
        <v>550.04</v>
      </c>
      <c r="Q3650" s="12" t="s">
        <v>8315</v>
      </c>
      <c r="R3650" t="s">
        <v>8316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 s="30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7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8">
        <f t="shared" si="229"/>
        <v>97.5</v>
      </c>
      <c r="Q3651" s="12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 s="30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7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8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 s="30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7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8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 s="30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7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8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 s="30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7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8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 s="30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7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8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 s="30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7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8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 s="30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7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 s="30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7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8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 s="30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7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8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 s="30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7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8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 s="30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7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8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 s="30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7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8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 s="30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7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8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30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7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8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 s="30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7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8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 s="30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7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8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7" x14ac:dyDescent="0.25">
      <c r="A3668">
        <v>3666</v>
      </c>
      <c r="B3668" s="3" t="s">
        <v>3663</v>
      </c>
      <c r="C3668" s="3" t="s">
        <v>7776</v>
      </c>
      <c r="D3668" s="30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7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30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7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8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 s="30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7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8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30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7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8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30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7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8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 s="30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7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8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30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7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8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30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7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8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 s="30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7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8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30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7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8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 s="30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7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 s="30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7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8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30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7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8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 s="30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7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8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 s="30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7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8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 s="30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7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8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 s="30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7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8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 s="30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7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8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 s="30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7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8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 s="30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7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8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 s="30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7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 s="30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7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8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30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7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8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 s="30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7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8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 s="30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7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8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 s="30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7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8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 s="30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7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8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30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7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8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 s="30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7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8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 s="30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7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8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30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7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30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7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8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 s="30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7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8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 s="30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7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8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 s="30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7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8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30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7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8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30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7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8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 s="30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7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8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30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7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8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 s="30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7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8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 s="30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7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 s="30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7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8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 s="30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7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8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30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7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8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 s="30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7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8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 s="30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7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8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 s="30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7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8">
        <f t="shared" ref="P3714:P3777" si="233">IFERROR(ROUND(E3714/L3714,2),0)</f>
        <v>110.87</v>
      </c>
      <c r="Q3714" s="12" t="s">
        <v>8315</v>
      </c>
      <c r="R3714" t="s">
        <v>8316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 s="30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7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8">
        <f t="shared" si="233"/>
        <v>106.84</v>
      </c>
      <c r="Q3715" s="12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 s="30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7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8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30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7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8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 s="30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7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30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7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8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30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7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8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30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7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8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 s="30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7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8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 s="30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7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8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 s="30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7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8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30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7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8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30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7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8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30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7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8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 s="30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7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 s="30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7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8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 s="30">
        <v>20000</v>
      </c>
      <c r="E3730" s="28">
        <v>1862</v>
      </c>
      <c r="F3730" t="s">
        <v>8220</v>
      </c>
      <c r="G3730" t="s">
        <v>8223</v>
      </c>
      <c r="H3730" t="s">
        <v>8245</v>
      </c>
      <c r="I3730" s="7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8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 s="30">
        <v>5000</v>
      </c>
      <c r="E3731" s="28">
        <v>362</v>
      </c>
      <c r="F3731" t="s">
        <v>8220</v>
      </c>
      <c r="G3731" t="s">
        <v>8223</v>
      </c>
      <c r="H3731" t="s">
        <v>8245</v>
      </c>
      <c r="I3731" s="7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8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 s="30">
        <v>1000</v>
      </c>
      <c r="E3732" s="28">
        <v>100</v>
      </c>
      <c r="F3732" t="s">
        <v>8220</v>
      </c>
      <c r="G3732" t="s">
        <v>8223</v>
      </c>
      <c r="H3732" t="s">
        <v>8245</v>
      </c>
      <c r="I3732" s="7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8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 s="30">
        <v>5500</v>
      </c>
      <c r="E3733" s="28">
        <v>620</v>
      </c>
      <c r="F3733" t="s">
        <v>8220</v>
      </c>
      <c r="G3733" t="s">
        <v>8223</v>
      </c>
      <c r="H3733" t="s">
        <v>8245</v>
      </c>
      <c r="I3733" s="7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8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 s="30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7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8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 s="30">
        <v>1500</v>
      </c>
      <c r="E3735" s="28">
        <v>0</v>
      </c>
      <c r="F3735" t="s">
        <v>8220</v>
      </c>
      <c r="G3735" t="s">
        <v>8223</v>
      </c>
      <c r="H3735" t="s">
        <v>8245</v>
      </c>
      <c r="I3735" s="7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8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 s="30">
        <v>1500</v>
      </c>
      <c r="E3736" s="28">
        <v>427</v>
      </c>
      <c r="F3736" t="s">
        <v>8220</v>
      </c>
      <c r="G3736" t="s">
        <v>8223</v>
      </c>
      <c r="H3736" t="s">
        <v>8245</v>
      </c>
      <c r="I3736" s="7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8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30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7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8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30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7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 s="30">
        <v>700</v>
      </c>
      <c r="E3739" s="28">
        <v>150</v>
      </c>
      <c r="F3739" t="s">
        <v>8220</v>
      </c>
      <c r="G3739" t="s">
        <v>8223</v>
      </c>
      <c r="H3739" t="s">
        <v>8245</v>
      </c>
      <c r="I3739" s="7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8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30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7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8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30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7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8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 s="30">
        <v>2000</v>
      </c>
      <c r="E3742" s="28">
        <v>358</v>
      </c>
      <c r="F3742" t="s">
        <v>8220</v>
      </c>
      <c r="G3742" t="s">
        <v>8223</v>
      </c>
      <c r="H3742" t="s">
        <v>8245</v>
      </c>
      <c r="I3742" s="7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8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 s="30">
        <v>20000</v>
      </c>
      <c r="E3743" s="28">
        <v>0</v>
      </c>
      <c r="F3743" t="s">
        <v>8220</v>
      </c>
      <c r="G3743" t="s">
        <v>8223</v>
      </c>
      <c r="H3743" t="s">
        <v>8245</v>
      </c>
      <c r="I3743" s="7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8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 s="30">
        <v>5000</v>
      </c>
      <c r="E3744" s="28">
        <v>100</v>
      </c>
      <c r="F3744" t="s">
        <v>8220</v>
      </c>
      <c r="G3744" t="s">
        <v>8223</v>
      </c>
      <c r="H3744" t="s">
        <v>8245</v>
      </c>
      <c r="I3744" s="7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8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 s="30">
        <v>2200</v>
      </c>
      <c r="E3745" s="28">
        <v>0</v>
      </c>
      <c r="F3745" t="s">
        <v>8220</v>
      </c>
      <c r="G3745" t="s">
        <v>8223</v>
      </c>
      <c r="H3745" t="s">
        <v>8245</v>
      </c>
      <c r="I3745" s="7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8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 s="30">
        <v>1200</v>
      </c>
      <c r="E3746" s="28">
        <v>0</v>
      </c>
      <c r="F3746" t="s">
        <v>8220</v>
      </c>
      <c r="G3746" t="s">
        <v>8223</v>
      </c>
      <c r="H3746" t="s">
        <v>8245</v>
      </c>
      <c r="I3746" s="7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8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 s="30">
        <v>100</v>
      </c>
      <c r="E3747" s="28">
        <v>10</v>
      </c>
      <c r="F3747" t="s">
        <v>8220</v>
      </c>
      <c r="G3747" t="s">
        <v>8223</v>
      </c>
      <c r="H3747" t="s">
        <v>8245</v>
      </c>
      <c r="I3747" s="7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8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7" x14ac:dyDescent="0.25">
      <c r="A3748">
        <v>3746</v>
      </c>
      <c r="B3748" s="3" t="s">
        <v>3743</v>
      </c>
      <c r="C3748" s="3" t="s">
        <v>7856</v>
      </c>
      <c r="D3748" s="30">
        <v>8500</v>
      </c>
      <c r="E3748" s="28">
        <v>202</v>
      </c>
      <c r="F3748" t="s">
        <v>8220</v>
      </c>
      <c r="G3748" t="s">
        <v>8223</v>
      </c>
      <c r="H3748" t="s">
        <v>8245</v>
      </c>
      <c r="I3748" s="7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 s="30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7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8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7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8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7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8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7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8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7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8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5" hidden="1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7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8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7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8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7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8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9" hidden="1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7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8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7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7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8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7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8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7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8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7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8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9" hidden="1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7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8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9" hidden="1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7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8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7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8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7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8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7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8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7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7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8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7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8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7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8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9" hidden="1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7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8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7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8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7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8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7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8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7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8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7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8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7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8">
        <f t="shared" ref="P3778:P3841" si="237">IFERROR(ROUND(E3778/L3778,2),0)</f>
        <v>90.82</v>
      </c>
      <c r="Q3778" s="12" t="s">
        <v>8315</v>
      </c>
      <c r="R3778" t="s">
        <v>8357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7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8">
        <f t="shared" si="237"/>
        <v>48.54</v>
      </c>
      <c r="Q3779" s="12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7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8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7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8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7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8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7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8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9" hidden="1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7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8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7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8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7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8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9" hidden="1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7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8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7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7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8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7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8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9" hidden="1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7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8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7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8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7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8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7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8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7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8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9" hidden="1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7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8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9" hidden="1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7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8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7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7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8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7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8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7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8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7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8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7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8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7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8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7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8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7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8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7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8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7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7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8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30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7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8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30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7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8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 s="30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7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8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30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7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8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 s="30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7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8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 s="30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7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8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 s="30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7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8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30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7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8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 s="30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7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 s="30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7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8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 s="30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7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8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 s="30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7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8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30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7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8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 s="30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7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8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 s="30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7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8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 s="30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7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8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30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7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8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 s="30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7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8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30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7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30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7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8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 s="30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7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8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 s="30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7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8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 s="30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7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8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 s="30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7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8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 s="30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7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8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 s="30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7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8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30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7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8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30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7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8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 s="30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7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30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7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8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 s="30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7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8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 s="30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7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8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30">
        <v>1</v>
      </c>
      <c r="E3842" s="5">
        <v>65</v>
      </c>
      <c r="F3842" t="s">
        <v>8218</v>
      </c>
      <c r="G3842" t="s">
        <v>8224</v>
      </c>
      <c r="H3842" t="s">
        <v>8246</v>
      </c>
      <c r="I3842" s="7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8">
        <f t="shared" ref="P3842:P3905" si="241">IFERROR(ROUND(E3842/L3842,2),0)</f>
        <v>21.67</v>
      </c>
      <c r="Q3842" s="12" t="s">
        <v>8315</v>
      </c>
      <c r="R3842" t="s">
        <v>8316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 s="30">
        <v>10000</v>
      </c>
      <c r="E3843" s="28">
        <v>872</v>
      </c>
      <c r="F3843" t="s">
        <v>8220</v>
      </c>
      <c r="G3843" t="s">
        <v>8223</v>
      </c>
      <c r="H3843" t="s">
        <v>8245</v>
      </c>
      <c r="I3843" s="7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8">
        <f t="shared" si="241"/>
        <v>25.65</v>
      </c>
      <c r="Q3843" s="12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30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7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8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 s="30">
        <v>5000</v>
      </c>
      <c r="E3845" s="28">
        <v>1065</v>
      </c>
      <c r="F3845" t="s">
        <v>8220</v>
      </c>
      <c r="G3845" t="s">
        <v>8223</v>
      </c>
      <c r="H3845" t="s">
        <v>8245</v>
      </c>
      <c r="I3845" s="7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8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 s="30">
        <v>9800</v>
      </c>
      <c r="E3846" s="28">
        <v>4066</v>
      </c>
      <c r="F3846" t="s">
        <v>8220</v>
      </c>
      <c r="G3846" t="s">
        <v>8223</v>
      </c>
      <c r="H3846" t="s">
        <v>8245</v>
      </c>
      <c r="I3846" s="7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8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 s="30">
        <v>40000</v>
      </c>
      <c r="E3847" s="28">
        <v>842</v>
      </c>
      <c r="F3847" t="s">
        <v>8220</v>
      </c>
      <c r="G3847" t="s">
        <v>8223</v>
      </c>
      <c r="H3847" t="s">
        <v>8245</v>
      </c>
      <c r="I3847" s="7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8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 s="30">
        <v>7000</v>
      </c>
      <c r="E3848" s="28">
        <v>189</v>
      </c>
      <c r="F3848" t="s">
        <v>8220</v>
      </c>
      <c r="G3848" t="s">
        <v>8223</v>
      </c>
      <c r="H3848" t="s">
        <v>8245</v>
      </c>
      <c r="I3848" s="7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 s="30">
        <v>10500</v>
      </c>
      <c r="E3849" s="28">
        <v>1697</v>
      </c>
      <c r="F3849" t="s">
        <v>8220</v>
      </c>
      <c r="G3849" t="s">
        <v>8223</v>
      </c>
      <c r="H3849" t="s">
        <v>8245</v>
      </c>
      <c r="I3849" s="7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8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 s="30">
        <v>13000</v>
      </c>
      <c r="E3850" s="28">
        <v>2129</v>
      </c>
      <c r="F3850" t="s">
        <v>8220</v>
      </c>
      <c r="G3850" t="s">
        <v>8223</v>
      </c>
      <c r="H3850" t="s">
        <v>8245</v>
      </c>
      <c r="I3850" s="7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8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 s="30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7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8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 s="30">
        <v>1000</v>
      </c>
      <c r="E3852" s="28">
        <v>38</v>
      </c>
      <c r="F3852" t="s">
        <v>8220</v>
      </c>
      <c r="G3852" t="s">
        <v>8223</v>
      </c>
      <c r="H3852" t="s">
        <v>8245</v>
      </c>
      <c r="I3852" s="7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8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30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7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8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 s="30">
        <v>10000</v>
      </c>
      <c r="E3854" s="28">
        <v>20</v>
      </c>
      <c r="F3854" t="s">
        <v>8220</v>
      </c>
      <c r="G3854" t="s">
        <v>8223</v>
      </c>
      <c r="H3854" t="s">
        <v>8245</v>
      </c>
      <c r="I3854" s="7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8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 s="30">
        <v>100000</v>
      </c>
      <c r="E3855" s="28">
        <v>26</v>
      </c>
      <c r="F3855" t="s">
        <v>8220</v>
      </c>
      <c r="G3855" t="s">
        <v>8223</v>
      </c>
      <c r="H3855" t="s">
        <v>8245</v>
      </c>
      <c r="I3855" s="7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8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 s="30">
        <v>11000</v>
      </c>
      <c r="E3856" s="28">
        <v>1788</v>
      </c>
      <c r="F3856" t="s">
        <v>8220</v>
      </c>
      <c r="G3856" t="s">
        <v>8223</v>
      </c>
      <c r="H3856" t="s">
        <v>8245</v>
      </c>
      <c r="I3856" s="7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8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 s="30">
        <v>1000</v>
      </c>
      <c r="E3857" s="28">
        <v>25</v>
      </c>
      <c r="F3857" t="s">
        <v>8220</v>
      </c>
      <c r="G3857" t="s">
        <v>8223</v>
      </c>
      <c r="H3857" t="s">
        <v>8245</v>
      </c>
      <c r="I3857" s="7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8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 s="30">
        <v>5000</v>
      </c>
      <c r="E3858" s="28">
        <v>1</v>
      </c>
      <c r="F3858" t="s">
        <v>8220</v>
      </c>
      <c r="G3858" t="s">
        <v>8223</v>
      </c>
      <c r="H3858" t="s">
        <v>8245</v>
      </c>
      <c r="I3858" s="7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 s="30">
        <v>5000</v>
      </c>
      <c r="E3859" s="28">
        <v>260</v>
      </c>
      <c r="F3859" t="s">
        <v>8220</v>
      </c>
      <c r="G3859" t="s">
        <v>8223</v>
      </c>
      <c r="H3859" t="s">
        <v>8245</v>
      </c>
      <c r="I3859" s="7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8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 s="30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7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8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 s="30">
        <v>2500</v>
      </c>
      <c r="E3861" s="28">
        <v>1</v>
      </c>
      <c r="F3861" t="s">
        <v>8220</v>
      </c>
      <c r="G3861" t="s">
        <v>8223</v>
      </c>
      <c r="H3861" t="s">
        <v>8245</v>
      </c>
      <c r="I3861" s="7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8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 s="30">
        <v>6000</v>
      </c>
      <c r="E3862" s="28">
        <v>1060</v>
      </c>
      <c r="F3862" t="s">
        <v>8220</v>
      </c>
      <c r="G3862" t="s">
        <v>8223</v>
      </c>
      <c r="H3862" t="s">
        <v>8245</v>
      </c>
      <c r="I3862" s="7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8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7" x14ac:dyDescent="0.25">
      <c r="A3863">
        <v>3861</v>
      </c>
      <c r="B3863" s="3" t="s">
        <v>3858</v>
      </c>
      <c r="C3863" s="3" t="s">
        <v>7970</v>
      </c>
      <c r="D3863" s="30">
        <v>2000</v>
      </c>
      <c r="E3863" s="28">
        <v>100</v>
      </c>
      <c r="F3863" t="s">
        <v>8220</v>
      </c>
      <c r="G3863" t="s">
        <v>8223</v>
      </c>
      <c r="H3863" t="s">
        <v>8245</v>
      </c>
      <c r="I3863" s="7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8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 s="30">
        <v>7500</v>
      </c>
      <c r="E3864" s="28">
        <v>1</v>
      </c>
      <c r="F3864" t="s">
        <v>8220</v>
      </c>
      <c r="G3864" t="s">
        <v>8223</v>
      </c>
      <c r="H3864" t="s">
        <v>8245</v>
      </c>
      <c r="I3864" s="7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8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 s="30">
        <v>6000</v>
      </c>
      <c r="E3865" s="28">
        <v>0</v>
      </c>
      <c r="F3865" t="s">
        <v>8220</v>
      </c>
      <c r="G3865" t="s">
        <v>8223</v>
      </c>
      <c r="H3865" t="s">
        <v>8245</v>
      </c>
      <c r="I3865" s="7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8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 s="30">
        <v>5000</v>
      </c>
      <c r="E3866" s="28">
        <v>60</v>
      </c>
      <c r="F3866" t="s">
        <v>8220</v>
      </c>
      <c r="G3866" t="s">
        <v>8223</v>
      </c>
      <c r="H3866" t="s">
        <v>8245</v>
      </c>
      <c r="I3866" s="7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8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 s="30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7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8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 s="30">
        <v>2000</v>
      </c>
      <c r="E3868" s="28">
        <v>11</v>
      </c>
      <c r="F3868" t="s">
        <v>8220</v>
      </c>
      <c r="G3868" t="s">
        <v>8223</v>
      </c>
      <c r="H3868" t="s">
        <v>8245</v>
      </c>
      <c r="I3868" s="7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 s="30">
        <v>2000</v>
      </c>
      <c r="E3869" s="28">
        <v>251</v>
      </c>
      <c r="F3869" t="s">
        <v>8220</v>
      </c>
      <c r="G3869" t="s">
        <v>8223</v>
      </c>
      <c r="H3869" t="s">
        <v>8245</v>
      </c>
      <c r="I3869" s="7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8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7" hidden="1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7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8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7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8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7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8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7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8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7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8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7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8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7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8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7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8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9" hidden="1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7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7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8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7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8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9" hidden="1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7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8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9" hidden="1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7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8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7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8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7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8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9" hidden="1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7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8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7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8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7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8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7" hidden="1" x14ac:dyDescent="0.25">
      <c r="A3888">
        <v>3886</v>
      </c>
      <c r="B3888" s="3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7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7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8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30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7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8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 s="30">
        <v>8000</v>
      </c>
      <c r="E3891" s="28">
        <v>118</v>
      </c>
      <c r="F3891" t="s">
        <v>8220</v>
      </c>
      <c r="G3891" t="s">
        <v>8223</v>
      </c>
      <c r="H3891" t="s">
        <v>8245</v>
      </c>
      <c r="I3891" s="7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8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 s="30">
        <v>15000</v>
      </c>
      <c r="E3892" s="28">
        <v>2524</v>
      </c>
      <c r="F3892" t="s">
        <v>8220</v>
      </c>
      <c r="G3892" t="s">
        <v>8223</v>
      </c>
      <c r="H3892" t="s">
        <v>8245</v>
      </c>
      <c r="I3892" s="7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8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 s="30">
        <v>800</v>
      </c>
      <c r="E3893" s="28">
        <v>260</v>
      </c>
      <c r="F3893" t="s">
        <v>8220</v>
      </c>
      <c r="G3893" t="s">
        <v>8223</v>
      </c>
      <c r="H3893" t="s">
        <v>8245</v>
      </c>
      <c r="I3893" s="7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8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 s="30">
        <v>1000</v>
      </c>
      <c r="E3894" s="28">
        <v>0</v>
      </c>
      <c r="F3894" t="s">
        <v>8220</v>
      </c>
      <c r="G3894" t="s">
        <v>8223</v>
      </c>
      <c r="H3894" t="s">
        <v>8245</v>
      </c>
      <c r="I3894" s="7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8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 s="30">
        <v>50000</v>
      </c>
      <c r="E3895" s="28">
        <v>10775</v>
      </c>
      <c r="F3895" t="s">
        <v>8220</v>
      </c>
      <c r="G3895" t="s">
        <v>8223</v>
      </c>
      <c r="H3895" t="s">
        <v>8245</v>
      </c>
      <c r="I3895" s="7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8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 s="30">
        <v>15000</v>
      </c>
      <c r="E3896" s="28">
        <v>520</v>
      </c>
      <c r="F3896" t="s">
        <v>8220</v>
      </c>
      <c r="G3896" t="s">
        <v>8223</v>
      </c>
      <c r="H3896" t="s">
        <v>8245</v>
      </c>
      <c r="I3896" s="7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8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 s="30">
        <v>1000</v>
      </c>
      <c r="E3897" s="28">
        <v>50</v>
      </c>
      <c r="F3897" t="s">
        <v>8220</v>
      </c>
      <c r="G3897" t="s">
        <v>8223</v>
      </c>
      <c r="H3897" t="s">
        <v>8245</v>
      </c>
      <c r="I3897" s="7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8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 s="30">
        <v>1600</v>
      </c>
      <c r="E3898" s="28">
        <v>170</v>
      </c>
      <c r="F3898" t="s">
        <v>8220</v>
      </c>
      <c r="G3898" t="s">
        <v>8223</v>
      </c>
      <c r="H3898" t="s">
        <v>8245</v>
      </c>
      <c r="I3898" s="7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 s="30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7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8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30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7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8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 s="30">
        <v>10000</v>
      </c>
      <c r="E3901" s="28">
        <v>125</v>
      </c>
      <c r="F3901" t="s">
        <v>8220</v>
      </c>
      <c r="G3901" t="s">
        <v>8223</v>
      </c>
      <c r="H3901" t="s">
        <v>8245</v>
      </c>
      <c r="I3901" s="7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8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 s="30">
        <v>2500</v>
      </c>
      <c r="E3902" s="28">
        <v>135</v>
      </c>
      <c r="F3902" t="s">
        <v>8220</v>
      </c>
      <c r="G3902" t="s">
        <v>8223</v>
      </c>
      <c r="H3902" t="s">
        <v>8245</v>
      </c>
      <c r="I3902" s="7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8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 s="30">
        <v>3000</v>
      </c>
      <c r="E3903" s="28">
        <v>25</v>
      </c>
      <c r="F3903" t="s">
        <v>8220</v>
      </c>
      <c r="G3903" t="s">
        <v>8223</v>
      </c>
      <c r="H3903" t="s">
        <v>8245</v>
      </c>
      <c r="I3903" s="7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8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30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7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8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 s="30">
        <v>1500</v>
      </c>
      <c r="E3905" s="28">
        <v>0</v>
      </c>
      <c r="F3905" t="s">
        <v>8220</v>
      </c>
      <c r="G3905" t="s">
        <v>8223</v>
      </c>
      <c r="H3905" t="s">
        <v>8245</v>
      </c>
      <c r="I3905" s="7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8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7" x14ac:dyDescent="0.25">
      <c r="A3906">
        <v>3904</v>
      </c>
      <c r="B3906" s="3" t="s">
        <v>3901</v>
      </c>
      <c r="C3906" s="3" t="s">
        <v>8012</v>
      </c>
      <c r="D3906" s="30">
        <v>10000</v>
      </c>
      <c r="E3906" s="28">
        <v>3</v>
      </c>
      <c r="F3906" t="s">
        <v>8220</v>
      </c>
      <c r="G3906" t="s">
        <v>8223</v>
      </c>
      <c r="H3906" t="s">
        <v>8245</v>
      </c>
      <c r="I3906" s="7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8">
        <f t="shared" ref="P3906:P3969" si="245">IFERROR(ROUND(E3906/L3906,2),0)</f>
        <v>1.5</v>
      </c>
      <c r="Q3906" s="12" t="s">
        <v>8315</v>
      </c>
      <c r="R3906" t="s">
        <v>8316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30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7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8">
        <f t="shared" si="245"/>
        <v>24.71</v>
      </c>
      <c r="Q3907" s="12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30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7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 s="30">
        <v>1000</v>
      </c>
      <c r="E3909" s="28">
        <v>153</v>
      </c>
      <c r="F3909" t="s">
        <v>8220</v>
      </c>
      <c r="G3909" t="s">
        <v>8223</v>
      </c>
      <c r="H3909" t="s">
        <v>8245</v>
      </c>
      <c r="I3909" s="7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8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 s="30">
        <v>750</v>
      </c>
      <c r="E3910" s="28">
        <v>65</v>
      </c>
      <c r="F3910" t="s">
        <v>8220</v>
      </c>
      <c r="G3910" t="s">
        <v>8223</v>
      </c>
      <c r="H3910" t="s">
        <v>8245</v>
      </c>
      <c r="I3910" s="7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8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 s="30">
        <v>60000</v>
      </c>
      <c r="E3911" s="28">
        <v>135</v>
      </c>
      <c r="F3911" t="s">
        <v>8220</v>
      </c>
      <c r="G3911" t="s">
        <v>8223</v>
      </c>
      <c r="H3911" t="s">
        <v>8245</v>
      </c>
      <c r="I3911" s="7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8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 s="30">
        <v>6000</v>
      </c>
      <c r="E3912" s="28">
        <v>185</v>
      </c>
      <c r="F3912" t="s">
        <v>8220</v>
      </c>
      <c r="G3912" t="s">
        <v>8223</v>
      </c>
      <c r="H3912" t="s">
        <v>8245</v>
      </c>
      <c r="I3912" s="7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8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 s="30">
        <v>8000</v>
      </c>
      <c r="E3913" s="28">
        <v>2993</v>
      </c>
      <c r="F3913" t="s">
        <v>8220</v>
      </c>
      <c r="G3913" t="s">
        <v>8223</v>
      </c>
      <c r="H3913" t="s">
        <v>8245</v>
      </c>
      <c r="I3913" s="7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8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 s="30">
        <v>15000</v>
      </c>
      <c r="E3914" s="28">
        <v>1</v>
      </c>
      <c r="F3914" t="s">
        <v>8220</v>
      </c>
      <c r="G3914" t="s">
        <v>8223</v>
      </c>
      <c r="H3914" t="s">
        <v>8245</v>
      </c>
      <c r="I3914" s="7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8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 s="30">
        <v>10000</v>
      </c>
      <c r="E3915" s="28">
        <v>1000</v>
      </c>
      <c r="F3915" t="s">
        <v>8220</v>
      </c>
      <c r="G3915" t="s">
        <v>8223</v>
      </c>
      <c r="H3915" t="s">
        <v>8245</v>
      </c>
      <c r="I3915" s="7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8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30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7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8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30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7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8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 s="30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7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30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7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8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30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7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8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30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7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8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30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7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8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30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7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8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 s="30">
        <v>750</v>
      </c>
      <c r="E3924" s="28">
        <v>61</v>
      </c>
      <c r="F3924" t="s">
        <v>8220</v>
      </c>
      <c r="G3924" t="s">
        <v>8223</v>
      </c>
      <c r="H3924" t="s">
        <v>8245</v>
      </c>
      <c r="I3924" s="7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8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30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7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8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 s="30">
        <v>15000</v>
      </c>
      <c r="E3926" s="28">
        <v>2290</v>
      </c>
      <c r="F3926" t="s">
        <v>8220</v>
      </c>
      <c r="G3926" t="s">
        <v>8223</v>
      </c>
      <c r="H3926" t="s">
        <v>8245</v>
      </c>
      <c r="I3926" s="7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8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 s="30">
        <v>150</v>
      </c>
      <c r="E3927" s="28">
        <v>15</v>
      </c>
      <c r="F3927" t="s">
        <v>8220</v>
      </c>
      <c r="G3927" t="s">
        <v>8223</v>
      </c>
      <c r="H3927" t="s">
        <v>8245</v>
      </c>
      <c r="I3927" s="7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8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 s="30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7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30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7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8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 s="30">
        <v>5000</v>
      </c>
      <c r="E3930" s="28">
        <v>651</v>
      </c>
      <c r="F3930" t="s">
        <v>8220</v>
      </c>
      <c r="G3930" t="s">
        <v>8223</v>
      </c>
      <c r="H3930" t="s">
        <v>8245</v>
      </c>
      <c r="I3930" s="7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8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 s="30">
        <v>20000</v>
      </c>
      <c r="E3931" s="28">
        <v>453</v>
      </c>
      <c r="F3931" t="s">
        <v>8220</v>
      </c>
      <c r="G3931" t="s">
        <v>8223</v>
      </c>
      <c r="H3931" t="s">
        <v>8245</v>
      </c>
      <c r="I3931" s="7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8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 s="30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7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8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 s="30">
        <v>8000</v>
      </c>
      <c r="E3933" s="28">
        <v>0</v>
      </c>
      <c r="F3933" t="s">
        <v>8220</v>
      </c>
      <c r="G3933" t="s">
        <v>8223</v>
      </c>
      <c r="H3933" t="s">
        <v>8245</v>
      </c>
      <c r="I3933" s="7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8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 s="30">
        <v>12000</v>
      </c>
      <c r="E3934" s="28">
        <v>1</v>
      </c>
      <c r="F3934" t="s">
        <v>8220</v>
      </c>
      <c r="G3934" t="s">
        <v>8223</v>
      </c>
      <c r="H3934" t="s">
        <v>8245</v>
      </c>
      <c r="I3934" s="7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8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 s="30">
        <v>7000</v>
      </c>
      <c r="E3935" s="28">
        <v>1102</v>
      </c>
      <c r="F3935" t="s">
        <v>8220</v>
      </c>
      <c r="G3935" t="s">
        <v>8223</v>
      </c>
      <c r="H3935" t="s">
        <v>8245</v>
      </c>
      <c r="I3935" s="7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8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 s="30">
        <v>5000</v>
      </c>
      <c r="E3936" s="28">
        <v>550</v>
      </c>
      <c r="F3936" t="s">
        <v>8220</v>
      </c>
      <c r="G3936" t="s">
        <v>8223</v>
      </c>
      <c r="H3936" t="s">
        <v>8245</v>
      </c>
      <c r="I3936" s="7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8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30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7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8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 s="30">
        <v>20000</v>
      </c>
      <c r="E3938" s="28">
        <v>0</v>
      </c>
      <c r="F3938" t="s">
        <v>8220</v>
      </c>
      <c r="G3938" t="s">
        <v>8223</v>
      </c>
      <c r="H3938" t="s">
        <v>8245</v>
      </c>
      <c r="I3938" s="7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 s="30">
        <v>2885</v>
      </c>
      <c r="E3939" s="28">
        <v>2485</v>
      </c>
      <c r="F3939" t="s">
        <v>8220</v>
      </c>
      <c r="G3939" t="s">
        <v>8223</v>
      </c>
      <c r="H3939" t="s">
        <v>8245</v>
      </c>
      <c r="I3939" s="7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8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 s="30">
        <v>3255</v>
      </c>
      <c r="E3940" s="28">
        <v>397</v>
      </c>
      <c r="F3940" t="s">
        <v>8220</v>
      </c>
      <c r="G3940" t="s">
        <v>8223</v>
      </c>
      <c r="H3940" t="s">
        <v>8245</v>
      </c>
      <c r="I3940" s="7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8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 s="30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7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8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 s="30">
        <v>5000</v>
      </c>
      <c r="E3942" s="28">
        <v>11</v>
      </c>
      <c r="F3942" t="s">
        <v>8220</v>
      </c>
      <c r="G3942" t="s">
        <v>8223</v>
      </c>
      <c r="H3942" t="s">
        <v>8245</v>
      </c>
      <c r="I3942" s="7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8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 s="30">
        <v>5500</v>
      </c>
      <c r="E3943" s="28">
        <v>50</v>
      </c>
      <c r="F3943" t="s">
        <v>8220</v>
      </c>
      <c r="G3943" t="s">
        <v>8223</v>
      </c>
      <c r="H3943" t="s">
        <v>8245</v>
      </c>
      <c r="I3943" s="7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8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 s="30">
        <v>1200</v>
      </c>
      <c r="E3944" s="28">
        <v>0</v>
      </c>
      <c r="F3944" t="s">
        <v>8220</v>
      </c>
      <c r="G3944" t="s">
        <v>8223</v>
      </c>
      <c r="H3944" t="s">
        <v>8245</v>
      </c>
      <c r="I3944" s="7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8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 s="30">
        <v>5000</v>
      </c>
      <c r="E3945" s="28">
        <v>1782</v>
      </c>
      <c r="F3945" t="s">
        <v>8220</v>
      </c>
      <c r="G3945" t="s">
        <v>8223</v>
      </c>
      <c r="H3945" t="s">
        <v>8245</v>
      </c>
      <c r="I3945" s="7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8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 s="30">
        <v>5000</v>
      </c>
      <c r="E3946" s="28">
        <v>0</v>
      </c>
      <c r="F3946" t="s">
        <v>8220</v>
      </c>
      <c r="G3946" t="s">
        <v>8223</v>
      </c>
      <c r="H3946" t="s">
        <v>8245</v>
      </c>
      <c r="I3946" s="7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8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 s="30">
        <v>2000</v>
      </c>
      <c r="E3947" s="28">
        <v>5</v>
      </c>
      <c r="F3947" t="s">
        <v>8220</v>
      </c>
      <c r="G3947" t="s">
        <v>8223</v>
      </c>
      <c r="H3947" t="s">
        <v>8245</v>
      </c>
      <c r="I3947" s="7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8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 s="30">
        <v>6000</v>
      </c>
      <c r="E3948" s="28">
        <v>195</v>
      </c>
      <c r="F3948" t="s">
        <v>8220</v>
      </c>
      <c r="G3948" t="s">
        <v>8223</v>
      </c>
      <c r="H3948" t="s">
        <v>8245</v>
      </c>
      <c r="I3948" s="7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 s="30">
        <v>3000</v>
      </c>
      <c r="E3949" s="28">
        <v>101</v>
      </c>
      <c r="F3949" t="s">
        <v>8220</v>
      </c>
      <c r="G3949" t="s">
        <v>8223</v>
      </c>
      <c r="H3949" t="s">
        <v>8245</v>
      </c>
      <c r="I3949" s="7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8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 s="30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7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8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 s="30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7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8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 s="30">
        <v>4000</v>
      </c>
      <c r="E3952" s="28">
        <v>25</v>
      </c>
      <c r="F3952" t="s">
        <v>8220</v>
      </c>
      <c r="G3952" t="s">
        <v>8223</v>
      </c>
      <c r="H3952" t="s">
        <v>8245</v>
      </c>
      <c r="I3952" s="7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8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 s="30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7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8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 s="30">
        <v>26000</v>
      </c>
      <c r="E3954" s="28">
        <v>25</v>
      </c>
      <c r="F3954" t="s">
        <v>8220</v>
      </c>
      <c r="G3954" t="s">
        <v>8223</v>
      </c>
      <c r="H3954" t="s">
        <v>8245</v>
      </c>
      <c r="I3954" s="7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8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 s="30">
        <v>17600</v>
      </c>
      <c r="E3955" s="28">
        <v>0</v>
      </c>
      <c r="F3955" t="s">
        <v>8220</v>
      </c>
      <c r="G3955" t="s">
        <v>8223</v>
      </c>
      <c r="H3955" t="s">
        <v>8245</v>
      </c>
      <c r="I3955" s="7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8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 s="30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7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8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 s="30">
        <v>1750</v>
      </c>
      <c r="E3957" s="28">
        <v>425</v>
      </c>
      <c r="F3957" t="s">
        <v>8220</v>
      </c>
      <c r="G3957" t="s">
        <v>8223</v>
      </c>
      <c r="H3957" t="s">
        <v>8245</v>
      </c>
      <c r="I3957" s="7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8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 s="30">
        <v>5500</v>
      </c>
      <c r="E3958" s="28">
        <v>0</v>
      </c>
      <c r="F3958" t="s">
        <v>8220</v>
      </c>
      <c r="G3958" t="s">
        <v>8223</v>
      </c>
      <c r="H3958" t="s">
        <v>8245</v>
      </c>
      <c r="I3958" s="7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 s="30">
        <v>28000</v>
      </c>
      <c r="E3959" s="28">
        <v>7</v>
      </c>
      <c r="F3959" t="s">
        <v>8220</v>
      </c>
      <c r="G3959" t="s">
        <v>8223</v>
      </c>
      <c r="H3959" t="s">
        <v>8245</v>
      </c>
      <c r="I3959" s="7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8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 s="30">
        <v>2000</v>
      </c>
      <c r="E3960" s="28">
        <v>641</v>
      </c>
      <c r="F3960" t="s">
        <v>8220</v>
      </c>
      <c r="G3960" t="s">
        <v>8223</v>
      </c>
      <c r="H3960" t="s">
        <v>8245</v>
      </c>
      <c r="I3960" s="7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8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 s="30">
        <v>1200</v>
      </c>
      <c r="E3961" s="28">
        <v>292</v>
      </c>
      <c r="F3961" t="s">
        <v>8220</v>
      </c>
      <c r="G3961" t="s">
        <v>8223</v>
      </c>
      <c r="H3961" t="s">
        <v>8245</v>
      </c>
      <c r="I3961" s="7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8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 s="30">
        <v>3000</v>
      </c>
      <c r="E3962" s="28">
        <v>45</v>
      </c>
      <c r="F3962" t="s">
        <v>8220</v>
      </c>
      <c r="G3962" t="s">
        <v>8223</v>
      </c>
      <c r="H3962" t="s">
        <v>8245</v>
      </c>
      <c r="I3962" s="7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8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30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7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8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30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7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8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 s="30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7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8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 s="30">
        <v>2000</v>
      </c>
      <c r="E3966" s="28">
        <v>126</v>
      </c>
      <c r="F3966" t="s">
        <v>8220</v>
      </c>
      <c r="G3966" t="s">
        <v>8223</v>
      </c>
      <c r="H3966" t="s">
        <v>8245</v>
      </c>
      <c r="I3966" s="7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8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 s="30">
        <v>2000</v>
      </c>
      <c r="E3967" s="28">
        <v>285</v>
      </c>
      <c r="F3967" t="s">
        <v>8220</v>
      </c>
      <c r="G3967" t="s">
        <v>8223</v>
      </c>
      <c r="H3967" t="s">
        <v>8245</v>
      </c>
      <c r="I3967" s="7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8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 s="30">
        <v>7500</v>
      </c>
      <c r="E3968" s="28">
        <v>45</v>
      </c>
      <c r="F3968" t="s">
        <v>8220</v>
      </c>
      <c r="G3968" t="s">
        <v>8223</v>
      </c>
      <c r="H3968" t="s">
        <v>8245</v>
      </c>
      <c r="I3968" s="7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 s="30">
        <v>1700</v>
      </c>
      <c r="E3969" s="28">
        <v>410</v>
      </c>
      <c r="F3969" t="s">
        <v>8220</v>
      </c>
      <c r="G3969" t="s">
        <v>8223</v>
      </c>
      <c r="H3969" t="s">
        <v>8245</v>
      </c>
      <c r="I3969" s="7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8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 s="30">
        <v>5000</v>
      </c>
      <c r="E3970" s="28">
        <v>527</v>
      </c>
      <c r="F3970" t="s">
        <v>8220</v>
      </c>
      <c r="G3970" t="s">
        <v>8223</v>
      </c>
      <c r="H3970" t="s">
        <v>8245</v>
      </c>
      <c r="I3970" s="7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8">
        <f t="shared" ref="P3970:P4033" si="249">IFERROR(ROUND(E3970/L3970,2),0)</f>
        <v>47.91</v>
      </c>
      <c r="Q3970" s="12" t="s">
        <v>8315</v>
      </c>
      <c r="R3970" t="s">
        <v>8316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 s="30">
        <v>2825</v>
      </c>
      <c r="E3971" s="28">
        <v>211</v>
      </c>
      <c r="F3971" t="s">
        <v>8220</v>
      </c>
      <c r="G3971" t="s">
        <v>8223</v>
      </c>
      <c r="H3971" t="s">
        <v>8245</v>
      </c>
      <c r="I3971" s="7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8">
        <f t="shared" si="249"/>
        <v>35.17</v>
      </c>
      <c r="Q3971" s="12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 s="30">
        <v>15000</v>
      </c>
      <c r="E3972" s="28">
        <v>11</v>
      </c>
      <c r="F3972" t="s">
        <v>8220</v>
      </c>
      <c r="G3972" t="s">
        <v>8223</v>
      </c>
      <c r="H3972" t="s">
        <v>8245</v>
      </c>
      <c r="I3972" s="7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8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 s="30">
        <v>14000</v>
      </c>
      <c r="E3973" s="28">
        <v>136</v>
      </c>
      <c r="F3973" t="s">
        <v>8220</v>
      </c>
      <c r="G3973" t="s">
        <v>8223</v>
      </c>
      <c r="H3973" t="s">
        <v>8245</v>
      </c>
      <c r="I3973" s="7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8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 s="30">
        <v>1000</v>
      </c>
      <c r="E3974" s="28">
        <v>211</v>
      </c>
      <c r="F3974" t="s">
        <v>8220</v>
      </c>
      <c r="G3974" t="s">
        <v>8223</v>
      </c>
      <c r="H3974" t="s">
        <v>8245</v>
      </c>
      <c r="I3974" s="7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8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 s="30">
        <v>5000</v>
      </c>
      <c r="E3975" s="28">
        <v>3905</v>
      </c>
      <c r="F3975" t="s">
        <v>8220</v>
      </c>
      <c r="G3975" t="s">
        <v>8223</v>
      </c>
      <c r="H3975" t="s">
        <v>8245</v>
      </c>
      <c r="I3975" s="7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8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30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7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8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 s="30">
        <v>678</v>
      </c>
      <c r="E3977" s="28">
        <v>0</v>
      </c>
      <c r="F3977" t="s">
        <v>8220</v>
      </c>
      <c r="G3977" t="s">
        <v>8223</v>
      </c>
      <c r="H3977" t="s">
        <v>8245</v>
      </c>
      <c r="I3977" s="7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8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 s="30">
        <v>1300</v>
      </c>
      <c r="E3978" s="28">
        <v>620</v>
      </c>
      <c r="F3978" t="s">
        <v>8220</v>
      </c>
      <c r="G3978" t="s">
        <v>8223</v>
      </c>
      <c r="H3978" t="s">
        <v>8245</v>
      </c>
      <c r="I3978" s="7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 s="30">
        <v>90000</v>
      </c>
      <c r="E3979" s="28">
        <v>1305</v>
      </c>
      <c r="F3979" t="s">
        <v>8220</v>
      </c>
      <c r="G3979" t="s">
        <v>8223</v>
      </c>
      <c r="H3979" t="s">
        <v>8245</v>
      </c>
      <c r="I3979" s="7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8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 s="30">
        <v>2000</v>
      </c>
      <c r="E3980" s="28">
        <v>214</v>
      </c>
      <c r="F3980" t="s">
        <v>8220</v>
      </c>
      <c r="G3980" t="s">
        <v>8223</v>
      </c>
      <c r="H3980" t="s">
        <v>8245</v>
      </c>
      <c r="I3980" s="7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8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30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7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8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 s="30">
        <v>2500</v>
      </c>
      <c r="E3982" s="28">
        <v>450</v>
      </c>
      <c r="F3982" t="s">
        <v>8220</v>
      </c>
      <c r="G3982" t="s">
        <v>8223</v>
      </c>
      <c r="H3982" t="s">
        <v>8245</v>
      </c>
      <c r="I3982" s="7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8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 s="30">
        <v>30000</v>
      </c>
      <c r="E3983" s="28">
        <v>1225</v>
      </c>
      <c r="F3983" t="s">
        <v>8220</v>
      </c>
      <c r="G3983" t="s">
        <v>8223</v>
      </c>
      <c r="H3983" t="s">
        <v>8245</v>
      </c>
      <c r="I3983" s="7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8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30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7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8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 s="30">
        <v>11140</v>
      </c>
      <c r="E3985" s="28">
        <v>3877</v>
      </c>
      <c r="F3985" t="s">
        <v>8220</v>
      </c>
      <c r="G3985" t="s">
        <v>8223</v>
      </c>
      <c r="H3985" t="s">
        <v>8245</v>
      </c>
      <c r="I3985" s="7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8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30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7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8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 s="30">
        <v>2000</v>
      </c>
      <c r="E3987" s="28">
        <v>641</v>
      </c>
      <c r="F3987" t="s">
        <v>8220</v>
      </c>
      <c r="G3987" t="s">
        <v>8223</v>
      </c>
      <c r="H3987" t="s">
        <v>8245</v>
      </c>
      <c r="I3987" s="7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8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30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7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30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7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8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 s="30">
        <v>1500</v>
      </c>
      <c r="E3990" s="28">
        <v>32</v>
      </c>
      <c r="F3990" t="s">
        <v>8220</v>
      </c>
      <c r="G3990" t="s">
        <v>8223</v>
      </c>
      <c r="H3990" t="s">
        <v>8245</v>
      </c>
      <c r="I3990" s="7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8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 s="30">
        <v>3000</v>
      </c>
      <c r="E3991" s="28">
        <v>0</v>
      </c>
      <c r="F3991" t="s">
        <v>8220</v>
      </c>
      <c r="G3991" t="s">
        <v>8223</v>
      </c>
      <c r="H3991" t="s">
        <v>8245</v>
      </c>
      <c r="I3991" s="7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8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30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7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8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 s="30">
        <v>500</v>
      </c>
      <c r="E3993" s="28">
        <v>100</v>
      </c>
      <c r="F3993" t="s">
        <v>8220</v>
      </c>
      <c r="G3993" t="s">
        <v>8223</v>
      </c>
      <c r="H3993" t="s">
        <v>8245</v>
      </c>
      <c r="I3993" s="7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8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 s="30">
        <v>10000</v>
      </c>
      <c r="E3994" s="28">
        <v>541</v>
      </c>
      <c r="F3994" t="s">
        <v>8220</v>
      </c>
      <c r="G3994" t="s">
        <v>8223</v>
      </c>
      <c r="H3994" t="s">
        <v>8245</v>
      </c>
      <c r="I3994" s="7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8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 s="30">
        <v>50000</v>
      </c>
      <c r="E3995" s="28">
        <v>3</v>
      </c>
      <c r="F3995" t="s">
        <v>8220</v>
      </c>
      <c r="G3995" t="s">
        <v>8223</v>
      </c>
      <c r="H3995" t="s">
        <v>8245</v>
      </c>
      <c r="I3995" s="7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8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 s="30">
        <v>2000</v>
      </c>
      <c r="E3996" s="28">
        <v>5</v>
      </c>
      <c r="F3996" t="s">
        <v>8220</v>
      </c>
      <c r="G3996" t="s">
        <v>8223</v>
      </c>
      <c r="H3996" t="s">
        <v>8245</v>
      </c>
      <c r="I3996" s="7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8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30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7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8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 s="30">
        <v>3000</v>
      </c>
      <c r="E3998" s="28">
        <v>497</v>
      </c>
      <c r="F3998" t="s">
        <v>8220</v>
      </c>
      <c r="G3998" t="s">
        <v>8223</v>
      </c>
      <c r="H3998" t="s">
        <v>8245</v>
      </c>
      <c r="I3998" s="7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30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7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8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 s="30">
        <v>1250</v>
      </c>
      <c r="E4000" s="28">
        <v>715</v>
      </c>
      <c r="F4000" t="s">
        <v>8220</v>
      </c>
      <c r="G4000" t="s">
        <v>8223</v>
      </c>
      <c r="H4000" t="s">
        <v>8245</v>
      </c>
      <c r="I4000" s="7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8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 s="30">
        <v>7000</v>
      </c>
      <c r="E4001" s="28">
        <v>1156</v>
      </c>
      <c r="F4001" t="s">
        <v>8220</v>
      </c>
      <c r="G4001" t="s">
        <v>8223</v>
      </c>
      <c r="H4001" t="s">
        <v>8245</v>
      </c>
      <c r="I4001" s="7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8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7" x14ac:dyDescent="0.25">
      <c r="A4002">
        <v>4000</v>
      </c>
      <c r="B4002" s="3" t="s">
        <v>3996</v>
      </c>
      <c r="C4002" s="3" t="s">
        <v>8106</v>
      </c>
      <c r="D4002" s="30">
        <v>8000</v>
      </c>
      <c r="E4002" s="28">
        <v>10</v>
      </c>
      <c r="F4002" t="s">
        <v>8220</v>
      </c>
      <c r="G4002" t="s">
        <v>8223</v>
      </c>
      <c r="H4002" t="s">
        <v>8245</v>
      </c>
      <c r="I4002" s="7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8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30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7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8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 s="30">
        <v>1250</v>
      </c>
      <c r="E4004" s="28">
        <v>23</v>
      </c>
      <c r="F4004" t="s">
        <v>8220</v>
      </c>
      <c r="G4004" t="s">
        <v>8223</v>
      </c>
      <c r="H4004" t="s">
        <v>8245</v>
      </c>
      <c r="I4004" s="7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8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 s="30">
        <v>2000</v>
      </c>
      <c r="E4005" s="28">
        <v>201</v>
      </c>
      <c r="F4005" t="s">
        <v>8220</v>
      </c>
      <c r="G4005" t="s">
        <v>8223</v>
      </c>
      <c r="H4005" t="s">
        <v>8245</v>
      </c>
      <c r="I4005" s="7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8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7" x14ac:dyDescent="0.25">
      <c r="A4006">
        <v>4004</v>
      </c>
      <c r="B4006" s="3" t="s">
        <v>4000</v>
      </c>
      <c r="C4006" s="3" t="s">
        <v>8109</v>
      </c>
      <c r="D4006" s="30">
        <v>500</v>
      </c>
      <c r="E4006" s="28">
        <v>1</v>
      </c>
      <c r="F4006" t="s">
        <v>8220</v>
      </c>
      <c r="G4006" t="s">
        <v>8223</v>
      </c>
      <c r="H4006" t="s">
        <v>8245</v>
      </c>
      <c r="I4006" s="7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8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 s="30">
        <v>3000</v>
      </c>
      <c r="E4007" s="28">
        <v>40</v>
      </c>
      <c r="F4007" t="s">
        <v>8220</v>
      </c>
      <c r="G4007" t="s">
        <v>8223</v>
      </c>
      <c r="H4007" t="s">
        <v>8245</v>
      </c>
      <c r="I4007" s="7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8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 s="30">
        <v>30000</v>
      </c>
      <c r="E4008" s="28">
        <v>2</v>
      </c>
      <c r="F4008" t="s">
        <v>8220</v>
      </c>
      <c r="G4008" t="s">
        <v>8223</v>
      </c>
      <c r="H4008" t="s">
        <v>8245</v>
      </c>
      <c r="I4008" s="7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 s="30">
        <v>2000</v>
      </c>
      <c r="E4009" s="28">
        <v>5</v>
      </c>
      <c r="F4009" t="s">
        <v>8220</v>
      </c>
      <c r="G4009" t="s">
        <v>8223</v>
      </c>
      <c r="H4009" t="s">
        <v>8245</v>
      </c>
      <c r="I4009" s="7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8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30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7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8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30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7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8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 s="30">
        <v>7200</v>
      </c>
      <c r="E4012" s="28">
        <v>1742</v>
      </c>
      <c r="F4012" t="s">
        <v>8220</v>
      </c>
      <c r="G4012" t="s">
        <v>8223</v>
      </c>
      <c r="H4012" t="s">
        <v>8245</v>
      </c>
      <c r="I4012" s="7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8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30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7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8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30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7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8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 s="30">
        <v>2000</v>
      </c>
      <c r="E4015" s="28">
        <v>26</v>
      </c>
      <c r="F4015" t="s">
        <v>8220</v>
      </c>
      <c r="G4015" t="s">
        <v>8223</v>
      </c>
      <c r="H4015" t="s">
        <v>8245</v>
      </c>
      <c r="I4015" s="7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8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 s="30">
        <v>9000</v>
      </c>
      <c r="E4016" s="28">
        <v>0</v>
      </c>
      <c r="F4016" t="s">
        <v>8220</v>
      </c>
      <c r="G4016" t="s">
        <v>8223</v>
      </c>
      <c r="H4016" t="s">
        <v>8245</v>
      </c>
      <c r="I4016" s="7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8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 s="30">
        <v>7000</v>
      </c>
      <c r="E4017" s="28">
        <v>1</v>
      </c>
      <c r="F4017" t="s">
        <v>8220</v>
      </c>
      <c r="G4017" t="s">
        <v>8223</v>
      </c>
      <c r="H4017" t="s">
        <v>8245</v>
      </c>
      <c r="I4017" s="7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8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30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7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 s="30">
        <v>10000</v>
      </c>
      <c r="E4019" s="28">
        <v>105</v>
      </c>
      <c r="F4019" t="s">
        <v>8220</v>
      </c>
      <c r="G4019" t="s">
        <v>8223</v>
      </c>
      <c r="H4019" t="s">
        <v>8245</v>
      </c>
      <c r="I4019" s="7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8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30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7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8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 s="30">
        <v>3500</v>
      </c>
      <c r="E4021" s="28">
        <v>29</v>
      </c>
      <c r="F4021" t="s">
        <v>8220</v>
      </c>
      <c r="G4021" t="s">
        <v>8223</v>
      </c>
      <c r="H4021" t="s">
        <v>8245</v>
      </c>
      <c r="I4021" s="7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8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 s="30">
        <v>600</v>
      </c>
      <c r="E4022" s="28">
        <v>100</v>
      </c>
      <c r="F4022" t="s">
        <v>8220</v>
      </c>
      <c r="G4022" t="s">
        <v>8223</v>
      </c>
      <c r="H4022" t="s">
        <v>8245</v>
      </c>
      <c r="I4022" s="7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8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 s="30">
        <v>15000</v>
      </c>
      <c r="E4023" s="28">
        <v>125</v>
      </c>
      <c r="F4023" t="s">
        <v>8220</v>
      </c>
      <c r="G4023" t="s">
        <v>8223</v>
      </c>
      <c r="H4023" t="s">
        <v>8245</v>
      </c>
      <c r="I4023" s="7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8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 s="30">
        <v>18000</v>
      </c>
      <c r="E4024" s="28">
        <v>12521</v>
      </c>
      <c r="F4024" t="s">
        <v>8220</v>
      </c>
      <c r="G4024" t="s">
        <v>8223</v>
      </c>
      <c r="H4024" t="s">
        <v>8245</v>
      </c>
      <c r="I4024" s="7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8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 s="30">
        <v>7000</v>
      </c>
      <c r="E4025" s="28">
        <v>0</v>
      </c>
      <c r="F4025" t="s">
        <v>8220</v>
      </c>
      <c r="G4025" t="s">
        <v>8223</v>
      </c>
      <c r="H4025" t="s">
        <v>8245</v>
      </c>
      <c r="I4025" s="7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8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 s="30">
        <v>800</v>
      </c>
      <c r="E4026" s="28">
        <v>10</v>
      </c>
      <c r="F4026" t="s">
        <v>8220</v>
      </c>
      <c r="G4026" t="s">
        <v>8223</v>
      </c>
      <c r="H4026" t="s">
        <v>8245</v>
      </c>
      <c r="I4026" s="7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8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 s="30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7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8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 s="30">
        <v>4000</v>
      </c>
      <c r="E4028" s="28">
        <v>0</v>
      </c>
      <c r="F4028" t="s">
        <v>8220</v>
      </c>
      <c r="G4028" t="s">
        <v>8223</v>
      </c>
      <c r="H4028" t="s">
        <v>8245</v>
      </c>
      <c r="I4028" s="7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 s="30">
        <v>3000</v>
      </c>
      <c r="E4029" s="28">
        <v>215</v>
      </c>
      <c r="F4029" t="s">
        <v>8220</v>
      </c>
      <c r="G4029" t="s">
        <v>8223</v>
      </c>
      <c r="H4029" t="s">
        <v>8245</v>
      </c>
      <c r="I4029" s="7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8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 s="30">
        <v>2000</v>
      </c>
      <c r="E4030" s="28">
        <v>561</v>
      </c>
      <c r="F4030" t="s">
        <v>8220</v>
      </c>
      <c r="G4030" t="s">
        <v>8223</v>
      </c>
      <c r="H4030" t="s">
        <v>8245</v>
      </c>
      <c r="I4030" s="7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8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 s="30">
        <v>20000</v>
      </c>
      <c r="E4031" s="28">
        <v>0</v>
      </c>
      <c r="F4031" t="s">
        <v>8220</v>
      </c>
      <c r="G4031" t="s">
        <v>8223</v>
      </c>
      <c r="H4031" t="s">
        <v>8245</v>
      </c>
      <c r="I4031" s="7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8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 s="30">
        <v>2500</v>
      </c>
      <c r="E4032" s="28">
        <v>400</v>
      </c>
      <c r="F4032" t="s">
        <v>8220</v>
      </c>
      <c r="G4032" t="s">
        <v>8223</v>
      </c>
      <c r="H4032" t="s">
        <v>8245</v>
      </c>
      <c r="I4032" s="7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8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 s="30">
        <v>5000</v>
      </c>
      <c r="E4033" s="28">
        <v>0</v>
      </c>
      <c r="F4033" t="s">
        <v>8220</v>
      </c>
      <c r="G4033" t="s">
        <v>8223</v>
      </c>
      <c r="H4033" t="s">
        <v>8245</v>
      </c>
      <c r="I4033" s="7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8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 s="30">
        <v>6048</v>
      </c>
      <c r="E4034" s="28">
        <v>413</v>
      </c>
      <c r="F4034" t="s">
        <v>8220</v>
      </c>
      <c r="G4034" t="s">
        <v>8223</v>
      </c>
      <c r="H4034" t="s">
        <v>8245</v>
      </c>
      <c r="I4034" s="7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8">
        <f t="shared" ref="P4034:P4097" si="253">IFERROR(ROUND(E4034/L4034,2),0)</f>
        <v>59</v>
      </c>
      <c r="Q4034" s="12" t="s">
        <v>8315</v>
      </c>
      <c r="R4034" t="s">
        <v>8316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30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7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8">
        <f t="shared" si="253"/>
        <v>65.34</v>
      </c>
      <c r="Q4035" s="12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 s="30">
        <v>13500</v>
      </c>
      <c r="E4036" s="28">
        <v>200</v>
      </c>
      <c r="F4036" t="s">
        <v>8220</v>
      </c>
      <c r="G4036" t="s">
        <v>8223</v>
      </c>
      <c r="H4036" t="s">
        <v>8245</v>
      </c>
      <c r="I4036" s="7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8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 s="30">
        <v>10000</v>
      </c>
      <c r="E4037" s="28">
        <v>3685</v>
      </c>
      <c r="F4037" t="s">
        <v>8220</v>
      </c>
      <c r="G4037" t="s">
        <v>8223</v>
      </c>
      <c r="H4037" t="s">
        <v>8245</v>
      </c>
      <c r="I4037" s="7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8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 s="30">
        <v>6000</v>
      </c>
      <c r="E4038" s="28">
        <v>2823</v>
      </c>
      <c r="F4038" t="s">
        <v>8220</v>
      </c>
      <c r="G4038" t="s">
        <v>8223</v>
      </c>
      <c r="H4038" t="s">
        <v>8245</v>
      </c>
      <c r="I4038" s="7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 s="30">
        <v>700</v>
      </c>
      <c r="E4039" s="28">
        <v>80</v>
      </c>
      <c r="F4039" t="s">
        <v>8220</v>
      </c>
      <c r="G4039" t="s">
        <v>8223</v>
      </c>
      <c r="H4039" t="s">
        <v>8245</v>
      </c>
      <c r="I4039" s="7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8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 s="30">
        <v>2500</v>
      </c>
      <c r="E4040" s="28">
        <v>301</v>
      </c>
      <c r="F4040" t="s">
        <v>8220</v>
      </c>
      <c r="G4040" t="s">
        <v>8223</v>
      </c>
      <c r="H4040" t="s">
        <v>8245</v>
      </c>
      <c r="I4040" s="7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8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 s="30">
        <v>500</v>
      </c>
      <c r="E4041" s="28">
        <v>300</v>
      </c>
      <c r="F4041" t="s">
        <v>8220</v>
      </c>
      <c r="G4041" t="s">
        <v>8223</v>
      </c>
      <c r="H4041" t="s">
        <v>8245</v>
      </c>
      <c r="I4041" s="7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8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 s="30">
        <v>8000</v>
      </c>
      <c r="E4042" s="28">
        <v>2500</v>
      </c>
      <c r="F4042" t="s">
        <v>8220</v>
      </c>
      <c r="G4042" t="s">
        <v>8223</v>
      </c>
      <c r="H4042" t="s">
        <v>8245</v>
      </c>
      <c r="I4042" s="7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8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30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7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8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 s="30">
        <v>10000</v>
      </c>
      <c r="E4044" s="28">
        <v>21</v>
      </c>
      <c r="F4044" t="s">
        <v>8220</v>
      </c>
      <c r="G4044" t="s">
        <v>8223</v>
      </c>
      <c r="H4044" t="s">
        <v>8245</v>
      </c>
      <c r="I4044" s="7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8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 s="30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7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8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 s="30">
        <v>600</v>
      </c>
      <c r="E4046" s="28">
        <v>225</v>
      </c>
      <c r="F4046" t="s">
        <v>8220</v>
      </c>
      <c r="G4046" t="s">
        <v>8223</v>
      </c>
      <c r="H4046" t="s">
        <v>8245</v>
      </c>
      <c r="I4046" s="7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8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 s="30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7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8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 s="30">
        <v>5600</v>
      </c>
      <c r="E4048" s="28">
        <v>460</v>
      </c>
      <c r="F4048" t="s">
        <v>8220</v>
      </c>
      <c r="G4048" t="s">
        <v>8223</v>
      </c>
      <c r="H4048" t="s">
        <v>8245</v>
      </c>
      <c r="I4048" s="7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 s="30">
        <v>5000</v>
      </c>
      <c r="E4049" s="28">
        <v>110</v>
      </c>
      <c r="F4049" t="s">
        <v>8220</v>
      </c>
      <c r="G4049" t="s">
        <v>8223</v>
      </c>
      <c r="H4049" t="s">
        <v>8245</v>
      </c>
      <c r="I4049" s="7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8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30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7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8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 s="30">
        <v>20000</v>
      </c>
      <c r="E4051" s="28">
        <v>16</v>
      </c>
      <c r="F4051" t="s">
        <v>8220</v>
      </c>
      <c r="G4051" t="s">
        <v>8223</v>
      </c>
      <c r="H4051" t="s">
        <v>8245</v>
      </c>
      <c r="I4051" s="7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8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 s="30">
        <v>1500</v>
      </c>
      <c r="E4052" s="28">
        <v>1</v>
      </c>
      <c r="F4052" t="s">
        <v>8220</v>
      </c>
      <c r="G4052" t="s">
        <v>8223</v>
      </c>
      <c r="H4052" t="s">
        <v>8245</v>
      </c>
      <c r="I4052" s="7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8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 s="30">
        <v>500</v>
      </c>
      <c r="E4053" s="28">
        <v>0</v>
      </c>
      <c r="F4053" t="s">
        <v>8220</v>
      </c>
      <c r="G4053" t="s">
        <v>8223</v>
      </c>
      <c r="H4053" t="s">
        <v>8245</v>
      </c>
      <c r="I4053" s="7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8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 s="30">
        <v>3000</v>
      </c>
      <c r="E4054" s="28">
        <v>1126</v>
      </c>
      <c r="F4054" t="s">
        <v>8220</v>
      </c>
      <c r="G4054" t="s">
        <v>8223</v>
      </c>
      <c r="H4054" t="s">
        <v>8245</v>
      </c>
      <c r="I4054" s="7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8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30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7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8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 s="30">
        <v>8880</v>
      </c>
      <c r="E4056" s="28">
        <v>0</v>
      </c>
      <c r="F4056" t="s">
        <v>8220</v>
      </c>
      <c r="G4056" t="s">
        <v>8223</v>
      </c>
      <c r="H4056" t="s">
        <v>8245</v>
      </c>
      <c r="I4056" s="7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8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30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7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8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 s="30">
        <v>1500</v>
      </c>
      <c r="E4058" s="28">
        <v>795</v>
      </c>
      <c r="F4058" t="s">
        <v>8220</v>
      </c>
      <c r="G4058" t="s">
        <v>8223</v>
      </c>
      <c r="H4058" t="s">
        <v>8245</v>
      </c>
      <c r="I4058" s="7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30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7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8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 s="30">
        <v>3750</v>
      </c>
      <c r="E4060" s="28">
        <v>95</v>
      </c>
      <c r="F4060" t="s">
        <v>8220</v>
      </c>
      <c r="G4060" t="s">
        <v>8223</v>
      </c>
      <c r="H4060" t="s">
        <v>8245</v>
      </c>
      <c r="I4060" s="7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8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 s="30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7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8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 s="30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7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8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 s="30">
        <v>525</v>
      </c>
      <c r="E4063" s="28">
        <v>0</v>
      </c>
      <c r="F4063" t="s">
        <v>8220</v>
      </c>
      <c r="G4063" t="s">
        <v>8223</v>
      </c>
      <c r="H4063" t="s">
        <v>8245</v>
      </c>
      <c r="I4063" s="7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8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 s="30">
        <v>20000</v>
      </c>
      <c r="E4064" s="28">
        <v>490</v>
      </c>
      <c r="F4064" t="s">
        <v>8220</v>
      </c>
      <c r="G4064" t="s">
        <v>8223</v>
      </c>
      <c r="H4064" t="s">
        <v>8245</v>
      </c>
      <c r="I4064" s="7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8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30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7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8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 s="30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7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8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 s="30">
        <v>4000</v>
      </c>
      <c r="E4067" s="28">
        <v>27</v>
      </c>
      <c r="F4067" t="s">
        <v>8220</v>
      </c>
      <c r="G4067" t="s">
        <v>8223</v>
      </c>
      <c r="H4067" t="s">
        <v>8245</v>
      </c>
      <c r="I4067" s="7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8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 s="30">
        <v>15000</v>
      </c>
      <c r="E4068" s="28">
        <v>25</v>
      </c>
      <c r="F4068" t="s">
        <v>8220</v>
      </c>
      <c r="G4068" t="s">
        <v>8223</v>
      </c>
      <c r="H4068" t="s">
        <v>8245</v>
      </c>
      <c r="I4068" s="7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 s="30">
        <v>5000</v>
      </c>
      <c r="E4069" s="28">
        <v>3045</v>
      </c>
      <c r="F4069" t="s">
        <v>8220</v>
      </c>
      <c r="G4069" t="s">
        <v>8223</v>
      </c>
      <c r="H4069" t="s">
        <v>8245</v>
      </c>
      <c r="I4069" s="7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8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 s="30">
        <v>3495</v>
      </c>
      <c r="E4070" s="28">
        <v>34.950000000000003</v>
      </c>
      <c r="F4070" t="s">
        <v>8220</v>
      </c>
      <c r="G4070" t="s">
        <v>8223</v>
      </c>
      <c r="H4070" t="s">
        <v>8245</v>
      </c>
      <c r="I4070" s="7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8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30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7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8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 s="30">
        <v>1000</v>
      </c>
      <c r="E4072" s="28">
        <v>165</v>
      </c>
      <c r="F4072" t="s">
        <v>8220</v>
      </c>
      <c r="G4072" t="s">
        <v>8223</v>
      </c>
      <c r="H4072" t="s">
        <v>8245</v>
      </c>
      <c r="I4072" s="7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8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 s="30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7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8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30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7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8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 s="30">
        <v>3500</v>
      </c>
      <c r="E4075" s="28">
        <v>37</v>
      </c>
      <c r="F4075" t="s">
        <v>8220</v>
      </c>
      <c r="G4075" t="s">
        <v>8223</v>
      </c>
      <c r="H4075" t="s">
        <v>8245</v>
      </c>
      <c r="I4075" s="7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8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30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7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8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30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7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8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 s="30">
        <v>700</v>
      </c>
      <c r="E4078" s="28">
        <v>0</v>
      </c>
      <c r="F4078" t="s">
        <v>8220</v>
      </c>
      <c r="G4078" t="s">
        <v>8223</v>
      </c>
      <c r="H4078" t="s">
        <v>8245</v>
      </c>
      <c r="I4078" s="7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 s="30">
        <v>15000</v>
      </c>
      <c r="E4079" s="28">
        <v>1335</v>
      </c>
      <c r="F4079" t="s">
        <v>8220</v>
      </c>
      <c r="G4079" t="s">
        <v>8223</v>
      </c>
      <c r="H4079" t="s">
        <v>8245</v>
      </c>
      <c r="I4079" s="7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8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30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7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8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 s="30">
        <v>3000</v>
      </c>
      <c r="E4081" s="28">
        <v>5</v>
      </c>
      <c r="F4081" t="s">
        <v>8220</v>
      </c>
      <c r="G4081" t="s">
        <v>8223</v>
      </c>
      <c r="H4081" t="s">
        <v>8245</v>
      </c>
      <c r="I4081" s="7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8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 s="30">
        <v>3000</v>
      </c>
      <c r="E4082" s="28">
        <v>0</v>
      </c>
      <c r="F4082" t="s">
        <v>8220</v>
      </c>
      <c r="G4082" t="s">
        <v>8223</v>
      </c>
      <c r="H4082" t="s">
        <v>8245</v>
      </c>
      <c r="I4082" s="7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8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 s="30">
        <v>2224</v>
      </c>
      <c r="E4083" s="28">
        <v>350</v>
      </c>
      <c r="F4083" t="s">
        <v>8220</v>
      </c>
      <c r="G4083" t="s">
        <v>8223</v>
      </c>
      <c r="H4083" t="s">
        <v>8245</v>
      </c>
      <c r="I4083" s="7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8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 s="30">
        <v>150</v>
      </c>
      <c r="E4084" s="28">
        <v>3</v>
      </c>
      <c r="F4084" t="s">
        <v>8220</v>
      </c>
      <c r="G4084" t="s">
        <v>8223</v>
      </c>
      <c r="H4084" t="s">
        <v>8245</v>
      </c>
      <c r="I4084" s="7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8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 s="30">
        <v>3500</v>
      </c>
      <c r="E4085" s="28">
        <v>759</v>
      </c>
      <c r="F4085" t="s">
        <v>8220</v>
      </c>
      <c r="G4085" t="s">
        <v>8223</v>
      </c>
      <c r="H4085" t="s">
        <v>8245</v>
      </c>
      <c r="I4085" s="7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8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 s="30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7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8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 s="30">
        <v>3500</v>
      </c>
      <c r="E4087" s="28">
        <v>10</v>
      </c>
      <c r="F4087" t="s">
        <v>8220</v>
      </c>
      <c r="G4087" t="s">
        <v>8223</v>
      </c>
      <c r="H4087" t="s">
        <v>8245</v>
      </c>
      <c r="I4087" s="7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8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 s="30">
        <v>1000</v>
      </c>
      <c r="E4088" s="28">
        <v>47</v>
      </c>
      <c r="F4088" t="s">
        <v>8220</v>
      </c>
      <c r="G4088" t="s">
        <v>8223</v>
      </c>
      <c r="H4088" t="s">
        <v>8245</v>
      </c>
      <c r="I4088" s="7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7" x14ac:dyDescent="0.25">
      <c r="A4089">
        <v>4087</v>
      </c>
      <c r="B4089" s="3" t="s">
        <v>4083</v>
      </c>
      <c r="C4089" s="3" t="s">
        <v>8190</v>
      </c>
      <c r="D4089" s="30">
        <v>9600</v>
      </c>
      <c r="E4089" s="28">
        <v>0</v>
      </c>
      <c r="F4089" t="s">
        <v>8220</v>
      </c>
      <c r="G4089" t="s">
        <v>8223</v>
      </c>
      <c r="H4089" t="s">
        <v>8245</v>
      </c>
      <c r="I4089" s="7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8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30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7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8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 s="30">
        <v>5000</v>
      </c>
      <c r="E4091" s="28">
        <v>240</v>
      </c>
      <c r="F4091" t="s">
        <v>8220</v>
      </c>
      <c r="G4091" t="s">
        <v>8223</v>
      </c>
      <c r="H4091" t="s">
        <v>8245</v>
      </c>
      <c r="I4091" s="7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8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 s="30">
        <v>1000</v>
      </c>
      <c r="E4092" s="28">
        <v>32</v>
      </c>
      <c r="F4092" t="s">
        <v>8220</v>
      </c>
      <c r="G4092" t="s">
        <v>8223</v>
      </c>
      <c r="H4092" t="s">
        <v>8245</v>
      </c>
      <c r="I4092" s="7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8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 s="30">
        <v>1600</v>
      </c>
      <c r="E4093" s="28">
        <v>204</v>
      </c>
      <c r="F4093" t="s">
        <v>8220</v>
      </c>
      <c r="G4093" t="s">
        <v>8223</v>
      </c>
      <c r="H4093" t="s">
        <v>8245</v>
      </c>
      <c r="I4093" s="7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8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 s="30">
        <v>110000</v>
      </c>
      <c r="E4094" s="28">
        <v>20</v>
      </c>
      <c r="F4094" t="s">
        <v>8220</v>
      </c>
      <c r="G4094" t="s">
        <v>8223</v>
      </c>
      <c r="H4094" t="s">
        <v>8245</v>
      </c>
      <c r="I4094" s="7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8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30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7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8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 s="30">
        <v>2000</v>
      </c>
      <c r="E4096" s="28">
        <v>730</v>
      </c>
      <c r="F4096" t="s">
        <v>8220</v>
      </c>
      <c r="G4096" t="s">
        <v>8223</v>
      </c>
      <c r="H4096" t="s">
        <v>8245</v>
      </c>
      <c r="I4096" s="7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8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 s="30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7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8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30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7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8">
        <f t="shared" ref="P4098:P4115" si="257">IFERROR(ROUND(E4098/L4098,2),0)</f>
        <v>80</v>
      </c>
      <c r="Q4098" s="12" t="s">
        <v>8315</v>
      </c>
      <c r="R4098" t="s">
        <v>8316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30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7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8">
        <f t="shared" si="257"/>
        <v>0</v>
      </c>
      <c r="Q4099" s="12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 s="30">
        <v>75000</v>
      </c>
      <c r="E4100" s="28">
        <v>0</v>
      </c>
      <c r="F4100" t="s">
        <v>8220</v>
      </c>
      <c r="G4100" t="s">
        <v>8223</v>
      </c>
      <c r="H4100" t="s">
        <v>8245</v>
      </c>
      <c r="I4100" s="7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8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 s="30">
        <v>4500</v>
      </c>
      <c r="E4101" s="28">
        <v>50</v>
      </c>
      <c r="F4101" t="s">
        <v>8220</v>
      </c>
      <c r="G4101" t="s">
        <v>8223</v>
      </c>
      <c r="H4101" t="s">
        <v>8245</v>
      </c>
      <c r="I4101" s="7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8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 s="30">
        <v>270</v>
      </c>
      <c r="E4102" s="28">
        <v>0</v>
      </c>
      <c r="F4102" t="s">
        <v>8220</v>
      </c>
      <c r="G4102" t="s">
        <v>8223</v>
      </c>
      <c r="H4102" t="s">
        <v>8245</v>
      </c>
      <c r="I4102" s="7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8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 s="30">
        <v>600</v>
      </c>
      <c r="E4103" s="28">
        <v>0</v>
      </c>
      <c r="F4103" t="s">
        <v>8220</v>
      </c>
      <c r="G4103" t="s">
        <v>8223</v>
      </c>
      <c r="H4103" t="s">
        <v>8245</v>
      </c>
      <c r="I4103" s="7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8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 s="30">
        <v>500</v>
      </c>
      <c r="E4104" s="28">
        <v>137</v>
      </c>
      <c r="F4104" t="s">
        <v>8220</v>
      </c>
      <c r="G4104" t="s">
        <v>8223</v>
      </c>
      <c r="H4104" t="s">
        <v>8245</v>
      </c>
      <c r="I4104" s="7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8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 s="30">
        <v>1000</v>
      </c>
      <c r="E4105" s="28">
        <v>100</v>
      </c>
      <c r="F4105" t="s">
        <v>8220</v>
      </c>
      <c r="G4105" t="s">
        <v>8223</v>
      </c>
      <c r="H4105" t="s">
        <v>8245</v>
      </c>
      <c r="I4105" s="7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8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 s="30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7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8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 s="30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7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8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 s="30">
        <v>5000</v>
      </c>
      <c r="E4108" s="28">
        <v>3530</v>
      </c>
      <c r="F4108" t="s">
        <v>8220</v>
      </c>
      <c r="G4108" t="s">
        <v>8223</v>
      </c>
      <c r="H4108" t="s">
        <v>8245</v>
      </c>
      <c r="I4108" s="7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 s="30">
        <v>2000</v>
      </c>
      <c r="E4109" s="28">
        <v>41</v>
      </c>
      <c r="F4109" t="s">
        <v>8220</v>
      </c>
      <c r="G4109" t="s">
        <v>8223</v>
      </c>
      <c r="H4109" t="s">
        <v>8245</v>
      </c>
      <c r="I4109" s="7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8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 s="30">
        <v>3000</v>
      </c>
      <c r="E4110" s="28">
        <v>59</v>
      </c>
      <c r="F4110" t="s">
        <v>8220</v>
      </c>
      <c r="G4110" t="s">
        <v>8223</v>
      </c>
      <c r="H4110" t="s">
        <v>8245</v>
      </c>
      <c r="I4110" s="7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8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30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7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8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30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7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8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 s="30">
        <v>3000</v>
      </c>
      <c r="E4113" s="28">
        <v>94</v>
      </c>
      <c r="F4113" t="s">
        <v>8220</v>
      </c>
      <c r="G4113" t="s">
        <v>8223</v>
      </c>
      <c r="H4113" t="s">
        <v>8245</v>
      </c>
      <c r="I4113" s="7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8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 s="30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7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8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 s="30">
        <v>1500</v>
      </c>
      <c r="E4115" s="28">
        <v>3</v>
      </c>
      <c r="F4115" t="s">
        <v>8220</v>
      </c>
      <c r="G4115" t="s">
        <v>8223</v>
      </c>
      <c r="H4115" t="s">
        <v>8245</v>
      </c>
      <c r="I4115" s="7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8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CA7DF386-2492-224D-BC30-BB62D6E3E16B}">
    <filterColumn colId="17">
      <filters>
        <filter val="plays"/>
      </filters>
    </filterColumn>
  </autoFilter>
  <sortState xmlns:xlrd2="http://schemas.microsoft.com/office/spreadsheetml/2017/richdata2" ref="A2:T4115">
    <sortCondition ref="A2:A4115"/>
  </sortState>
  <conditionalFormatting sqref="O1:O1048576">
    <cfRule type="colorScale" priority="1">
      <colorScale>
        <cfvo type="min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791E-3F5B-224E-93F3-3B13A1817C82}">
  <dimension ref="A1:F22"/>
  <sheetViews>
    <sheetView workbookViewId="0">
      <selection activeCell="D29" sqref="D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8383</v>
      </c>
      <c r="B2" t="s">
        <v>8363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8376</v>
      </c>
      <c r="B6" s="7">
        <v>13</v>
      </c>
      <c r="C6" s="7">
        <v>105</v>
      </c>
      <c r="D6" s="7">
        <v>24</v>
      </c>
      <c r="E6" s="7">
        <v>183</v>
      </c>
      <c r="F6" s="7">
        <v>325</v>
      </c>
    </row>
    <row r="7" spans="1:6" x14ac:dyDescent="0.2">
      <c r="A7" s="17" t="s">
        <v>8377</v>
      </c>
      <c r="B7" s="7">
        <v>7</v>
      </c>
      <c r="C7" s="7">
        <v>33</v>
      </c>
      <c r="D7" s="7">
        <v>2</v>
      </c>
      <c r="E7" s="7">
        <v>56</v>
      </c>
      <c r="F7" s="7">
        <v>98</v>
      </c>
    </row>
    <row r="8" spans="1:6" x14ac:dyDescent="0.2">
      <c r="A8" s="17" t="s">
        <v>8378</v>
      </c>
      <c r="B8" s="7">
        <v>3</v>
      </c>
      <c r="C8" s="7">
        <v>39</v>
      </c>
      <c r="D8" s="7">
        <v>8</v>
      </c>
      <c r="E8" s="7">
        <v>71</v>
      </c>
      <c r="F8" s="7">
        <v>121</v>
      </c>
    </row>
    <row r="9" spans="1:6" x14ac:dyDescent="0.2">
      <c r="A9" s="17" t="s">
        <v>8379</v>
      </c>
      <c r="B9" s="7">
        <v>3</v>
      </c>
      <c r="C9" s="7">
        <v>33</v>
      </c>
      <c r="D9" s="7">
        <v>14</v>
      </c>
      <c r="E9" s="7">
        <v>56</v>
      </c>
      <c r="F9" s="7">
        <v>106</v>
      </c>
    </row>
    <row r="10" spans="1:6" x14ac:dyDescent="0.2">
      <c r="A10" s="14" t="s">
        <v>8367</v>
      </c>
      <c r="B10" s="7">
        <v>9</v>
      </c>
      <c r="C10" s="7">
        <v>141</v>
      </c>
      <c r="D10" s="7"/>
      <c r="E10" s="7">
        <v>282</v>
      </c>
      <c r="F10" s="7">
        <v>432</v>
      </c>
    </row>
    <row r="11" spans="1:6" x14ac:dyDescent="0.2">
      <c r="A11" s="17" t="s">
        <v>8380</v>
      </c>
      <c r="B11" s="7">
        <v>2</v>
      </c>
      <c r="C11" s="7">
        <v>40</v>
      </c>
      <c r="D11" s="7"/>
      <c r="E11" s="7">
        <v>71</v>
      </c>
      <c r="F11" s="7">
        <v>113</v>
      </c>
    </row>
    <row r="12" spans="1:6" x14ac:dyDescent="0.2">
      <c r="A12" s="17" t="s">
        <v>8368</v>
      </c>
      <c r="B12" s="7">
        <v>3</v>
      </c>
      <c r="C12" s="7">
        <v>52</v>
      </c>
      <c r="D12" s="7"/>
      <c r="E12" s="7">
        <v>111</v>
      </c>
      <c r="F12" s="7">
        <v>166</v>
      </c>
    </row>
    <row r="13" spans="1:6" x14ac:dyDescent="0.2">
      <c r="A13" s="17" t="s">
        <v>8381</v>
      </c>
      <c r="B13" s="7">
        <v>4</v>
      </c>
      <c r="C13" s="7">
        <v>49</v>
      </c>
      <c r="D13" s="7"/>
      <c r="E13" s="7">
        <v>100</v>
      </c>
      <c r="F13" s="7">
        <v>153</v>
      </c>
    </row>
    <row r="14" spans="1:6" x14ac:dyDescent="0.2">
      <c r="A14" s="14" t="s">
        <v>8369</v>
      </c>
      <c r="B14" s="7">
        <v>9</v>
      </c>
      <c r="C14" s="7">
        <v>131</v>
      </c>
      <c r="D14" s="7"/>
      <c r="E14" s="7">
        <v>218</v>
      </c>
      <c r="F14" s="7">
        <v>358</v>
      </c>
    </row>
    <row r="15" spans="1:6" x14ac:dyDescent="0.2">
      <c r="A15" s="17" t="s">
        <v>8370</v>
      </c>
      <c r="B15" s="7">
        <v>1</v>
      </c>
      <c r="C15" s="7">
        <v>50</v>
      </c>
      <c r="D15" s="7"/>
      <c r="E15" s="7">
        <v>87</v>
      </c>
      <c r="F15" s="7">
        <v>138</v>
      </c>
    </row>
    <row r="16" spans="1:6" x14ac:dyDescent="0.2">
      <c r="A16" s="17" t="s">
        <v>8371</v>
      </c>
      <c r="B16" s="7">
        <v>4</v>
      </c>
      <c r="C16" s="7">
        <v>47</v>
      </c>
      <c r="D16" s="7"/>
      <c r="E16" s="7">
        <v>72</v>
      </c>
      <c r="F16" s="7">
        <v>123</v>
      </c>
    </row>
    <row r="17" spans="1:6" x14ac:dyDescent="0.2">
      <c r="A17" s="17" t="s">
        <v>8372</v>
      </c>
      <c r="B17" s="7">
        <v>4</v>
      </c>
      <c r="C17" s="7">
        <v>34</v>
      </c>
      <c r="D17" s="7"/>
      <c r="E17" s="7">
        <v>59</v>
      </c>
      <c r="F17" s="7">
        <v>97</v>
      </c>
    </row>
    <row r="18" spans="1:6" x14ac:dyDescent="0.2">
      <c r="A18" s="14" t="s">
        <v>8373</v>
      </c>
      <c r="B18" s="7">
        <v>6</v>
      </c>
      <c r="C18" s="7">
        <v>116</v>
      </c>
      <c r="D18" s="7"/>
      <c r="E18" s="7">
        <v>156</v>
      </c>
      <c r="F18" s="7">
        <v>278</v>
      </c>
    </row>
    <row r="19" spans="1:6" x14ac:dyDescent="0.2">
      <c r="A19" s="17" t="s">
        <v>8374</v>
      </c>
      <c r="B19" s="7"/>
      <c r="C19" s="7">
        <v>50</v>
      </c>
      <c r="D19" s="7"/>
      <c r="E19" s="7">
        <v>65</v>
      </c>
      <c r="F19" s="7">
        <v>115</v>
      </c>
    </row>
    <row r="20" spans="1:6" x14ac:dyDescent="0.2">
      <c r="A20" s="17" t="s">
        <v>8375</v>
      </c>
      <c r="B20" s="7">
        <v>3</v>
      </c>
      <c r="C20" s="7">
        <v>31</v>
      </c>
      <c r="D20" s="7"/>
      <c r="E20" s="7">
        <v>54</v>
      </c>
      <c r="F20" s="7">
        <v>88</v>
      </c>
    </row>
    <row r="21" spans="1:6" x14ac:dyDescent="0.2">
      <c r="A21" s="17" t="s">
        <v>8382</v>
      </c>
      <c r="B21" s="7">
        <v>3</v>
      </c>
      <c r="C21" s="7">
        <v>35</v>
      </c>
      <c r="D21" s="7"/>
      <c r="E21" s="7">
        <v>37</v>
      </c>
      <c r="F21" s="7">
        <v>75</v>
      </c>
    </row>
    <row r="22" spans="1:6" x14ac:dyDescent="0.2">
      <c r="A22" s="14" t="s">
        <v>8362</v>
      </c>
      <c r="B22" s="7">
        <v>37</v>
      </c>
      <c r="C22" s="7">
        <v>493</v>
      </c>
      <c r="D22" s="7">
        <v>24</v>
      </c>
      <c r="E22" s="7">
        <v>839</v>
      </c>
      <c r="F22" s="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82711-5B09-A646-AD7A-FBEAC752D8D7}">
  <dimension ref="A1:H13"/>
  <sheetViews>
    <sheetView workbookViewId="0">
      <selection activeCell="C2" sqref="C2"/>
    </sheetView>
  </sheetViews>
  <sheetFormatPr baseColWidth="10" defaultRowHeight="15" x14ac:dyDescent="0.2"/>
  <cols>
    <col min="1" max="1" width="17.33203125" style="9" bestFit="1" customWidth="1"/>
    <col min="2" max="2" width="19" bestFit="1" customWidth="1"/>
    <col min="3" max="3" width="15.33203125" bestFit="1" customWidth="1"/>
    <col min="4" max="4" width="17.83203125" bestFit="1" customWidth="1"/>
    <col min="5" max="5" width="14.33203125" bestFit="1" customWidth="1"/>
    <col min="6" max="6" width="21.6640625" style="36" bestFit="1" customWidth="1"/>
    <col min="7" max="7" width="18" style="36" bestFit="1" customWidth="1"/>
    <col min="8" max="8" width="16.83203125" bestFit="1" customWidth="1"/>
  </cols>
  <sheetData>
    <row r="1" spans="1:8" x14ac:dyDescent="0.2">
      <c r="A1" s="9" t="s">
        <v>8402</v>
      </c>
      <c r="B1" t="s">
        <v>8403</v>
      </c>
      <c r="C1" t="s">
        <v>8404</v>
      </c>
      <c r="D1" t="s">
        <v>8405</v>
      </c>
      <c r="E1" t="s">
        <v>8406</v>
      </c>
      <c r="F1" s="36" t="s">
        <v>8407</v>
      </c>
      <c r="G1" s="36" t="s">
        <v>8408</v>
      </c>
      <c r="H1" s="36" t="s">
        <v>8421</v>
      </c>
    </row>
    <row r="2" spans="1:8" ht="16" x14ac:dyDescent="0.25">
      <c r="A2" s="9" t="s">
        <v>8409</v>
      </c>
      <c r="B2" s="8">
        <f>COUNTIFS(Kickstarter!$F:$F, "=successful",Kickstarter!$D:$D, "&lt;1000",Kickstarter!$R:$R,"plays")</f>
        <v>141</v>
      </c>
      <c r="C2" s="8">
        <f>COUNTIFS(Kickstarter!$F:$F, "=failed",Kickstarter!$D:$D, "&lt;1000",Kickstarter!$R:$R,"plays")</f>
        <v>45</v>
      </c>
      <c r="D2" s="8">
        <f>COUNTIFS(Kickstarter!$F:$F, "=canceled",Kickstarter!$D:$D, "&lt;1000",Kickstarter!$R:$R,"plays")</f>
        <v>0</v>
      </c>
      <c r="E2">
        <f>B2+C2+D2</f>
        <v>186</v>
      </c>
      <c r="F2" s="36">
        <f>B2/E2</f>
        <v>0.75806451612903225</v>
      </c>
      <c r="G2" s="36">
        <f>C2/E2</f>
        <v>0.24193548387096775</v>
      </c>
      <c r="H2" s="36">
        <f>D2/E2</f>
        <v>0</v>
      </c>
    </row>
    <row r="3" spans="1:8" ht="16" x14ac:dyDescent="0.25">
      <c r="A3" s="9" t="s">
        <v>8410</v>
      </c>
      <c r="B3" s="8">
        <f>COUNTIFS(Kickstarter!$F:$F, "=successful",Kickstarter!$D:$D, "&gt;=1000",Kickstarter!$D:$D,"&lt;=4999",Kickstarter!$R:$R,"plays")</f>
        <v>388</v>
      </c>
      <c r="C3" s="8">
        <f>COUNTIFS(Kickstarter!$F:$F, "=failed",Kickstarter!$D:$D, "&gt;=1000",Kickstarter!$D:$D,"&lt;=4999",Kickstarter!$R:$R,"plays")</f>
        <v>146</v>
      </c>
      <c r="D3" s="8">
        <f>COUNTIFS(Kickstarter!$F:$F, "=canceled",Kickstarter!$D:$D, "&gt;=1000",Kickstarter!$D:$D,"&lt;=4999",Kickstarter!$R:$R,"plays")</f>
        <v>0</v>
      </c>
      <c r="E3">
        <f>B3+C3+D3</f>
        <v>534</v>
      </c>
      <c r="F3" s="36">
        <f t="shared" ref="F3:F13" si="0">B3/E3</f>
        <v>0.72659176029962547</v>
      </c>
      <c r="G3" s="36">
        <f t="shared" ref="G3:G13" si="1">C3/E3</f>
        <v>0.27340823970037453</v>
      </c>
      <c r="H3" s="36">
        <f t="shared" ref="H3:H13" si="2">D3/E3</f>
        <v>0</v>
      </c>
    </row>
    <row r="4" spans="1:8" ht="16" x14ac:dyDescent="0.25">
      <c r="A4" s="9" t="s">
        <v>8411</v>
      </c>
      <c r="B4" s="8">
        <f>COUNTIFS(Kickstarter!$F:$F, "=successful",Kickstarter!$D:$D, "&gt;=5000",Kickstarter!$D:$D,"&lt;=9999",Kickstarter!$R:$R,"plays")</f>
        <v>93</v>
      </c>
      <c r="C4" s="8">
        <f>COUNTIFS(Kickstarter!$F:$F, "=failed",Kickstarter!$D:$D, "&gt;=5000",Kickstarter!$D:$D,"&lt;=9999",Kickstarter!$R:$R,"plays")</f>
        <v>76</v>
      </c>
      <c r="D4" s="8">
        <f>COUNTIFS(Kickstarter!$F:$F, "=canceled",Kickstarter!$D:$D, "&gt;=5000",Kickstarter!$D:$D,"&lt;=9999",Kickstarter!$R:$R,"plays")</f>
        <v>0</v>
      </c>
      <c r="E4">
        <f t="shared" ref="E4:E13" si="3">B4+C4+D4</f>
        <v>169</v>
      </c>
      <c r="F4" s="36">
        <f t="shared" si="0"/>
        <v>0.55029585798816572</v>
      </c>
      <c r="G4" s="36">
        <f t="shared" si="1"/>
        <v>0.44970414201183434</v>
      </c>
      <c r="H4" s="36">
        <f t="shared" si="2"/>
        <v>0</v>
      </c>
    </row>
    <row r="5" spans="1:8" ht="16" x14ac:dyDescent="0.25">
      <c r="A5" s="9" t="s">
        <v>8412</v>
      </c>
      <c r="B5" s="8">
        <f>COUNTIFS(Kickstarter!$F:$F, "=successful",Kickstarter!$D:$D, "&gt;=10000",Kickstarter!$D:$D,"&lt;=14999",Kickstarter!$R:$R,"plays")</f>
        <v>39</v>
      </c>
      <c r="C5" s="8">
        <f>COUNTIFS(Kickstarter!$F:$F, "=failed",Kickstarter!$D:$D, "&gt;=10000",Kickstarter!$D:$D,"&lt;=14999",Kickstarter!$R:$R,"plays")</f>
        <v>33</v>
      </c>
      <c r="D5" s="8">
        <f>COUNTIFS(Kickstarter!$F:$F, "=canceled",Kickstarter!$D:$D, "&gt;=10000",Kickstarter!$D:$D,"&lt;=14999",Kickstarter!$R:$R,"plays")</f>
        <v>0</v>
      </c>
      <c r="E5">
        <f t="shared" si="3"/>
        <v>72</v>
      </c>
      <c r="F5" s="36">
        <f t="shared" si="0"/>
        <v>0.54166666666666663</v>
      </c>
      <c r="G5" s="36">
        <f t="shared" si="1"/>
        <v>0.45833333333333331</v>
      </c>
      <c r="H5" s="36">
        <f t="shared" si="2"/>
        <v>0</v>
      </c>
    </row>
    <row r="6" spans="1:8" ht="16" x14ac:dyDescent="0.25">
      <c r="A6" s="9" t="s">
        <v>8413</v>
      </c>
      <c r="B6" s="8">
        <f>COUNTIFS(Kickstarter!$F:$F, "=successful",Kickstarter!$D:$D, "&gt;=15000",Kickstarter!$D:$D,"&lt;=19999",Kickstarter!$R:$R,"plays")</f>
        <v>12</v>
      </c>
      <c r="C6" s="8">
        <f>COUNTIFS(Kickstarter!$F:$F, "=failed",Kickstarter!$D:$D, "&gt;=15000",Kickstarter!$D:$D,"&lt;=19999",Kickstarter!$R:$R,"plays")</f>
        <v>12</v>
      </c>
      <c r="D6" s="8">
        <f>COUNTIFS(Kickstarter!$F:$F, "=canceled",Kickstarter!$D:$D, "&gt;=15000",Kickstarter!$D:$D,"&lt;=19999",Kickstarter!$R:$R,"plays")</f>
        <v>0</v>
      </c>
      <c r="E6">
        <f t="shared" si="3"/>
        <v>24</v>
      </c>
      <c r="F6" s="36">
        <f t="shared" si="0"/>
        <v>0.5</v>
      </c>
      <c r="G6" s="36">
        <f t="shared" si="1"/>
        <v>0.5</v>
      </c>
      <c r="H6" s="36">
        <f t="shared" si="2"/>
        <v>0</v>
      </c>
    </row>
    <row r="7" spans="1:8" ht="16" x14ac:dyDescent="0.25">
      <c r="A7" s="9" t="s">
        <v>8414</v>
      </c>
      <c r="B7" s="8">
        <f>COUNTIFS(Kickstarter!$F:$F, "=successful",Kickstarter!$D:$D, "&gt;=20000",Kickstarter!$D:$D,"&lt;=24999",Kickstarter!$R:$R,"plays")</f>
        <v>9</v>
      </c>
      <c r="C7" s="8">
        <f>COUNTIFS(Kickstarter!$F:$F, "=failed",Kickstarter!$D:$D, "&gt;=20000",Kickstarter!$D:$D,"&lt;=24999",Kickstarter!$R:$R,"plays")</f>
        <v>11</v>
      </c>
      <c r="D7" s="8">
        <f>COUNTIFS(Kickstarter!$F:$F, "=canceled",Kickstarter!$D:$D, "&gt;=20000",Kickstarter!$D:$D,"&lt;=24999",Kickstarter!$R:$R,"plays")</f>
        <v>0</v>
      </c>
      <c r="E7">
        <f t="shared" si="3"/>
        <v>20</v>
      </c>
      <c r="F7" s="36">
        <f t="shared" si="0"/>
        <v>0.45</v>
      </c>
      <c r="G7" s="36">
        <f t="shared" si="1"/>
        <v>0.55000000000000004</v>
      </c>
      <c r="H7" s="36">
        <f t="shared" si="2"/>
        <v>0</v>
      </c>
    </row>
    <row r="8" spans="1:8" ht="16" x14ac:dyDescent="0.25">
      <c r="A8" s="9" t="s">
        <v>8415</v>
      </c>
      <c r="B8" s="8">
        <f>COUNTIFS(Kickstarter!$F:$F, "=successful",Kickstarter!$D:$D, "&gt;=25000",Kickstarter!$D:$D,"&lt;=29999",Kickstarter!$R:$R,"plays")</f>
        <v>1</v>
      </c>
      <c r="C8" s="8">
        <f>COUNTIFS(Kickstarter!$F:$F, "=failed",Kickstarter!$D:$D, "&gt;=25000",Kickstarter!$D:$D,"&lt;=29999",Kickstarter!$R:$R,"plays")</f>
        <v>4</v>
      </c>
      <c r="D8" s="8">
        <f>COUNTIFS(Kickstarter!$F:$F, "=canceled",Kickstarter!$D:$D, "&gt;=25000",Kickstarter!$D:$D,"&lt;=29999",Kickstarter!$R:$R,"plays")</f>
        <v>0</v>
      </c>
      <c r="E8">
        <f t="shared" si="3"/>
        <v>5</v>
      </c>
      <c r="F8" s="36">
        <f t="shared" si="0"/>
        <v>0.2</v>
      </c>
      <c r="G8" s="36">
        <f t="shared" si="1"/>
        <v>0.8</v>
      </c>
      <c r="H8" s="36">
        <f t="shared" si="2"/>
        <v>0</v>
      </c>
    </row>
    <row r="9" spans="1:8" ht="16" x14ac:dyDescent="0.25">
      <c r="A9" s="9" t="s">
        <v>8416</v>
      </c>
      <c r="B9" s="8">
        <f>COUNTIFS(Kickstarter!$F:$F, "=successful",Kickstarter!$D:$D, "&gt;=30000",Kickstarter!$D:$D,"&lt;=34999",Kickstarter!$R:$R,"plays")</f>
        <v>3</v>
      </c>
      <c r="C9" s="8">
        <f>COUNTIFS(Kickstarter!$F:$F, "=failed",Kickstarter!$D:$D, "&gt;=30000",Kickstarter!$D:$D,"&lt;=34999",Kickstarter!$R:$R,"plays")</f>
        <v>8</v>
      </c>
      <c r="D9" s="8">
        <f>COUNTIFS(Kickstarter!$F:$F, "=canceled",Kickstarter!$D:$D, "&gt;=30000",Kickstarter!$D:$D,"&lt;=34999",Kickstarter!$R:$R,"plays")</f>
        <v>0</v>
      </c>
      <c r="E9">
        <f t="shared" si="3"/>
        <v>11</v>
      </c>
      <c r="F9" s="36">
        <f t="shared" si="0"/>
        <v>0.27272727272727271</v>
      </c>
      <c r="G9" s="36">
        <f t="shared" si="1"/>
        <v>0.72727272727272729</v>
      </c>
      <c r="H9" s="36">
        <f t="shared" si="2"/>
        <v>0</v>
      </c>
    </row>
    <row r="10" spans="1:8" ht="16" x14ac:dyDescent="0.25">
      <c r="A10" s="9" t="s">
        <v>8417</v>
      </c>
      <c r="B10" s="8">
        <f>COUNTIFS(Kickstarter!$F:$F, "=successful",Kickstarter!$D:$D, "&gt;=35000",Kickstarter!$D:$D,"&lt;=39999",Kickstarter!$R:$R,"plays")</f>
        <v>4</v>
      </c>
      <c r="C10" s="8">
        <f>COUNTIFS(Kickstarter!$F:$F, "=failed",Kickstarter!$D:$D, "&gt;=35000",Kickstarter!$D:$D,"&lt;=39999",Kickstarter!$R:$R,"plays")</f>
        <v>2</v>
      </c>
      <c r="D10" s="8">
        <f>COUNTIFS(Kickstarter!$F:$F, "=canceled",Kickstarter!$D:$D, "&gt;=35000",Kickstarter!$D:$D,"&lt;=39999",Kickstarter!$R:$R,"plays")</f>
        <v>0</v>
      </c>
      <c r="E10">
        <f t="shared" si="3"/>
        <v>6</v>
      </c>
      <c r="F10" s="36">
        <f t="shared" si="0"/>
        <v>0.66666666666666663</v>
      </c>
      <c r="G10" s="36">
        <f t="shared" si="1"/>
        <v>0.33333333333333331</v>
      </c>
      <c r="H10" s="36">
        <f t="shared" si="2"/>
        <v>0</v>
      </c>
    </row>
    <row r="11" spans="1:8" ht="16" x14ac:dyDescent="0.25">
      <c r="A11" s="9" t="s">
        <v>8418</v>
      </c>
      <c r="B11" s="8">
        <f>COUNTIFS(Kickstarter!$F:$F, "=successful",Kickstarter!$D:$D, "&gt;=40000",Kickstarter!$D:$D,"&lt;=44999",Kickstarter!$R:$R,"plays")</f>
        <v>2</v>
      </c>
      <c r="C11" s="8">
        <f>COUNTIFS(Kickstarter!$F:$F, "=failed",Kickstarter!$D:$D, "&gt;=40000",Kickstarter!$D:$D,"&lt;=44999",Kickstarter!$R:$R,"plays")</f>
        <v>1</v>
      </c>
      <c r="D11" s="8">
        <f>COUNTIFS(Kickstarter!$F:$F, "=canceled",Kickstarter!$D:$D, "&gt;=40000",Kickstarter!$D:$D,"&lt;=44999",Kickstarter!$R:$R,"plays")</f>
        <v>0</v>
      </c>
      <c r="E11">
        <f t="shared" si="3"/>
        <v>3</v>
      </c>
      <c r="F11" s="36">
        <f t="shared" si="0"/>
        <v>0.66666666666666663</v>
      </c>
      <c r="G11" s="36">
        <f t="shared" si="1"/>
        <v>0.33333333333333331</v>
      </c>
      <c r="H11" s="36">
        <f t="shared" si="2"/>
        <v>0</v>
      </c>
    </row>
    <row r="12" spans="1:8" ht="16" x14ac:dyDescent="0.25">
      <c r="A12" s="9" t="s">
        <v>8419</v>
      </c>
      <c r="B12" s="8">
        <f>COUNTIFS(Kickstarter!$F:$F, "=successful",Kickstarter!$D:$D, "&gt;=45000",Kickstarter!$D:$D,"&lt;=49999",Kickstarter!$R:$R,"plays")</f>
        <v>0</v>
      </c>
      <c r="C12" s="8">
        <f>COUNTIFS(Kickstarter!$F:$F, "=failed",Kickstarter!$D:$D, "&gt;=45000",Kickstarter!$D:$D,"&lt;=49999",Kickstarter!$R:$R,"plays")</f>
        <v>1</v>
      </c>
      <c r="D12" s="8">
        <f>COUNTIFS(Kickstarter!$F:$F, "=canceled",Kickstarter!$D:$D, "&gt;=45000",Kickstarter!$D:$D,"&lt;=49999",Kickstarter!$R:$R,"plays")</f>
        <v>0</v>
      </c>
      <c r="E12">
        <f t="shared" si="3"/>
        <v>1</v>
      </c>
      <c r="F12" s="36">
        <f t="shared" si="0"/>
        <v>0</v>
      </c>
      <c r="G12" s="36">
        <f t="shared" si="1"/>
        <v>1</v>
      </c>
      <c r="H12" s="36">
        <f t="shared" si="2"/>
        <v>0</v>
      </c>
    </row>
    <row r="13" spans="1:8" ht="16" x14ac:dyDescent="0.25">
      <c r="A13" s="9" t="s">
        <v>8420</v>
      </c>
      <c r="B13" s="8">
        <f>COUNTIFS(Kickstarter!$F:$F, "=successful",Kickstarter!$D:$D, "&gt;=50000",Kickstarter!$R:$R,"plays")</f>
        <v>2</v>
      </c>
      <c r="C13" s="8">
        <f>COUNTIFS(Kickstarter!$F:$F, "=failed",Kickstarter!$D:$D, "&gt;=50000",Kickstarter!$R:$R,"plays")</f>
        <v>14</v>
      </c>
      <c r="D13" s="8">
        <f>COUNTIFS(Kickstarter!$F:$F, "=canceled",Kickstarter!$D:$D, "&gt;=50000",Kickstarter!$R:$R,"plays")</f>
        <v>0</v>
      </c>
      <c r="E13">
        <f t="shared" si="3"/>
        <v>16</v>
      </c>
      <c r="F13" s="36">
        <f t="shared" si="0"/>
        <v>0.125</v>
      </c>
      <c r="G13" s="36">
        <f t="shared" si="1"/>
        <v>0.875</v>
      </c>
      <c r="H13" s="36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D1B9-8699-424C-90F3-D0270AE1225D}">
  <dimension ref="A1:T251"/>
  <sheetViews>
    <sheetView workbookViewId="0">
      <selection activeCell="E1" sqref="E1:E1048576"/>
    </sheetView>
  </sheetViews>
  <sheetFormatPr baseColWidth="10" defaultRowHeight="15" x14ac:dyDescent="0.2"/>
  <cols>
    <col min="4" max="4" width="10.83203125" style="30"/>
    <col min="5" max="5" width="10.83203125" style="28"/>
    <col min="17" max="17" width="13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9" t="s">
        <v>8216</v>
      </c>
      <c r="E1" s="27" t="s">
        <v>8217</v>
      </c>
      <c r="F1" s="1" t="s">
        <v>8304</v>
      </c>
      <c r="G1" s="1" t="s">
        <v>8222</v>
      </c>
      <c r="H1" s="1" t="s">
        <v>8244</v>
      </c>
      <c r="I1" s="6" t="s">
        <v>8258</v>
      </c>
      <c r="J1" s="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t="s">
        <v>8307</v>
      </c>
      <c r="Q1" s="11" t="s">
        <v>8358</v>
      </c>
      <c r="R1" t="s">
        <v>8359</v>
      </c>
      <c r="S1" s="15" t="s">
        <v>8365</v>
      </c>
      <c r="T1" s="15" t="s">
        <v>8366</v>
      </c>
    </row>
    <row r="2" spans="1:20" ht="225" x14ac:dyDescent="0.25">
      <c r="A2">
        <v>2843</v>
      </c>
      <c r="B2" s="3" t="s">
        <v>2843</v>
      </c>
      <c r="C2" s="3" t="s">
        <v>6953</v>
      </c>
      <c r="D2" s="30">
        <v>1200</v>
      </c>
      <c r="E2" s="28">
        <v>0</v>
      </c>
      <c r="F2" t="s">
        <v>8220</v>
      </c>
      <c r="G2" t="s">
        <v>8223</v>
      </c>
      <c r="H2" t="s">
        <v>8245</v>
      </c>
      <c r="I2" s="7">
        <v>1465790400</v>
      </c>
      <c r="J2" s="7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8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30">
        <v>7500</v>
      </c>
      <c r="E3" s="28">
        <v>2366</v>
      </c>
      <c r="F3" t="s">
        <v>8220</v>
      </c>
      <c r="G3" t="s">
        <v>8223</v>
      </c>
      <c r="H3" t="s">
        <v>8245</v>
      </c>
      <c r="I3" s="7">
        <v>1433723033</v>
      </c>
      <c r="J3" s="7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8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30">
        <v>8000</v>
      </c>
      <c r="E4" s="28">
        <v>0</v>
      </c>
      <c r="F4" t="s">
        <v>8220</v>
      </c>
      <c r="G4" t="s">
        <v>8223</v>
      </c>
      <c r="H4" t="s">
        <v>8245</v>
      </c>
      <c r="I4" s="7">
        <v>1432917394</v>
      </c>
      <c r="J4" s="7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8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30">
        <v>2000</v>
      </c>
      <c r="E5" s="28">
        <v>0</v>
      </c>
      <c r="F5" t="s">
        <v>8220</v>
      </c>
      <c r="G5" t="s">
        <v>8223</v>
      </c>
      <c r="H5" t="s">
        <v>8245</v>
      </c>
      <c r="I5" s="7">
        <v>1464031265</v>
      </c>
      <c r="J5" s="7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8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30">
        <v>35000</v>
      </c>
      <c r="E6" s="28">
        <v>70</v>
      </c>
      <c r="F6" t="s">
        <v>8220</v>
      </c>
      <c r="G6" t="s">
        <v>8223</v>
      </c>
      <c r="H6" t="s">
        <v>8245</v>
      </c>
      <c r="I6" s="7">
        <v>1432913659</v>
      </c>
      <c r="J6" s="7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8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30">
        <v>8000</v>
      </c>
      <c r="E7" s="28">
        <v>311</v>
      </c>
      <c r="F7" t="s">
        <v>8220</v>
      </c>
      <c r="G7" t="s">
        <v>8223</v>
      </c>
      <c r="H7" t="s">
        <v>8245</v>
      </c>
      <c r="I7" s="7">
        <v>1409962211</v>
      </c>
      <c r="J7" s="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8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30">
        <v>5000</v>
      </c>
      <c r="E8" s="28">
        <v>95</v>
      </c>
      <c r="F8" t="s">
        <v>8220</v>
      </c>
      <c r="G8" t="s">
        <v>8223</v>
      </c>
      <c r="H8" t="s">
        <v>8245</v>
      </c>
      <c r="I8" s="7">
        <v>1403312703</v>
      </c>
      <c r="J8" s="7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30">
        <v>600</v>
      </c>
      <c r="E9" s="28">
        <v>300</v>
      </c>
      <c r="F9" t="s">
        <v>8220</v>
      </c>
      <c r="G9" t="s">
        <v>8223</v>
      </c>
      <c r="H9" t="s">
        <v>8245</v>
      </c>
      <c r="I9" s="7">
        <v>1454110440</v>
      </c>
      <c r="J9" s="7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8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30">
        <v>3000</v>
      </c>
      <c r="E10" s="28">
        <v>146</v>
      </c>
      <c r="F10" t="s">
        <v>8220</v>
      </c>
      <c r="G10" t="s">
        <v>8223</v>
      </c>
      <c r="H10" t="s">
        <v>8245</v>
      </c>
      <c r="I10" s="7">
        <v>1439069640</v>
      </c>
      <c r="J10" s="7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8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30">
        <v>4000</v>
      </c>
      <c r="E11" s="28">
        <v>266</v>
      </c>
      <c r="F11" t="s">
        <v>8220</v>
      </c>
      <c r="G11" t="s">
        <v>8223</v>
      </c>
      <c r="H11" t="s">
        <v>8245</v>
      </c>
      <c r="I11" s="7">
        <v>1466363576</v>
      </c>
      <c r="J11" s="7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8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30">
        <v>12700</v>
      </c>
      <c r="E12" s="28">
        <v>55</v>
      </c>
      <c r="F12" t="s">
        <v>8220</v>
      </c>
      <c r="G12" t="s">
        <v>8223</v>
      </c>
      <c r="H12" t="s">
        <v>8245</v>
      </c>
      <c r="I12" s="7">
        <v>1403636229</v>
      </c>
      <c r="J12" s="7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8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30">
        <v>50000</v>
      </c>
      <c r="E13" s="28">
        <v>20</v>
      </c>
      <c r="F13" t="s">
        <v>8220</v>
      </c>
      <c r="G13" t="s">
        <v>8223</v>
      </c>
      <c r="H13" t="s">
        <v>8245</v>
      </c>
      <c r="I13" s="7">
        <v>1410279123</v>
      </c>
      <c r="J13" s="7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8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30">
        <v>2888</v>
      </c>
      <c r="E14" s="28">
        <v>0</v>
      </c>
      <c r="F14" t="s">
        <v>8220</v>
      </c>
      <c r="G14" t="s">
        <v>8223</v>
      </c>
      <c r="H14" t="s">
        <v>8245</v>
      </c>
      <c r="I14" s="7">
        <v>1420512259</v>
      </c>
      <c r="J14" s="7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8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30">
        <v>5000</v>
      </c>
      <c r="E15" s="28">
        <v>45</v>
      </c>
      <c r="F15" t="s">
        <v>8220</v>
      </c>
      <c r="G15" t="s">
        <v>8223</v>
      </c>
      <c r="H15" t="s">
        <v>8245</v>
      </c>
      <c r="I15" s="7">
        <v>1476482400</v>
      </c>
      <c r="J15" s="7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8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30">
        <v>2500</v>
      </c>
      <c r="E16" s="28">
        <v>504</v>
      </c>
      <c r="F16" t="s">
        <v>8220</v>
      </c>
      <c r="G16" t="s">
        <v>8223</v>
      </c>
      <c r="H16" t="s">
        <v>8245</v>
      </c>
      <c r="I16" s="7">
        <v>1467604800</v>
      </c>
      <c r="J16" s="7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8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30">
        <v>15000</v>
      </c>
      <c r="E17" s="28">
        <v>6301.76</v>
      </c>
      <c r="F17" t="s">
        <v>8220</v>
      </c>
      <c r="G17" t="s">
        <v>8223</v>
      </c>
      <c r="H17" t="s">
        <v>8245</v>
      </c>
      <c r="I17" s="7">
        <v>1475697054</v>
      </c>
      <c r="J17" s="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8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30">
        <v>20000</v>
      </c>
      <c r="E18" s="28">
        <v>177</v>
      </c>
      <c r="F18" t="s">
        <v>8220</v>
      </c>
      <c r="G18" t="s">
        <v>8223</v>
      </c>
      <c r="H18" t="s">
        <v>8245</v>
      </c>
      <c r="I18" s="7">
        <v>1468937681</v>
      </c>
      <c r="J18" s="7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30">
        <v>5000</v>
      </c>
      <c r="E19" s="28">
        <v>750</v>
      </c>
      <c r="F19" t="s">
        <v>8220</v>
      </c>
      <c r="G19" t="s">
        <v>8223</v>
      </c>
      <c r="H19" t="s">
        <v>8245</v>
      </c>
      <c r="I19" s="7">
        <v>1400301165</v>
      </c>
      <c r="J19" s="7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8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30">
        <v>10000</v>
      </c>
      <c r="E20" s="28">
        <v>467</v>
      </c>
      <c r="F20" t="s">
        <v>8220</v>
      </c>
      <c r="G20" t="s">
        <v>8223</v>
      </c>
      <c r="H20" t="s">
        <v>8245</v>
      </c>
      <c r="I20" s="7">
        <v>1419183813</v>
      </c>
      <c r="J20" s="7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8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30">
        <v>3000</v>
      </c>
      <c r="E21" s="28">
        <v>0</v>
      </c>
      <c r="F21" t="s">
        <v>8220</v>
      </c>
      <c r="G21" t="s">
        <v>8223</v>
      </c>
      <c r="H21" t="s">
        <v>8245</v>
      </c>
      <c r="I21" s="7">
        <v>1434768438</v>
      </c>
      <c r="J21" s="7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8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30">
        <v>2500</v>
      </c>
      <c r="E22" s="28">
        <v>953</v>
      </c>
      <c r="F22" t="s">
        <v>8220</v>
      </c>
      <c r="G22" t="s">
        <v>8223</v>
      </c>
      <c r="H22" t="s">
        <v>8245</v>
      </c>
      <c r="I22" s="7">
        <v>1422473831</v>
      </c>
      <c r="J22" s="7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8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30">
        <v>5000</v>
      </c>
      <c r="E23" s="28">
        <v>271</v>
      </c>
      <c r="F23" t="s">
        <v>8220</v>
      </c>
      <c r="G23" t="s">
        <v>8223</v>
      </c>
      <c r="H23" t="s">
        <v>8245</v>
      </c>
      <c r="I23" s="7">
        <v>1484684186</v>
      </c>
      <c r="J23" s="7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8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30">
        <v>20000</v>
      </c>
      <c r="E24" s="28">
        <v>7</v>
      </c>
      <c r="F24" t="s">
        <v>8220</v>
      </c>
      <c r="G24" t="s">
        <v>8223</v>
      </c>
      <c r="H24" t="s">
        <v>8245</v>
      </c>
      <c r="I24" s="7">
        <v>1462417493</v>
      </c>
      <c r="J24" s="7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8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30">
        <v>150000</v>
      </c>
      <c r="E25" s="28">
        <v>0</v>
      </c>
      <c r="F25" t="s">
        <v>8220</v>
      </c>
      <c r="G25" t="s">
        <v>8223</v>
      </c>
      <c r="H25" t="s">
        <v>8245</v>
      </c>
      <c r="I25" s="7">
        <v>1437069079</v>
      </c>
      <c r="J25" s="7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8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30">
        <v>6000</v>
      </c>
      <c r="E26" s="28">
        <v>650</v>
      </c>
      <c r="F26" t="s">
        <v>8220</v>
      </c>
      <c r="G26" t="s">
        <v>8223</v>
      </c>
      <c r="H26" t="s">
        <v>8245</v>
      </c>
      <c r="I26" s="7">
        <v>1480525200</v>
      </c>
      <c r="J26" s="7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8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30">
        <v>11200</v>
      </c>
      <c r="E27" s="28">
        <v>29</v>
      </c>
      <c r="F27" t="s">
        <v>8220</v>
      </c>
      <c r="G27" t="s">
        <v>8223</v>
      </c>
      <c r="H27" t="s">
        <v>8245</v>
      </c>
      <c r="I27" s="7">
        <v>1453310661</v>
      </c>
      <c r="J27" s="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8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30">
        <v>12000</v>
      </c>
      <c r="E28" s="28">
        <v>2800</v>
      </c>
      <c r="F28" t="s">
        <v>8220</v>
      </c>
      <c r="G28" t="s">
        <v>8223</v>
      </c>
      <c r="H28" t="s">
        <v>8245</v>
      </c>
      <c r="I28" s="7">
        <v>1440090300</v>
      </c>
      <c r="J28" s="7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30">
        <v>5500</v>
      </c>
      <c r="E29" s="28">
        <v>0</v>
      </c>
      <c r="F29" t="s">
        <v>8220</v>
      </c>
      <c r="G29" t="s">
        <v>8223</v>
      </c>
      <c r="H29" t="s">
        <v>8245</v>
      </c>
      <c r="I29" s="7">
        <v>1417620036</v>
      </c>
      <c r="J29" s="7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8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30">
        <v>750</v>
      </c>
      <c r="E30" s="28">
        <v>252</v>
      </c>
      <c r="F30" t="s">
        <v>8220</v>
      </c>
      <c r="G30" t="s">
        <v>8223</v>
      </c>
      <c r="H30" t="s">
        <v>8245</v>
      </c>
      <c r="I30" s="7">
        <v>1462112318</v>
      </c>
      <c r="J30" s="7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8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30">
        <v>10000</v>
      </c>
      <c r="E31" s="28">
        <v>1908</v>
      </c>
      <c r="F31" t="s">
        <v>8220</v>
      </c>
      <c r="G31" t="s">
        <v>8223</v>
      </c>
      <c r="H31" t="s">
        <v>8245</v>
      </c>
      <c r="I31" s="7">
        <v>1454734740</v>
      </c>
      <c r="J31" s="7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8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30">
        <v>45000</v>
      </c>
      <c r="E32" s="28">
        <v>185</v>
      </c>
      <c r="F32" t="s">
        <v>8220</v>
      </c>
      <c r="G32" t="s">
        <v>8223</v>
      </c>
      <c r="H32" t="s">
        <v>8245</v>
      </c>
      <c r="I32" s="7">
        <v>1417800435</v>
      </c>
      <c r="J32" s="7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8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30">
        <v>400</v>
      </c>
      <c r="E33" s="28">
        <v>130</v>
      </c>
      <c r="F33" t="s">
        <v>8220</v>
      </c>
      <c r="G33" t="s">
        <v>8223</v>
      </c>
      <c r="H33" t="s">
        <v>8245</v>
      </c>
      <c r="I33" s="7">
        <v>1426294201</v>
      </c>
      <c r="J33" s="7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8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30">
        <v>200</v>
      </c>
      <c r="E34" s="28">
        <v>10</v>
      </c>
      <c r="F34" t="s">
        <v>8220</v>
      </c>
      <c r="G34" t="s">
        <v>8223</v>
      </c>
      <c r="H34" t="s">
        <v>8245</v>
      </c>
      <c r="I34" s="7">
        <v>1442635140</v>
      </c>
      <c r="J34" s="7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8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30">
        <v>3000</v>
      </c>
      <c r="E35" s="28">
        <v>5</v>
      </c>
      <c r="F35" t="s">
        <v>8220</v>
      </c>
      <c r="G35" t="s">
        <v>8223</v>
      </c>
      <c r="H35" t="s">
        <v>8245</v>
      </c>
      <c r="I35" s="7">
        <v>1420971324</v>
      </c>
      <c r="J35" s="7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8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30">
        <v>30000</v>
      </c>
      <c r="E36" s="28">
        <v>0</v>
      </c>
      <c r="F36" t="s">
        <v>8220</v>
      </c>
      <c r="G36" t="s">
        <v>8223</v>
      </c>
      <c r="H36" t="s">
        <v>8245</v>
      </c>
      <c r="I36" s="7">
        <v>1413608340</v>
      </c>
      <c r="J36" s="7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8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30">
        <v>3000</v>
      </c>
      <c r="E37" s="28">
        <v>1142</v>
      </c>
      <c r="F37" t="s">
        <v>8220</v>
      </c>
      <c r="G37" t="s">
        <v>8223</v>
      </c>
      <c r="H37" t="s">
        <v>8245</v>
      </c>
      <c r="I37" s="7">
        <v>1409344985</v>
      </c>
      <c r="J37" s="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8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30">
        <v>2000</v>
      </c>
      <c r="E38" s="28">
        <v>21</v>
      </c>
      <c r="F38" t="s">
        <v>8220</v>
      </c>
      <c r="G38" t="s">
        <v>8223</v>
      </c>
      <c r="H38" t="s">
        <v>8245</v>
      </c>
      <c r="I38" s="7">
        <v>1407553200</v>
      </c>
      <c r="J38" s="7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30">
        <v>10000</v>
      </c>
      <c r="E39" s="28">
        <v>273</v>
      </c>
      <c r="F39" t="s">
        <v>8220</v>
      </c>
      <c r="G39" t="s">
        <v>8223</v>
      </c>
      <c r="H39" t="s">
        <v>8245</v>
      </c>
      <c r="I39" s="7">
        <v>1460751128</v>
      </c>
      <c r="J39" s="7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8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30">
        <v>5500</v>
      </c>
      <c r="E40" s="28">
        <v>500</v>
      </c>
      <c r="F40" t="s">
        <v>8220</v>
      </c>
      <c r="G40" t="s">
        <v>8223</v>
      </c>
      <c r="H40" t="s">
        <v>8245</v>
      </c>
      <c r="I40" s="7">
        <v>1409000400</v>
      </c>
      <c r="J40" s="7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8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30">
        <v>5000</v>
      </c>
      <c r="E41" s="28">
        <v>25</v>
      </c>
      <c r="F41" t="s">
        <v>8220</v>
      </c>
      <c r="G41" t="s">
        <v>8223</v>
      </c>
      <c r="H41" t="s">
        <v>8245</v>
      </c>
      <c r="I41" s="7">
        <v>1420768800</v>
      </c>
      <c r="J41" s="7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8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30">
        <v>50000</v>
      </c>
      <c r="E42" s="28">
        <v>0</v>
      </c>
      <c r="F42" t="s">
        <v>8220</v>
      </c>
      <c r="G42" t="s">
        <v>8223</v>
      </c>
      <c r="H42" t="s">
        <v>8245</v>
      </c>
      <c r="I42" s="7">
        <v>1428100815</v>
      </c>
      <c r="J42" s="7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8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30">
        <v>500</v>
      </c>
      <c r="E43" s="28">
        <v>23</v>
      </c>
      <c r="F43" t="s">
        <v>8220</v>
      </c>
      <c r="G43" t="s">
        <v>8223</v>
      </c>
      <c r="H43" t="s">
        <v>8245</v>
      </c>
      <c r="I43" s="7">
        <v>1403470800</v>
      </c>
      <c r="J43" s="7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8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30">
        <v>3000</v>
      </c>
      <c r="E44" s="28">
        <v>625</v>
      </c>
      <c r="F44" t="s">
        <v>8220</v>
      </c>
      <c r="G44" t="s">
        <v>8223</v>
      </c>
      <c r="H44" t="s">
        <v>8245</v>
      </c>
      <c r="I44" s="7">
        <v>1481522400</v>
      </c>
      <c r="J44" s="7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8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30">
        <v>12000</v>
      </c>
      <c r="E45" s="28">
        <v>550</v>
      </c>
      <c r="F45" t="s">
        <v>8220</v>
      </c>
      <c r="G45" t="s">
        <v>8223</v>
      </c>
      <c r="H45" t="s">
        <v>8245</v>
      </c>
      <c r="I45" s="7">
        <v>1444577345</v>
      </c>
      <c r="J45" s="7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8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30">
        <v>7500</v>
      </c>
      <c r="E46" s="28">
        <v>316</v>
      </c>
      <c r="F46" t="s">
        <v>8220</v>
      </c>
      <c r="G46" t="s">
        <v>8223</v>
      </c>
      <c r="H46" t="s">
        <v>8245</v>
      </c>
      <c r="I46" s="7">
        <v>1446307053</v>
      </c>
      <c r="J46" s="7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8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30">
        <v>10000</v>
      </c>
      <c r="E47" s="28">
        <v>0</v>
      </c>
      <c r="F47" t="s">
        <v>8220</v>
      </c>
      <c r="G47" t="s">
        <v>8223</v>
      </c>
      <c r="H47" t="s">
        <v>8245</v>
      </c>
      <c r="I47" s="7">
        <v>1469325158</v>
      </c>
      <c r="J47" s="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8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30">
        <v>5500</v>
      </c>
      <c r="E48" s="28">
        <v>3405</v>
      </c>
      <c r="F48" t="s">
        <v>8220</v>
      </c>
      <c r="G48" t="s">
        <v>8223</v>
      </c>
      <c r="H48" t="s">
        <v>8245</v>
      </c>
      <c r="I48" s="7">
        <v>1407562632</v>
      </c>
      <c r="J48" s="7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30">
        <v>750</v>
      </c>
      <c r="E49" s="28">
        <v>6</v>
      </c>
      <c r="F49" t="s">
        <v>8220</v>
      </c>
      <c r="G49" t="s">
        <v>8223</v>
      </c>
      <c r="H49" t="s">
        <v>8245</v>
      </c>
      <c r="I49" s="7">
        <v>1423345339</v>
      </c>
      <c r="J49" s="7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8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30">
        <v>150000</v>
      </c>
      <c r="E50" s="28">
        <v>25</v>
      </c>
      <c r="F50" t="s">
        <v>8220</v>
      </c>
      <c r="G50" t="s">
        <v>8223</v>
      </c>
      <c r="H50" t="s">
        <v>8245</v>
      </c>
      <c r="I50" s="7">
        <v>1440412396</v>
      </c>
      <c r="J50" s="7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8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30">
        <v>5000</v>
      </c>
      <c r="E51" s="28">
        <v>39</v>
      </c>
      <c r="F51" t="s">
        <v>8220</v>
      </c>
      <c r="G51" t="s">
        <v>8223</v>
      </c>
      <c r="H51" t="s">
        <v>8245</v>
      </c>
      <c r="I51" s="7">
        <v>1441771218</v>
      </c>
      <c r="J51" s="7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8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30">
        <v>3500</v>
      </c>
      <c r="E52" s="28">
        <v>622</v>
      </c>
      <c r="F52" t="s">
        <v>8220</v>
      </c>
      <c r="G52" t="s">
        <v>8223</v>
      </c>
      <c r="H52" t="s">
        <v>8245</v>
      </c>
      <c r="I52" s="7">
        <v>1473211313</v>
      </c>
      <c r="J52" s="7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8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30">
        <v>6000</v>
      </c>
      <c r="E53" s="28">
        <v>565</v>
      </c>
      <c r="F53" t="s">
        <v>8220</v>
      </c>
      <c r="G53" t="s">
        <v>8223</v>
      </c>
      <c r="H53" t="s">
        <v>8245</v>
      </c>
      <c r="I53" s="7">
        <v>1438390800</v>
      </c>
      <c r="J53" s="7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8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30">
        <v>2500</v>
      </c>
      <c r="E54" s="28">
        <v>2</v>
      </c>
      <c r="F54" t="s">
        <v>8220</v>
      </c>
      <c r="G54" t="s">
        <v>8223</v>
      </c>
      <c r="H54" t="s">
        <v>8245</v>
      </c>
      <c r="I54" s="7">
        <v>1463259837</v>
      </c>
      <c r="J54" s="7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8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30">
        <v>9600</v>
      </c>
      <c r="E55" s="28">
        <v>264</v>
      </c>
      <c r="F55" t="s">
        <v>8220</v>
      </c>
      <c r="G55" t="s">
        <v>8223</v>
      </c>
      <c r="H55" t="s">
        <v>8245</v>
      </c>
      <c r="I55" s="7">
        <v>1465407219</v>
      </c>
      <c r="J55" s="7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8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30">
        <v>180000</v>
      </c>
      <c r="E56" s="28">
        <v>20</v>
      </c>
      <c r="F56" t="s">
        <v>8220</v>
      </c>
      <c r="G56" t="s">
        <v>8223</v>
      </c>
      <c r="H56" t="s">
        <v>8245</v>
      </c>
      <c r="I56" s="7">
        <v>1416944760</v>
      </c>
      <c r="J56" s="7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8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30">
        <v>1800</v>
      </c>
      <c r="E57" s="28">
        <v>657</v>
      </c>
      <c r="F57" t="s">
        <v>8220</v>
      </c>
      <c r="G57" t="s">
        <v>8223</v>
      </c>
      <c r="H57" t="s">
        <v>8245</v>
      </c>
      <c r="I57" s="7">
        <v>1435429626</v>
      </c>
      <c r="J57" s="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8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30">
        <v>14440</v>
      </c>
      <c r="E58" s="28">
        <v>2030</v>
      </c>
      <c r="F58" t="s">
        <v>8220</v>
      </c>
      <c r="G58" t="s">
        <v>8223</v>
      </c>
      <c r="H58" t="s">
        <v>8245</v>
      </c>
      <c r="I58" s="7">
        <v>1452827374</v>
      </c>
      <c r="J58" s="7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30">
        <v>10000</v>
      </c>
      <c r="E59" s="28">
        <v>2</v>
      </c>
      <c r="F59" t="s">
        <v>8220</v>
      </c>
      <c r="G59" t="s">
        <v>8223</v>
      </c>
      <c r="H59" t="s">
        <v>8245</v>
      </c>
      <c r="I59" s="7">
        <v>1410041339</v>
      </c>
      <c r="J59" s="7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8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30">
        <v>2000</v>
      </c>
      <c r="E60" s="28">
        <v>437</v>
      </c>
      <c r="F60" t="s">
        <v>8220</v>
      </c>
      <c r="G60" t="s">
        <v>8223</v>
      </c>
      <c r="H60" t="s">
        <v>8245</v>
      </c>
      <c r="I60" s="7">
        <v>1442381847</v>
      </c>
      <c r="J60" s="7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8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30">
        <v>5000</v>
      </c>
      <c r="E61" s="28">
        <v>1362</v>
      </c>
      <c r="F61" t="s">
        <v>8220</v>
      </c>
      <c r="G61" t="s">
        <v>8223</v>
      </c>
      <c r="H61" t="s">
        <v>8245</v>
      </c>
      <c r="I61" s="7">
        <v>1446131207</v>
      </c>
      <c r="J61" s="7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8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30">
        <v>600</v>
      </c>
      <c r="E62" s="28">
        <v>51</v>
      </c>
      <c r="F62" t="s">
        <v>8220</v>
      </c>
      <c r="G62" t="s">
        <v>8223</v>
      </c>
      <c r="H62" t="s">
        <v>8245</v>
      </c>
      <c r="I62" s="7">
        <v>1407250329</v>
      </c>
      <c r="J62" s="7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8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30">
        <v>20000</v>
      </c>
      <c r="E63" s="28">
        <v>1862</v>
      </c>
      <c r="F63" t="s">
        <v>8220</v>
      </c>
      <c r="G63" t="s">
        <v>8223</v>
      </c>
      <c r="H63" t="s">
        <v>8245</v>
      </c>
      <c r="I63" s="7">
        <v>1439957176</v>
      </c>
      <c r="J63" s="7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8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30">
        <v>5000</v>
      </c>
      <c r="E64" s="28">
        <v>362</v>
      </c>
      <c r="F64" t="s">
        <v>8220</v>
      </c>
      <c r="G64" t="s">
        <v>8223</v>
      </c>
      <c r="H64" t="s">
        <v>8245</v>
      </c>
      <c r="I64" s="7">
        <v>1427082912</v>
      </c>
      <c r="J64" s="7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8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30">
        <v>1000</v>
      </c>
      <c r="E65" s="28">
        <v>100</v>
      </c>
      <c r="F65" t="s">
        <v>8220</v>
      </c>
      <c r="G65" t="s">
        <v>8223</v>
      </c>
      <c r="H65" t="s">
        <v>8245</v>
      </c>
      <c r="I65" s="7">
        <v>1439828159</v>
      </c>
      <c r="J65" s="7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8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30">
        <v>5500</v>
      </c>
      <c r="E66" s="28">
        <v>620</v>
      </c>
      <c r="F66" t="s">
        <v>8220</v>
      </c>
      <c r="G66" t="s">
        <v>8223</v>
      </c>
      <c r="H66" t="s">
        <v>8245</v>
      </c>
      <c r="I66" s="7">
        <v>1420860180</v>
      </c>
      <c r="J66" s="7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8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30">
        <v>1500</v>
      </c>
      <c r="E67" s="28">
        <v>0</v>
      </c>
      <c r="F67" t="s">
        <v>8220</v>
      </c>
      <c r="G67" t="s">
        <v>8223</v>
      </c>
      <c r="H67" t="s">
        <v>8245</v>
      </c>
      <c r="I67" s="7">
        <v>1429396200</v>
      </c>
      <c r="J67" s="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8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30">
        <v>1500</v>
      </c>
      <c r="E68" s="28">
        <v>427</v>
      </c>
      <c r="F68" t="s">
        <v>8220</v>
      </c>
      <c r="G68" t="s">
        <v>8223</v>
      </c>
      <c r="H68" t="s">
        <v>8245</v>
      </c>
      <c r="I68" s="7">
        <v>1432589896</v>
      </c>
      <c r="J68" s="7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30">
        <v>700</v>
      </c>
      <c r="E69" s="28">
        <v>150</v>
      </c>
      <c r="F69" t="s">
        <v>8220</v>
      </c>
      <c r="G69" t="s">
        <v>8223</v>
      </c>
      <c r="H69" t="s">
        <v>8245</v>
      </c>
      <c r="I69" s="7">
        <v>1447311540</v>
      </c>
      <c r="J69" s="7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8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30">
        <v>2000</v>
      </c>
      <c r="E70" s="28">
        <v>358</v>
      </c>
      <c r="F70" t="s">
        <v>8220</v>
      </c>
      <c r="G70" t="s">
        <v>8223</v>
      </c>
      <c r="H70" t="s">
        <v>8245</v>
      </c>
      <c r="I70" s="7">
        <v>1407808438</v>
      </c>
      <c r="J70" s="7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8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30">
        <v>20000</v>
      </c>
      <c r="E71" s="28">
        <v>0</v>
      </c>
      <c r="F71" t="s">
        <v>8220</v>
      </c>
      <c r="G71" t="s">
        <v>8223</v>
      </c>
      <c r="H71" t="s">
        <v>8245</v>
      </c>
      <c r="I71" s="7">
        <v>1450389950</v>
      </c>
      <c r="J71" s="7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8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30">
        <v>5000</v>
      </c>
      <c r="E72" s="28">
        <v>100</v>
      </c>
      <c r="F72" t="s">
        <v>8220</v>
      </c>
      <c r="G72" t="s">
        <v>8223</v>
      </c>
      <c r="H72" t="s">
        <v>8245</v>
      </c>
      <c r="I72" s="7">
        <v>1409980144</v>
      </c>
      <c r="J72" s="7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8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30">
        <v>2200</v>
      </c>
      <c r="E73" s="28">
        <v>0</v>
      </c>
      <c r="F73" t="s">
        <v>8220</v>
      </c>
      <c r="G73" t="s">
        <v>8223</v>
      </c>
      <c r="H73" t="s">
        <v>8245</v>
      </c>
      <c r="I73" s="7">
        <v>1404406964</v>
      </c>
      <c r="J73" s="7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8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30">
        <v>1200</v>
      </c>
      <c r="E74" s="28">
        <v>0</v>
      </c>
      <c r="F74" t="s">
        <v>8220</v>
      </c>
      <c r="G74" t="s">
        <v>8223</v>
      </c>
      <c r="H74" t="s">
        <v>8245</v>
      </c>
      <c r="I74" s="7">
        <v>1404532740</v>
      </c>
      <c r="J74" s="7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8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30">
        <v>100</v>
      </c>
      <c r="E75" s="28">
        <v>10</v>
      </c>
      <c r="F75" t="s">
        <v>8220</v>
      </c>
      <c r="G75" t="s">
        <v>8223</v>
      </c>
      <c r="H75" t="s">
        <v>8245</v>
      </c>
      <c r="I75" s="7">
        <v>1407689102</v>
      </c>
      <c r="J75" s="7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8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30">
        <v>8500</v>
      </c>
      <c r="E76" s="28">
        <v>202</v>
      </c>
      <c r="F76" t="s">
        <v>8220</v>
      </c>
      <c r="G76" t="s">
        <v>8223</v>
      </c>
      <c r="H76" t="s">
        <v>8245</v>
      </c>
      <c r="I76" s="7">
        <v>1475918439</v>
      </c>
      <c r="J76" s="7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8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30">
        <v>10000</v>
      </c>
      <c r="E77" s="28">
        <v>872</v>
      </c>
      <c r="F77" t="s">
        <v>8220</v>
      </c>
      <c r="G77" t="s">
        <v>8223</v>
      </c>
      <c r="H77" t="s">
        <v>8245</v>
      </c>
      <c r="I77" s="7">
        <v>1405882287</v>
      </c>
      <c r="J77" s="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8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30">
        <v>5000</v>
      </c>
      <c r="E78" s="28">
        <v>1065</v>
      </c>
      <c r="F78" t="s">
        <v>8220</v>
      </c>
      <c r="G78" t="s">
        <v>8223</v>
      </c>
      <c r="H78" t="s">
        <v>8245</v>
      </c>
      <c r="I78" s="7">
        <v>1401587064</v>
      </c>
      <c r="J78" s="7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30">
        <v>9800</v>
      </c>
      <c r="E79" s="28">
        <v>4066</v>
      </c>
      <c r="F79" t="s">
        <v>8220</v>
      </c>
      <c r="G79" t="s">
        <v>8223</v>
      </c>
      <c r="H79" t="s">
        <v>8245</v>
      </c>
      <c r="I79" s="7">
        <v>1401778740</v>
      </c>
      <c r="J79" s="7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8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30">
        <v>40000</v>
      </c>
      <c r="E80" s="28">
        <v>842</v>
      </c>
      <c r="F80" t="s">
        <v>8220</v>
      </c>
      <c r="G80" t="s">
        <v>8223</v>
      </c>
      <c r="H80" t="s">
        <v>8245</v>
      </c>
      <c r="I80" s="7">
        <v>1443711774</v>
      </c>
      <c r="J80" s="7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8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30">
        <v>7000</v>
      </c>
      <c r="E81" s="28">
        <v>189</v>
      </c>
      <c r="F81" t="s">
        <v>8220</v>
      </c>
      <c r="G81" t="s">
        <v>8223</v>
      </c>
      <c r="H81" t="s">
        <v>8245</v>
      </c>
      <c r="I81" s="7">
        <v>1412405940</v>
      </c>
      <c r="J81" s="7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8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30">
        <v>10500</v>
      </c>
      <c r="E82" s="28">
        <v>1697</v>
      </c>
      <c r="F82" t="s">
        <v>8220</v>
      </c>
      <c r="G82" t="s">
        <v>8223</v>
      </c>
      <c r="H82" t="s">
        <v>8245</v>
      </c>
      <c r="I82" s="7">
        <v>1437283391</v>
      </c>
      <c r="J82" s="7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8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30">
        <v>13000</v>
      </c>
      <c r="E83" s="28">
        <v>2129</v>
      </c>
      <c r="F83" t="s">
        <v>8220</v>
      </c>
      <c r="G83" t="s">
        <v>8223</v>
      </c>
      <c r="H83" t="s">
        <v>8245</v>
      </c>
      <c r="I83" s="7">
        <v>1445196989</v>
      </c>
      <c r="J83" s="7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8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30">
        <v>1000</v>
      </c>
      <c r="E84" s="28">
        <v>38</v>
      </c>
      <c r="F84" t="s">
        <v>8220</v>
      </c>
      <c r="G84" t="s">
        <v>8223</v>
      </c>
      <c r="H84" t="s">
        <v>8245</v>
      </c>
      <c r="I84" s="7">
        <v>1420081143</v>
      </c>
      <c r="J84" s="7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8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30">
        <v>10000</v>
      </c>
      <c r="E85" s="28">
        <v>20</v>
      </c>
      <c r="F85" t="s">
        <v>8220</v>
      </c>
      <c r="G85" t="s">
        <v>8223</v>
      </c>
      <c r="H85" t="s">
        <v>8245</v>
      </c>
      <c r="I85" s="7">
        <v>1427427276</v>
      </c>
      <c r="J85" s="7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8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30">
        <v>100000</v>
      </c>
      <c r="E86" s="28">
        <v>26</v>
      </c>
      <c r="F86" t="s">
        <v>8220</v>
      </c>
      <c r="G86" t="s">
        <v>8223</v>
      </c>
      <c r="H86" t="s">
        <v>8245</v>
      </c>
      <c r="I86" s="7">
        <v>1409602178</v>
      </c>
      <c r="J86" s="7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8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30">
        <v>11000</v>
      </c>
      <c r="E87" s="28">
        <v>1788</v>
      </c>
      <c r="F87" t="s">
        <v>8220</v>
      </c>
      <c r="G87" t="s">
        <v>8223</v>
      </c>
      <c r="H87" t="s">
        <v>8245</v>
      </c>
      <c r="I87" s="7">
        <v>1431206058</v>
      </c>
      <c r="J87" s="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8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30">
        <v>1000</v>
      </c>
      <c r="E88" s="28">
        <v>25</v>
      </c>
      <c r="F88" t="s">
        <v>8220</v>
      </c>
      <c r="G88" t="s">
        <v>8223</v>
      </c>
      <c r="H88" t="s">
        <v>8245</v>
      </c>
      <c r="I88" s="7">
        <v>1427408271</v>
      </c>
      <c r="J88" s="7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30">
        <v>5000</v>
      </c>
      <c r="E89" s="28">
        <v>1</v>
      </c>
      <c r="F89" t="s">
        <v>8220</v>
      </c>
      <c r="G89" t="s">
        <v>8223</v>
      </c>
      <c r="H89" t="s">
        <v>8245</v>
      </c>
      <c r="I89" s="7">
        <v>1425833403</v>
      </c>
      <c r="J89" s="7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8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30">
        <v>5000</v>
      </c>
      <c r="E90" s="28">
        <v>260</v>
      </c>
      <c r="F90" t="s">
        <v>8220</v>
      </c>
      <c r="G90" t="s">
        <v>8223</v>
      </c>
      <c r="H90" t="s">
        <v>8245</v>
      </c>
      <c r="I90" s="7">
        <v>1406913120</v>
      </c>
      <c r="J90" s="7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8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30">
        <v>2500</v>
      </c>
      <c r="E91" s="28">
        <v>1</v>
      </c>
      <c r="F91" t="s">
        <v>8220</v>
      </c>
      <c r="G91" t="s">
        <v>8223</v>
      </c>
      <c r="H91" t="s">
        <v>8245</v>
      </c>
      <c r="I91" s="7">
        <v>1403730000</v>
      </c>
      <c r="J91" s="7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8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30">
        <v>6000</v>
      </c>
      <c r="E92" s="28">
        <v>1060</v>
      </c>
      <c r="F92" t="s">
        <v>8220</v>
      </c>
      <c r="G92" t="s">
        <v>8223</v>
      </c>
      <c r="H92" t="s">
        <v>8245</v>
      </c>
      <c r="I92" s="7">
        <v>1407858710</v>
      </c>
      <c r="J92" s="7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8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30">
        <v>2000</v>
      </c>
      <c r="E93" s="28">
        <v>100</v>
      </c>
      <c r="F93" t="s">
        <v>8220</v>
      </c>
      <c r="G93" t="s">
        <v>8223</v>
      </c>
      <c r="H93" t="s">
        <v>8245</v>
      </c>
      <c r="I93" s="7">
        <v>1415828820</v>
      </c>
      <c r="J93" s="7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8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30">
        <v>7500</v>
      </c>
      <c r="E94" s="28">
        <v>1</v>
      </c>
      <c r="F94" t="s">
        <v>8220</v>
      </c>
      <c r="G94" t="s">
        <v>8223</v>
      </c>
      <c r="H94" t="s">
        <v>8245</v>
      </c>
      <c r="I94" s="7">
        <v>1473699540</v>
      </c>
      <c r="J94" s="7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8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30">
        <v>6000</v>
      </c>
      <c r="E95" s="28">
        <v>0</v>
      </c>
      <c r="F95" t="s">
        <v>8220</v>
      </c>
      <c r="G95" t="s">
        <v>8223</v>
      </c>
      <c r="H95" t="s">
        <v>8245</v>
      </c>
      <c r="I95" s="7">
        <v>1446739905</v>
      </c>
      <c r="J95" s="7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8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30">
        <v>5000</v>
      </c>
      <c r="E96" s="28">
        <v>60</v>
      </c>
      <c r="F96" t="s">
        <v>8220</v>
      </c>
      <c r="G96" t="s">
        <v>8223</v>
      </c>
      <c r="H96" t="s">
        <v>8245</v>
      </c>
      <c r="I96" s="7">
        <v>1447799054</v>
      </c>
      <c r="J96" s="7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8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30">
        <v>2000</v>
      </c>
      <c r="E97" s="28">
        <v>11</v>
      </c>
      <c r="F97" t="s">
        <v>8220</v>
      </c>
      <c r="G97" t="s">
        <v>8223</v>
      </c>
      <c r="H97" t="s">
        <v>8245</v>
      </c>
      <c r="I97" s="7">
        <v>1458703740</v>
      </c>
      <c r="J97" s="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8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30">
        <v>2000</v>
      </c>
      <c r="E98" s="28">
        <v>251</v>
      </c>
      <c r="F98" t="s">
        <v>8220</v>
      </c>
      <c r="G98" t="s">
        <v>8223</v>
      </c>
      <c r="H98" t="s">
        <v>8245</v>
      </c>
      <c r="I98" s="7">
        <v>1466278339</v>
      </c>
      <c r="J98" s="7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30">
        <v>8000</v>
      </c>
      <c r="E99" s="28">
        <v>118</v>
      </c>
      <c r="F99" t="s">
        <v>8220</v>
      </c>
      <c r="G99" t="s">
        <v>8223</v>
      </c>
      <c r="H99" t="s">
        <v>8245</v>
      </c>
      <c r="I99" s="7">
        <v>1420413960</v>
      </c>
      <c r="J99" s="7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8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30">
        <v>15000</v>
      </c>
      <c r="E100" s="28">
        <v>2524</v>
      </c>
      <c r="F100" t="s">
        <v>8220</v>
      </c>
      <c r="G100" t="s">
        <v>8223</v>
      </c>
      <c r="H100" t="s">
        <v>8245</v>
      </c>
      <c r="I100" s="7">
        <v>1439662344</v>
      </c>
      <c r="J100" s="7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8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30">
        <v>800</v>
      </c>
      <c r="E101" s="28">
        <v>260</v>
      </c>
      <c r="F101" t="s">
        <v>8220</v>
      </c>
      <c r="G101" t="s">
        <v>8223</v>
      </c>
      <c r="H101" t="s">
        <v>8245</v>
      </c>
      <c r="I101" s="7">
        <v>1427086740</v>
      </c>
      <c r="J101" s="7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8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30">
        <v>1000</v>
      </c>
      <c r="E102" s="28">
        <v>0</v>
      </c>
      <c r="F102" t="s">
        <v>8220</v>
      </c>
      <c r="G102" t="s">
        <v>8223</v>
      </c>
      <c r="H102" t="s">
        <v>8245</v>
      </c>
      <c r="I102" s="7">
        <v>1408863600</v>
      </c>
      <c r="J102" s="7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8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30">
        <v>50000</v>
      </c>
      <c r="E103" s="28">
        <v>10775</v>
      </c>
      <c r="F103" t="s">
        <v>8220</v>
      </c>
      <c r="G103" t="s">
        <v>8223</v>
      </c>
      <c r="H103" t="s">
        <v>8245</v>
      </c>
      <c r="I103" s="7">
        <v>1404194400</v>
      </c>
      <c r="J103" s="7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8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30">
        <v>15000</v>
      </c>
      <c r="E104" s="28">
        <v>520</v>
      </c>
      <c r="F104" t="s">
        <v>8220</v>
      </c>
      <c r="G104" t="s">
        <v>8223</v>
      </c>
      <c r="H104" t="s">
        <v>8245</v>
      </c>
      <c r="I104" s="7">
        <v>1481000340</v>
      </c>
      <c r="J104" s="7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8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30">
        <v>1000</v>
      </c>
      <c r="E105" s="28">
        <v>50</v>
      </c>
      <c r="F105" t="s">
        <v>8220</v>
      </c>
      <c r="G105" t="s">
        <v>8223</v>
      </c>
      <c r="H105" t="s">
        <v>8245</v>
      </c>
      <c r="I105" s="7">
        <v>1425103218</v>
      </c>
      <c r="J105" s="7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8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30">
        <v>1600</v>
      </c>
      <c r="E106" s="28">
        <v>170</v>
      </c>
      <c r="F106" t="s">
        <v>8220</v>
      </c>
      <c r="G106" t="s">
        <v>8223</v>
      </c>
      <c r="H106" t="s">
        <v>8245</v>
      </c>
      <c r="I106" s="7">
        <v>1402979778</v>
      </c>
      <c r="J106" s="7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8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30">
        <v>10000</v>
      </c>
      <c r="E107" s="28">
        <v>125</v>
      </c>
      <c r="F107" t="s">
        <v>8220</v>
      </c>
      <c r="G107" t="s">
        <v>8223</v>
      </c>
      <c r="H107" t="s">
        <v>8245</v>
      </c>
      <c r="I107" s="7">
        <v>1407868561</v>
      </c>
      <c r="J107" s="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8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30">
        <v>2500</v>
      </c>
      <c r="E108" s="28">
        <v>135</v>
      </c>
      <c r="F108" t="s">
        <v>8220</v>
      </c>
      <c r="G108" t="s">
        <v>8223</v>
      </c>
      <c r="H108" t="s">
        <v>8245</v>
      </c>
      <c r="I108" s="7">
        <v>1433988791</v>
      </c>
      <c r="J108" s="7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30">
        <v>3000</v>
      </c>
      <c r="E109" s="28">
        <v>25</v>
      </c>
      <c r="F109" t="s">
        <v>8220</v>
      </c>
      <c r="G109" t="s">
        <v>8223</v>
      </c>
      <c r="H109" t="s">
        <v>8245</v>
      </c>
      <c r="I109" s="7">
        <v>1450554599</v>
      </c>
      <c r="J109" s="7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8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30">
        <v>1500</v>
      </c>
      <c r="E110" s="28">
        <v>0</v>
      </c>
      <c r="F110" t="s">
        <v>8220</v>
      </c>
      <c r="G110" t="s">
        <v>8223</v>
      </c>
      <c r="H110" t="s">
        <v>8245</v>
      </c>
      <c r="I110" s="7">
        <v>1439581080</v>
      </c>
      <c r="J110" s="7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8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30">
        <v>10000</v>
      </c>
      <c r="E111" s="28">
        <v>3</v>
      </c>
      <c r="F111" t="s">
        <v>8220</v>
      </c>
      <c r="G111" t="s">
        <v>8223</v>
      </c>
      <c r="H111" t="s">
        <v>8245</v>
      </c>
      <c r="I111" s="7">
        <v>1429074240</v>
      </c>
      <c r="J111" s="7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8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30">
        <v>1000</v>
      </c>
      <c r="E112" s="28">
        <v>153</v>
      </c>
      <c r="F112" t="s">
        <v>8220</v>
      </c>
      <c r="G112" t="s">
        <v>8223</v>
      </c>
      <c r="H112" t="s">
        <v>8245</v>
      </c>
      <c r="I112" s="7">
        <v>1414354080</v>
      </c>
      <c r="J112" s="7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8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30">
        <v>750</v>
      </c>
      <c r="E113" s="28">
        <v>65</v>
      </c>
      <c r="F113" t="s">
        <v>8220</v>
      </c>
      <c r="G113" t="s">
        <v>8223</v>
      </c>
      <c r="H113" t="s">
        <v>8245</v>
      </c>
      <c r="I113" s="7">
        <v>1406603696</v>
      </c>
      <c r="J113" s="7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8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30">
        <v>60000</v>
      </c>
      <c r="E114" s="28">
        <v>135</v>
      </c>
      <c r="F114" t="s">
        <v>8220</v>
      </c>
      <c r="G114" t="s">
        <v>8223</v>
      </c>
      <c r="H114" t="s">
        <v>8245</v>
      </c>
      <c r="I114" s="7">
        <v>1410424642</v>
      </c>
      <c r="J114" s="7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8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30">
        <v>6000</v>
      </c>
      <c r="E115" s="28">
        <v>185</v>
      </c>
      <c r="F115" t="s">
        <v>8220</v>
      </c>
      <c r="G115" t="s">
        <v>8223</v>
      </c>
      <c r="H115" t="s">
        <v>8245</v>
      </c>
      <c r="I115" s="7">
        <v>1441649397</v>
      </c>
      <c r="J115" s="7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8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30">
        <v>8000</v>
      </c>
      <c r="E116" s="28">
        <v>2993</v>
      </c>
      <c r="F116" t="s">
        <v>8220</v>
      </c>
      <c r="G116" t="s">
        <v>8223</v>
      </c>
      <c r="H116" t="s">
        <v>8245</v>
      </c>
      <c r="I116" s="7">
        <v>1417033777</v>
      </c>
      <c r="J116" s="7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8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30">
        <v>15000</v>
      </c>
      <c r="E117" s="28">
        <v>1</v>
      </c>
      <c r="F117" t="s">
        <v>8220</v>
      </c>
      <c r="G117" t="s">
        <v>8223</v>
      </c>
      <c r="H117" t="s">
        <v>8245</v>
      </c>
      <c r="I117" s="7">
        <v>1429936500</v>
      </c>
      <c r="J117" s="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8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30">
        <v>10000</v>
      </c>
      <c r="E118" s="28">
        <v>1000</v>
      </c>
      <c r="F118" t="s">
        <v>8220</v>
      </c>
      <c r="G118" t="s">
        <v>8223</v>
      </c>
      <c r="H118" t="s">
        <v>8245</v>
      </c>
      <c r="I118" s="7">
        <v>1448863449</v>
      </c>
      <c r="J118" s="7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30">
        <v>750</v>
      </c>
      <c r="E119" s="28">
        <v>61</v>
      </c>
      <c r="F119" t="s">
        <v>8220</v>
      </c>
      <c r="G119" t="s">
        <v>8223</v>
      </c>
      <c r="H119" t="s">
        <v>8245</v>
      </c>
      <c r="I119" s="7">
        <v>1425337200</v>
      </c>
      <c r="J119" s="7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8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30">
        <v>15000</v>
      </c>
      <c r="E120" s="28">
        <v>2290</v>
      </c>
      <c r="F120" t="s">
        <v>8220</v>
      </c>
      <c r="G120" t="s">
        <v>8223</v>
      </c>
      <c r="H120" t="s">
        <v>8245</v>
      </c>
      <c r="I120" s="7">
        <v>1403823722</v>
      </c>
      <c r="J120" s="7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8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30">
        <v>150</v>
      </c>
      <c r="E121" s="28">
        <v>15</v>
      </c>
      <c r="F121" t="s">
        <v>8220</v>
      </c>
      <c r="G121" t="s">
        <v>8223</v>
      </c>
      <c r="H121" t="s">
        <v>8245</v>
      </c>
      <c r="I121" s="7">
        <v>1406753639</v>
      </c>
      <c r="J121" s="7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8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30">
        <v>5000</v>
      </c>
      <c r="E122" s="28">
        <v>651</v>
      </c>
      <c r="F122" t="s">
        <v>8220</v>
      </c>
      <c r="G122" t="s">
        <v>8223</v>
      </c>
      <c r="H122" t="s">
        <v>8245</v>
      </c>
      <c r="I122" s="7">
        <v>1444971540</v>
      </c>
      <c r="J122" s="7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8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30">
        <v>20000</v>
      </c>
      <c r="E123" s="28">
        <v>453</v>
      </c>
      <c r="F123" t="s">
        <v>8220</v>
      </c>
      <c r="G123" t="s">
        <v>8223</v>
      </c>
      <c r="H123" t="s">
        <v>8245</v>
      </c>
      <c r="I123" s="7">
        <v>1474228265</v>
      </c>
      <c r="J123" s="7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8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30">
        <v>8000</v>
      </c>
      <c r="E124" s="28">
        <v>0</v>
      </c>
      <c r="F124" t="s">
        <v>8220</v>
      </c>
      <c r="G124" t="s">
        <v>8223</v>
      </c>
      <c r="H124" t="s">
        <v>8245</v>
      </c>
      <c r="I124" s="7">
        <v>1441510707</v>
      </c>
      <c r="J124" s="7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8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30">
        <v>12000</v>
      </c>
      <c r="E125" s="28">
        <v>1</v>
      </c>
      <c r="F125" t="s">
        <v>8220</v>
      </c>
      <c r="G125" t="s">
        <v>8223</v>
      </c>
      <c r="H125" t="s">
        <v>8245</v>
      </c>
      <c r="I125" s="7">
        <v>1458097364</v>
      </c>
      <c r="J125" s="7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8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30">
        <v>7000</v>
      </c>
      <c r="E126" s="28">
        <v>1102</v>
      </c>
      <c r="F126" t="s">
        <v>8220</v>
      </c>
      <c r="G126" t="s">
        <v>8223</v>
      </c>
      <c r="H126" t="s">
        <v>8245</v>
      </c>
      <c r="I126" s="7">
        <v>1468716180</v>
      </c>
      <c r="J126" s="7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8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30">
        <v>5000</v>
      </c>
      <c r="E127" s="28">
        <v>550</v>
      </c>
      <c r="F127" t="s">
        <v>8220</v>
      </c>
      <c r="G127" t="s">
        <v>8223</v>
      </c>
      <c r="H127" t="s">
        <v>8245</v>
      </c>
      <c r="I127" s="7">
        <v>1443704400</v>
      </c>
      <c r="J127" s="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8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30">
        <v>20000</v>
      </c>
      <c r="E128" s="28">
        <v>0</v>
      </c>
      <c r="F128" t="s">
        <v>8220</v>
      </c>
      <c r="G128" t="s">
        <v>8223</v>
      </c>
      <c r="H128" t="s">
        <v>8245</v>
      </c>
      <c r="I128" s="7">
        <v>1480576720</v>
      </c>
      <c r="J128" s="7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30">
        <v>2885</v>
      </c>
      <c r="E129" s="28">
        <v>2485</v>
      </c>
      <c r="F129" t="s">
        <v>8220</v>
      </c>
      <c r="G129" t="s">
        <v>8223</v>
      </c>
      <c r="H129" t="s">
        <v>8245</v>
      </c>
      <c r="I129" s="7">
        <v>1468249760</v>
      </c>
      <c r="J129" s="7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8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30">
        <v>3255</v>
      </c>
      <c r="E130" s="28">
        <v>397</v>
      </c>
      <c r="F130" t="s">
        <v>8220</v>
      </c>
      <c r="G130" t="s">
        <v>8223</v>
      </c>
      <c r="H130" t="s">
        <v>8245</v>
      </c>
      <c r="I130" s="7">
        <v>1435441454</v>
      </c>
      <c r="J130" s="7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8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30">
        <v>5000</v>
      </c>
      <c r="E131" s="28">
        <v>11</v>
      </c>
      <c r="F131" t="s">
        <v>8220</v>
      </c>
      <c r="G131" t="s">
        <v>8223</v>
      </c>
      <c r="H131" t="s">
        <v>8245</v>
      </c>
      <c r="I131" s="7">
        <v>1420199351</v>
      </c>
      <c r="J131" s="7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8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30">
        <v>5500</v>
      </c>
      <c r="E132" s="28">
        <v>50</v>
      </c>
      <c r="F132" t="s">
        <v>8220</v>
      </c>
      <c r="G132" t="s">
        <v>8223</v>
      </c>
      <c r="H132" t="s">
        <v>8245</v>
      </c>
      <c r="I132" s="7">
        <v>1416877200</v>
      </c>
      <c r="J132" s="7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8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30">
        <v>1200</v>
      </c>
      <c r="E133" s="28">
        <v>0</v>
      </c>
      <c r="F133" t="s">
        <v>8220</v>
      </c>
      <c r="G133" t="s">
        <v>8223</v>
      </c>
      <c r="H133" t="s">
        <v>8245</v>
      </c>
      <c r="I133" s="7">
        <v>1434490914</v>
      </c>
      <c r="J133" s="7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8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30">
        <v>5000</v>
      </c>
      <c r="E134" s="28">
        <v>1782</v>
      </c>
      <c r="F134" t="s">
        <v>8220</v>
      </c>
      <c r="G134" t="s">
        <v>8223</v>
      </c>
      <c r="H134" t="s">
        <v>8245</v>
      </c>
      <c r="I134" s="7">
        <v>1446483000</v>
      </c>
      <c r="J134" s="7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8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30">
        <v>5000</v>
      </c>
      <c r="E135" s="28">
        <v>0</v>
      </c>
      <c r="F135" t="s">
        <v>8220</v>
      </c>
      <c r="G135" t="s">
        <v>8223</v>
      </c>
      <c r="H135" t="s">
        <v>8245</v>
      </c>
      <c r="I135" s="7">
        <v>1440690875</v>
      </c>
      <c r="J135" s="7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8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30">
        <v>2000</v>
      </c>
      <c r="E136" s="28">
        <v>5</v>
      </c>
      <c r="F136" t="s">
        <v>8220</v>
      </c>
      <c r="G136" t="s">
        <v>8223</v>
      </c>
      <c r="H136" t="s">
        <v>8245</v>
      </c>
      <c r="I136" s="7">
        <v>1431717268</v>
      </c>
      <c r="J136" s="7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8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30">
        <v>6000</v>
      </c>
      <c r="E137" s="28">
        <v>195</v>
      </c>
      <c r="F137" t="s">
        <v>8220</v>
      </c>
      <c r="G137" t="s">
        <v>8223</v>
      </c>
      <c r="H137" t="s">
        <v>8245</v>
      </c>
      <c r="I137" s="7">
        <v>1425110400</v>
      </c>
      <c r="J137" s="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8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30">
        <v>3000</v>
      </c>
      <c r="E138" s="28">
        <v>101</v>
      </c>
      <c r="F138" t="s">
        <v>8220</v>
      </c>
      <c r="G138" t="s">
        <v>8223</v>
      </c>
      <c r="H138" t="s">
        <v>8245</v>
      </c>
      <c r="I138" s="7">
        <v>1475378744</v>
      </c>
      <c r="J138" s="7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30">
        <v>4000</v>
      </c>
      <c r="E139" s="28">
        <v>25</v>
      </c>
      <c r="F139" t="s">
        <v>8220</v>
      </c>
      <c r="G139" t="s">
        <v>8223</v>
      </c>
      <c r="H139" t="s">
        <v>8245</v>
      </c>
      <c r="I139" s="7">
        <v>1460140500</v>
      </c>
      <c r="J139" s="7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8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30">
        <v>26000</v>
      </c>
      <c r="E140" s="28">
        <v>25</v>
      </c>
      <c r="F140" t="s">
        <v>8220</v>
      </c>
      <c r="G140" t="s">
        <v>8223</v>
      </c>
      <c r="H140" t="s">
        <v>8245</v>
      </c>
      <c r="I140" s="7">
        <v>1445885890</v>
      </c>
      <c r="J140" s="7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8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30">
        <v>17600</v>
      </c>
      <c r="E141" s="28">
        <v>0</v>
      </c>
      <c r="F141" t="s">
        <v>8220</v>
      </c>
      <c r="G141" t="s">
        <v>8223</v>
      </c>
      <c r="H141" t="s">
        <v>8245</v>
      </c>
      <c r="I141" s="7">
        <v>1469834940</v>
      </c>
      <c r="J141" s="7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8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30">
        <v>1750</v>
      </c>
      <c r="E142" s="28">
        <v>425</v>
      </c>
      <c r="F142" t="s">
        <v>8220</v>
      </c>
      <c r="G142" t="s">
        <v>8223</v>
      </c>
      <c r="H142" t="s">
        <v>8245</v>
      </c>
      <c r="I142" s="7">
        <v>1448745741</v>
      </c>
      <c r="J142" s="7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8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30">
        <v>5500</v>
      </c>
      <c r="E143" s="28">
        <v>0</v>
      </c>
      <c r="F143" t="s">
        <v>8220</v>
      </c>
      <c r="G143" t="s">
        <v>8223</v>
      </c>
      <c r="H143" t="s">
        <v>8245</v>
      </c>
      <c r="I143" s="7">
        <v>1461543600</v>
      </c>
      <c r="J143" s="7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8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30">
        <v>28000</v>
      </c>
      <c r="E144" s="28">
        <v>7</v>
      </c>
      <c r="F144" t="s">
        <v>8220</v>
      </c>
      <c r="G144" t="s">
        <v>8223</v>
      </c>
      <c r="H144" t="s">
        <v>8245</v>
      </c>
      <c r="I144" s="7">
        <v>1468020354</v>
      </c>
      <c r="J144" s="7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8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30">
        <v>2000</v>
      </c>
      <c r="E145" s="28">
        <v>641</v>
      </c>
      <c r="F145" t="s">
        <v>8220</v>
      </c>
      <c r="G145" t="s">
        <v>8223</v>
      </c>
      <c r="H145" t="s">
        <v>8245</v>
      </c>
      <c r="I145" s="7">
        <v>1406988000</v>
      </c>
      <c r="J145" s="7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8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30">
        <v>1200</v>
      </c>
      <c r="E146" s="28">
        <v>292</v>
      </c>
      <c r="F146" t="s">
        <v>8220</v>
      </c>
      <c r="G146" t="s">
        <v>8223</v>
      </c>
      <c r="H146" t="s">
        <v>8245</v>
      </c>
      <c r="I146" s="7">
        <v>1411930556</v>
      </c>
      <c r="J146" s="7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8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30">
        <v>3000</v>
      </c>
      <c r="E147" s="28">
        <v>45</v>
      </c>
      <c r="F147" t="s">
        <v>8220</v>
      </c>
      <c r="G147" t="s">
        <v>8223</v>
      </c>
      <c r="H147" t="s">
        <v>8245</v>
      </c>
      <c r="I147" s="7">
        <v>1451852256</v>
      </c>
      <c r="J147" s="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8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30">
        <v>2000</v>
      </c>
      <c r="E148" s="28">
        <v>126</v>
      </c>
      <c r="F148" t="s">
        <v>8220</v>
      </c>
      <c r="G148" t="s">
        <v>8223</v>
      </c>
      <c r="H148" t="s">
        <v>8245</v>
      </c>
      <c r="I148" s="7">
        <v>1429460386</v>
      </c>
      <c r="J148" s="7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30">
        <v>2000</v>
      </c>
      <c r="E149" s="28">
        <v>285</v>
      </c>
      <c r="F149" t="s">
        <v>8220</v>
      </c>
      <c r="G149" t="s">
        <v>8223</v>
      </c>
      <c r="H149" t="s">
        <v>8245</v>
      </c>
      <c r="I149" s="7">
        <v>1460608780</v>
      </c>
      <c r="J149" s="7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8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30">
        <v>7500</v>
      </c>
      <c r="E150" s="28">
        <v>45</v>
      </c>
      <c r="F150" t="s">
        <v>8220</v>
      </c>
      <c r="G150" t="s">
        <v>8223</v>
      </c>
      <c r="H150" t="s">
        <v>8245</v>
      </c>
      <c r="I150" s="7">
        <v>1406170740</v>
      </c>
      <c r="J150" s="7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8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30">
        <v>1700</v>
      </c>
      <c r="E151" s="28">
        <v>410</v>
      </c>
      <c r="F151" t="s">
        <v>8220</v>
      </c>
      <c r="G151" t="s">
        <v>8223</v>
      </c>
      <c r="H151" t="s">
        <v>8245</v>
      </c>
      <c r="I151" s="7">
        <v>1488783507</v>
      </c>
      <c r="J151" s="7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8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30">
        <v>5000</v>
      </c>
      <c r="E152" s="28">
        <v>527</v>
      </c>
      <c r="F152" t="s">
        <v>8220</v>
      </c>
      <c r="G152" t="s">
        <v>8223</v>
      </c>
      <c r="H152" t="s">
        <v>8245</v>
      </c>
      <c r="I152" s="7">
        <v>1463945673</v>
      </c>
      <c r="J152" s="7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8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30">
        <v>2825</v>
      </c>
      <c r="E153" s="28">
        <v>211</v>
      </c>
      <c r="F153" t="s">
        <v>8220</v>
      </c>
      <c r="G153" t="s">
        <v>8223</v>
      </c>
      <c r="H153" t="s">
        <v>8245</v>
      </c>
      <c r="I153" s="7">
        <v>1472442900</v>
      </c>
      <c r="J153" s="7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8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30">
        <v>15000</v>
      </c>
      <c r="E154" s="28">
        <v>11</v>
      </c>
      <c r="F154" t="s">
        <v>8220</v>
      </c>
      <c r="G154" t="s">
        <v>8223</v>
      </c>
      <c r="H154" t="s">
        <v>8245</v>
      </c>
      <c r="I154" s="7">
        <v>1460925811</v>
      </c>
      <c r="J154" s="7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8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30">
        <v>14000</v>
      </c>
      <c r="E155" s="28">
        <v>136</v>
      </c>
      <c r="F155" t="s">
        <v>8220</v>
      </c>
      <c r="G155" t="s">
        <v>8223</v>
      </c>
      <c r="H155" t="s">
        <v>8245</v>
      </c>
      <c r="I155" s="7">
        <v>1405947126</v>
      </c>
      <c r="J155" s="7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8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30">
        <v>1000</v>
      </c>
      <c r="E156" s="28">
        <v>211</v>
      </c>
      <c r="F156" t="s">
        <v>8220</v>
      </c>
      <c r="G156" t="s">
        <v>8223</v>
      </c>
      <c r="H156" t="s">
        <v>8245</v>
      </c>
      <c r="I156" s="7">
        <v>1423186634</v>
      </c>
      <c r="J156" s="7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8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30">
        <v>5000</v>
      </c>
      <c r="E157" s="28">
        <v>3905</v>
      </c>
      <c r="F157" t="s">
        <v>8220</v>
      </c>
      <c r="G157" t="s">
        <v>8223</v>
      </c>
      <c r="H157" t="s">
        <v>8245</v>
      </c>
      <c r="I157" s="7">
        <v>1462766400</v>
      </c>
      <c r="J157" s="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8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30">
        <v>678</v>
      </c>
      <c r="E158" s="28">
        <v>0</v>
      </c>
      <c r="F158" t="s">
        <v>8220</v>
      </c>
      <c r="G158" t="s">
        <v>8223</v>
      </c>
      <c r="H158" t="s">
        <v>8245</v>
      </c>
      <c r="I158" s="7">
        <v>1468442898</v>
      </c>
      <c r="J158" s="7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30">
        <v>1300</v>
      </c>
      <c r="E159" s="28">
        <v>620</v>
      </c>
      <c r="F159" t="s">
        <v>8220</v>
      </c>
      <c r="G159" t="s">
        <v>8223</v>
      </c>
      <c r="H159" t="s">
        <v>8245</v>
      </c>
      <c r="I159" s="7">
        <v>1406876400</v>
      </c>
      <c r="J159" s="7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8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30">
        <v>90000</v>
      </c>
      <c r="E160" s="28">
        <v>1305</v>
      </c>
      <c r="F160" t="s">
        <v>8220</v>
      </c>
      <c r="G160" t="s">
        <v>8223</v>
      </c>
      <c r="H160" t="s">
        <v>8245</v>
      </c>
      <c r="I160" s="7">
        <v>1469213732</v>
      </c>
      <c r="J160" s="7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8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30">
        <v>2000</v>
      </c>
      <c r="E161" s="28">
        <v>214</v>
      </c>
      <c r="F161" t="s">
        <v>8220</v>
      </c>
      <c r="G161" t="s">
        <v>8223</v>
      </c>
      <c r="H161" t="s">
        <v>8245</v>
      </c>
      <c r="I161" s="7">
        <v>1422717953</v>
      </c>
      <c r="J161" s="7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8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30">
        <v>2500</v>
      </c>
      <c r="E162" s="28">
        <v>450</v>
      </c>
      <c r="F162" t="s">
        <v>8220</v>
      </c>
      <c r="G162" t="s">
        <v>8223</v>
      </c>
      <c r="H162" t="s">
        <v>8245</v>
      </c>
      <c r="I162" s="7">
        <v>1404570147</v>
      </c>
      <c r="J162" s="7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8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30">
        <v>30000</v>
      </c>
      <c r="E163" s="28">
        <v>1225</v>
      </c>
      <c r="F163" t="s">
        <v>8220</v>
      </c>
      <c r="G163" t="s">
        <v>8223</v>
      </c>
      <c r="H163" t="s">
        <v>8245</v>
      </c>
      <c r="I163" s="7">
        <v>1468729149</v>
      </c>
      <c r="J163" s="7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8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30">
        <v>11140</v>
      </c>
      <c r="E164" s="28">
        <v>3877</v>
      </c>
      <c r="F164" t="s">
        <v>8220</v>
      </c>
      <c r="G164" t="s">
        <v>8223</v>
      </c>
      <c r="H164" t="s">
        <v>8245</v>
      </c>
      <c r="I164" s="7">
        <v>1400569140</v>
      </c>
      <c r="J164" s="7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8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30">
        <v>2000</v>
      </c>
      <c r="E165" s="28">
        <v>641</v>
      </c>
      <c r="F165" t="s">
        <v>8220</v>
      </c>
      <c r="G165" t="s">
        <v>8223</v>
      </c>
      <c r="H165" t="s">
        <v>8245</v>
      </c>
      <c r="I165" s="7">
        <v>1456002300</v>
      </c>
      <c r="J165" s="7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8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30">
        <v>1500</v>
      </c>
      <c r="E166" s="28">
        <v>32</v>
      </c>
      <c r="F166" t="s">
        <v>8220</v>
      </c>
      <c r="G166" t="s">
        <v>8223</v>
      </c>
      <c r="H166" t="s">
        <v>8245</v>
      </c>
      <c r="I166" s="7">
        <v>1440813413</v>
      </c>
      <c r="J166" s="7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8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30">
        <v>3000</v>
      </c>
      <c r="E167" s="28">
        <v>0</v>
      </c>
      <c r="F167" t="s">
        <v>8220</v>
      </c>
      <c r="G167" t="s">
        <v>8223</v>
      </c>
      <c r="H167" t="s">
        <v>8245</v>
      </c>
      <c r="I167" s="7">
        <v>1447009181</v>
      </c>
      <c r="J167" s="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8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30">
        <v>500</v>
      </c>
      <c r="E168" s="28">
        <v>100</v>
      </c>
      <c r="F168" t="s">
        <v>8220</v>
      </c>
      <c r="G168" t="s">
        <v>8223</v>
      </c>
      <c r="H168" t="s">
        <v>8245</v>
      </c>
      <c r="I168" s="7">
        <v>1433086082</v>
      </c>
      <c r="J168" s="7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30">
        <v>10000</v>
      </c>
      <c r="E169" s="28">
        <v>541</v>
      </c>
      <c r="F169" t="s">
        <v>8220</v>
      </c>
      <c r="G169" t="s">
        <v>8223</v>
      </c>
      <c r="H169" t="s">
        <v>8245</v>
      </c>
      <c r="I169" s="7">
        <v>1449876859</v>
      </c>
      <c r="J169" s="7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8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30">
        <v>50000</v>
      </c>
      <c r="E170" s="28">
        <v>3</v>
      </c>
      <c r="F170" t="s">
        <v>8220</v>
      </c>
      <c r="G170" t="s">
        <v>8223</v>
      </c>
      <c r="H170" t="s">
        <v>8245</v>
      </c>
      <c r="I170" s="7">
        <v>1431549912</v>
      </c>
      <c r="J170" s="7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8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30">
        <v>2000</v>
      </c>
      <c r="E171" s="28">
        <v>5</v>
      </c>
      <c r="F171" t="s">
        <v>8220</v>
      </c>
      <c r="G171" t="s">
        <v>8223</v>
      </c>
      <c r="H171" t="s">
        <v>8245</v>
      </c>
      <c r="I171" s="7">
        <v>1405761690</v>
      </c>
      <c r="J171" s="7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8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30">
        <v>3000</v>
      </c>
      <c r="E172" s="28">
        <v>497</v>
      </c>
      <c r="F172" t="s">
        <v>8220</v>
      </c>
      <c r="G172" t="s">
        <v>8223</v>
      </c>
      <c r="H172" t="s">
        <v>8245</v>
      </c>
      <c r="I172" s="7">
        <v>1416499440</v>
      </c>
      <c r="J172" s="7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8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30">
        <v>1250</v>
      </c>
      <c r="E173" s="28">
        <v>715</v>
      </c>
      <c r="F173" t="s">
        <v>8220</v>
      </c>
      <c r="G173" t="s">
        <v>8223</v>
      </c>
      <c r="H173" t="s">
        <v>8245</v>
      </c>
      <c r="I173" s="7">
        <v>1427580426</v>
      </c>
      <c r="J173" s="7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8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30">
        <v>7000</v>
      </c>
      <c r="E174" s="28">
        <v>1156</v>
      </c>
      <c r="F174" t="s">
        <v>8220</v>
      </c>
      <c r="G174" t="s">
        <v>8223</v>
      </c>
      <c r="H174" t="s">
        <v>8245</v>
      </c>
      <c r="I174" s="7">
        <v>1409514709</v>
      </c>
      <c r="J174" s="7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8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30">
        <v>8000</v>
      </c>
      <c r="E175" s="28">
        <v>10</v>
      </c>
      <c r="F175" t="s">
        <v>8220</v>
      </c>
      <c r="G175" t="s">
        <v>8223</v>
      </c>
      <c r="H175" t="s">
        <v>8245</v>
      </c>
      <c r="I175" s="7">
        <v>1462631358</v>
      </c>
      <c r="J175" s="7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8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30">
        <v>1250</v>
      </c>
      <c r="E176" s="28">
        <v>23</v>
      </c>
      <c r="F176" t="s">
        <v>8220</v>
      </c>
      <c r="G176" t="s">
        <v>8223</v>
      </c>
      <c r="H176" t="s">
        <v>8245</v>
      </c>
      <c r="I176" s="7">
        <v>1411779761</v>
      </c>
      <c r="J176" s="7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8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30">
        <v>2000</v>
      </c>
      <c r="E177" s="28">
        <v>201</v>
      </c>
      <c r="F177" t="s">
        <v>8220</v>
      </c>
      <c r="G177" t="s">
        <v>8223</v>
      </c>
      <c r="H177" t="s">
        <v>8245</v>
      </c>
      <c r="I177" s="7">
        <v>1424009147</v>
      </c>
      <c r="J177" s="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8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30">
        <v>500</v>
      </c>
      <c r="E178" s="28">
        <v>1</v>
      </c>
      <c r="F178" t="s">
        <v>8220</v>
      </c>
      <c r="G178" t="s">
        <v>8223</v>
      </c>
      <c r="H178" t="s">
        <v>8245</v>
      </c>
      <c r="I178" s="7">
        <v>1412740457</v>
      </c>
      <c r="J178" s="7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30">
        <v>3000</v>
      </c>
      <c r="E179" s="28">
        <v>40</v>
      </c>
      <c r="F179" t="s">
        <v>8220</v>
      </c>
      <c r="G179" t="s">
        <v>8223</v>
      </c>
      <c r="H179" t="s">
        <v>8245</v>
      </c>
      <c r="I179" s="7">
        <v>1413832985</v>
      </c>
      <c r="J179" s="7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8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30">
        <v>30000</v>
      </c>
      <c r="E180" s="28">
        <v>2</v>
      </c>
      <c r="F180" t="s">
        <v>8220</v>
      </c>
      <c r="G180" t="s">
        <v>8223</v>
      </c>
      <c r="H180" t="s">
        <v>8245</v>
      </c>
      <c r="I180" s="7">
        <v>1455647587</v>
      </c>
      <c r="J180" s="7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8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30">
        <v>2000</v>
      </c>
      <c r="E181" s="28">
        <v>5</v>
      </c>
      <c r="F181" t="s">
        <v>8220</v>
      </c>
      <c r="G181" t="s">
        <v>8223</v>
      </c>
      <c r="H181" t="s">
        <v>8245</v>
      </c>
      <c r="I181" s="7">
        <v>1409070480</v>
      </c>
      <c r="J181" s="7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8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30">
        <v>7200</v>
      </c>
      <c r="E182" s="28">
        <v>1742</v>
      </c>
      <c r="F182" t="s">
        <v>8220</v>
      </c>
      <c r="G182" t="s">
        <v>8223</v>
      </c>
      <c r="H182" t="s">
        <v>8245</v>
      </c>
      <c r="I182" s="7">
        <v>1414348166</v>
      </c>
      <c r="J182" s="7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8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30">
        <v>2000</v>
      </c>
      <c r="E183" s="28">
        <v>26</v>
      </c>
      <c r="F183" t="s">
        <v>8220</v>
      </c>
      <c r="G183" t="s">
        <v>8223</v>
      </c>
      <c r="H183" t="s">
        <v>8245</v>
      </c>
      <c r="I183" s="7">
        <v>1424070823</v>
      </c>
      <c r="J183" s="7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8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30">
        <v>9000</v>
      </c>
      <c r="E184" s="28">
        <v>0</v>
      </c>
      <c r="F184" t="s">
        <v>8220</v>
      </c>
      <c r="G184" t="s">
        <v>8223</v>
      </c>
      <c r="H184" t="s">
        <v>8245</v>
      </c>
      <c r="I184" s="7">
        <v>1457157269</v>
      </c>
      <c r="J184" s="7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8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30">
        <v>7000</v>
      </c>
      <c r="E185" s="28">
        <v>1</v>
      </c>
      <c r="F185" t="s">
        <v>8220</v>
      </c>
      <c r="G185" t="s">
        <v>8223</v>
      </c>
      <c r="H185" t="s">
        <v>8245</v>
      </c>
      <c r="I185" s="7">
        <v>1437331463</v>
      </c>
      <c r="J185" s="7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8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30">
        <v>10000</v>
      </c>
      <c r="E186" s="28">
        <v>105</v>
      </c>
      <c r="F186" t="s">
        <v>8220</v>
      </c>
      <c r="G186" t="s">
        <v>8223</v>
      </c>
      <c r="H186" t="s">
        <v>8245</v>
      </c>
      <c r="I186" s="7">
        <v>1409846874</v>
      </c>
      <c r="J186" s="7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8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30">
        <v>3500</v>
      </c>
      <c r="E187" s="28">
        <v>29</v>
      </c>
      <c r="F187" t="s">
        <v>8220</v>
      </c>
      <c r="G187" t="s">
        <v>8223</v>
      </c>
      <c r="H187" t="s">
        <v>8245</v>
      </c>
      <c r="I187" s="7">
        <v>1460737680</v>
      </c>
      <c r="J187" s="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8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30">
        <v>600</v>
      </c>
      <c r="E188" s="28">
        <v>100</v>
      </c>
      <c r="F188" t="s">
        <v>8220</v>
      </c>
      <c r="G188" t="s">
        <v>8223</v>
      </c>
      <c r="H188" t="s">
        <v>8245</v>
      </c>
      <c r="I188" s="7">
        <v>1427168099</v>
      </c>
      <c r="J188" s="7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30">
        <v>15000</v>
      </c>
      <c r="E189" s="28">
        <v>125</v>
      </c>
      <c r="F189" t="s">
        <v>8220</v>
      </c>
      <c r="G189" t="s">
        <v>8223</v>
      </c>
      <c r="H189" t="s">
        <v>8245</v>
      </c>
      <c r="I189" s="7">
        <v>1414360358</v>
      </c>
      <c r="J189" s="7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8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30">
        <v>18000</v>
      </c>
      <c r="E190" s="28">
        <v>12521</v>
      </c>
      <c r="F190" t="s">
        <v>8220</v>
      </c>
      <c r="G190" t="s">
        <v>8223</v>
      </c>
      <c r="H190" t="s">
        <v>8245</v>
      </c>
      <c r="I190" s="7">
        <v>1422759240</v>
      </c>
      <c r="J190" s="7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8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30">
        <v>7000</v>
      </c>
      <c r="E191" s="28">
        <v>0</v>
      </c>
      <c r="F191" t="s">
        <v>8220</v>
      </c>
      <c r="G191" t="s">
        <v>8223</v>
      </c>
      <c r="H191" t="s">
        <v>8245</v>
      </c>
      <c r="I191" s="7">
        <v>1458860363</v>
      </c>
      <c r="J191" s="7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8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30">
        <v>800</v>
      </c>
      <c r="E192" s="28">
        <v>10</v>
      </c>
      <c r="F192" t="s">
        <v>8220</v>
      </c>
      <c r="G192" t="s">
        <v>8223</v>
      </c>
      <c r="H192" t="s">
        <v>8245</v>
      </c>
      <c r="I192" s="7">
        <v>1441037097</v>
      </c>
      <c r="J192" s="7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8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30">
        <v>4000</v>
      </c>
      <c r="E193" s="28">
        <v>0</v>
      </c>
      <c r="F193" t="s">
        <v>8220</v>
      </c>
      <c r="G193" t="s">
        <v>8223</v>
      </c>
      <c r="H193" t="s">
        <v>8245</v>
      </c>
      <c r="I193" s="7">
        <v>1449247439</v>
      </c>
      <c r="J193" s="7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8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30">
        <v>3000</v>
      </c>
      <c r="E194" s="28">
        <v>215</v>
      </c>
      <c r="F194" t="s">
        <v>8220</v>
      </c>
      <c r="G194" t="s">
        <v>8223</v>
      </c>
      <c r="H194" t="s">
        <v>8245</v>
      </c>
      <c r="I194" s="7">
        <v>1487811600</v>
      </c>
      <c r="J194" s="7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8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30">
        <v>2000</v>
      </c>
      <c r="E195" s="28">
        <v>561</v>
      </c>
      <c r="F195" t="s">
        <v>8220</v>
      </c>
      <c r="G195" t="s">
        <v>8223</v>
      </c>
      <c r="H195" t="s">
        <v>8245</v>
      </c>
      <c r="I195" s="7">
        <v>1402007500</v>
      </c>
      <c r="J195" s="7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8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30">
        <v>20000</v>
      </c>
      <c r="E196" s="28">
        <v>0</v>
      </c>
      <c r="F196" t="s">
        <v>8220</v>
      </c>
      <c r="G196" t="s">
        <v>8223</v>
      </c>
      <c r="H196" t="s">
        <v>8245</v>
      </c>
      <c r="I196" s="7">
        <v>1450053370</v>
      </c>
      <c r="J196" s="7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8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30">
        <v>2500</v>
      </c>
      <c r="E197" s="28">
        <v>400</v>
      </c>
      <c r="F197" t="s">
        <v>8220</v>
      </c>
      <c r="G197" t="s">
        <v>8223</v>
      </c>
      <c r="H197" t="s">
        <v>8245</v>
      </c>
      <c r="I197" s="7">
        <v>1454525340</v>
      </c>
      <c r="J197" s="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8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30">
        <v>5000</v>
      </c>
      <c r="E198" s="28">
        <v>0</v>
      </c>
      <c r="F198" t="s">
        <v>8220</v>
      </c>
      <c r="G198" t="s">
        <v>8223</v>
      </c>
      <c r="H198" t="s">
        <v>8245</v>
      </c>
      <c r="I198" s="7">
        <v>1418914964</v>
      </c>
      <c r="J198" s="7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30">
        <v>6048</v>
      </c>
      <c r="E199" s="28">
        <v>413</v>
      </c>
      <c r="F199" t="s">
        <v>8220</v>
      </c>
      <c r="G199" t="s">
        <v>8223</v>
      </c>
      <c r="H199" t="s">
        <v>8245</v>
      </c>
      <c r="I199" s="7">
        <v>1450211116</v>
      </c>
      <c r="J199" s="7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8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30">
        <v>13500</v>
      </c>
      <c r="E200" s="28">
        <v>200</v>
      </c>
      <c r="F200" t="s">
        <v>8220</v>
      </c>
      <c r="G200" t="s">
        <v>8223</v>
      </c>
      <c r="H200" t="s">
        <v>8245</v>
      </c>
      <c r="I200" s="7">
        <v>1428097450</v>
      </c>
      <c r="J200" s="7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8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30">
        <v>10000</v>
      </c>
      <c r="E201" s="28">
        <v>3685</v>
      </c>
      <c r="F201" t="s">
        <v>8220</v>
      </c>
      <c r="G201" t="s">
        <v>8223</v>
      </c>
      <c r="H201" t="s">
        <v>8245</v>
      </c>
      <c r="I201" s="7">
        <v>1413925887</v>
      </c>
      <c r="J201" s="7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8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30">
        <v>6000</v>
      </c>
      <c r="E202" s="28">
        <v>2823</v>
      </c>
      <c r="F202" t="s">
        <v>8220</v>
      </c>
      <c r="G202" t="s">
        <v>8223</v>
      </c>
      <c r="H202" t="s">
        <v>8245</v>
      </c>
      <c r="I202" s="7">
        <v>1404253800</v>
      </c>
      <c r="J202" s="7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8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30">
        <v>700</v>
      </c>
      <c r="E203" s="28">
        <v>80</v>
      </c>
      <c r="F203" t="s">
        <v>8220</v>
      </c>
      <c r="G203" t="s">
        <v>8223</v>
      </c>
      <c r="H203" t="s">
        <v>8245</v>
      </c>
      <c r="I203" s="7">
        <v>1464099900</v>
      </c>
      <c r="J203" s="7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8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30">
        <v>2500</v>
      </c>
      <c r="E204" s="28">
        <v>301</v>
      </c>
      <c r="F204" t="s">
        <v>8220</v>
      </c>
      <c r="G204" t="s">
        <v>8223</v>
      </c>
      <c r="H204" t="s">
        <v>8245</v>
      </c>
      <c r="I204" s="7">
        <v>1413573010</v>
      </c>
      <c r="J204" s="7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8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30">
        <v>500</v>
      </c>
      <c r="E205" s="28">
        <v>300</v>
      </c>
      <c r="F205" t="s">
        <v>8220</v>
      </c>
      <c r="G205" t="s">
        <v>8223</v>
      </c>
      <c r="H205" t="s">
        <v>8245</v>
      </c>
      <c r="I205" s="7">
        <v>1448949540</v>
      </c>
      <c r="J205" s="7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8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30">
        <v>8000</v>
      </c>
      <c r="E206" s="28">
        <v>2500</v>
      </c>
      <c r="F206" t="s">
        <v>8220</v>
      </c>
      <c r="G206" t="s">
        <v>8223</v>
      </c>
      <c r="H206" t="s">
        <v>8245</v>
      </c>
      <c r="I206" s="7">
        <v>1437188400</v>
      </c>
      <c r="J206" s="7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8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30">
        <v>10000</v>
      </c>
      <c r="E207" s="28">
        <v>21</v>
      </c>
      <c r="F207" t="s">
        <v>8220</v>
      </c>
      <c r="G207" t="s">
        <v>8223</v>
      </c>
      <c r="H207" t="s">
        <v>8245</v>
      </c>
      <c r="I207" s="7">
        <v>1421781360</v>
      </c>
      <c r="J207" s="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8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30">
        <v>600</v>
      </c>
      <c r="E208" s="28">
        <v>225</v>
      </c>
      <c r="F208" t="s">
        <v>8220</v>
      </c>
      <c r="G208" t="s">
        <v>8223</v>
      </c>
      <c r="H208" t="s">
        <v>8245</v>
      </c>
      <c r="I208" s="7">
        <v>1428642000</v>
      </c>
      <c r="J208" s="7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30">
        <v>5600</v>
      </c>
      <c r="E209" s="28">
        <v>460</v>
      </c>
      <c r="F209" t="s">
        <v>8220</v>
      </c>
      <c r="G209" t="s">
        <v>8223</v>
      </c>
      <c r="H209" t="s">
        <v>8245</v>
      </c>
      <c r="I209" s="7">
        <v>1413992210</v>
      </c>
      <c r="J209" s="7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8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30">
        <v>5000</v>
      </c>
      <c r="E210" s="28">
        <v>110</v>
      </c>
      <c r="F210" t="s">
        <v>8220</v>
      </c>
      <c r="G210" t="s">
        <v>8223</v>
      </c>
      <c r="H210" t="s">
        <v>8245</v>
      </c>
      <c r="I210" s="7">
        <v>1420938000</v>
      </c>
      <c r="J210" s="7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8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30">
        <v>20000</v>
      </c>
      <c r="E211" s="28">
        <v>16</v>
      </c>
      <c r="F211" t="s">
        <v>8220</v>
      </c>
      <c r="G211" t="s">
        <v>8223</v>
      </c>
      <c r="H211" t="s">
        <v>8245</v>
      </c>
      <c r="I211" s="7">
        <v>1436914815</v>
      </c>
      <c r="J211" s="7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8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30">
        <v>1500</v>
      </c>
      <c r="E212" s="28">
        <v>1</v>
      </c>
      <c r="F212" t="s">
        <v>8220</v>
      </c>
      <c r="G212" t="s">
        <v>8223</v>
      </c>
      <c r="H212" t="s">
        <v>8245</v>
      </c>
      <c r="I212" s="7">
        <v>1414077391</v>
      </c>
      <c r="J212" s="7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8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30">
        <v>500</v>
      </c>
      <c r="E213" s="28">
        <v>0</v>
      </c>
      <c r="F213" t="s">
        <v>8220</v>
      </c>
      <c r="G213" t="s">
        <v>8223</v>
      </c>
      <c r="H213" t="s">
        <v>8245</v>
      </c>
      <c r="I213" s="7">
        <v>1399618380</v>
      </c>
      <c r="J213" s="7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8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30">
        <v>3000</v>
      </c>
      <c r="E214" s="28">
        <v>1126</v>
      </c>
      <c r="F214" t="s">
        <v>8220</v>
      </c>
      <c r="G214" t="s">
        <v>8223</v>
      </c>
      <c r="H214" t="s">
        <v>8245</v>
      </c>
      <c r="I214" s="7">
        <v>1413234316</v>
      </c>
      <c r="J214" s="7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8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30">
        <v>8880</v>
      </c>
      <c r="E215" s="28">
        <v>0</v>
      </c>
      <c r="F215" t="s">
        <v>8220</v>
      </c>
      <c r="G215" t="s">
        <v>8223</v>
      </c>
      <c r="H215" t="s">
        <v>8245</v>
      </c>
      <c r="I215" s="7">
        <v>1475294400</v>
      </c>
      <c r="J215" s="7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8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30">
        <v>1500</v>
      </c>
      <c r="E216" s="28">
        <v>795</v>
      </c>
      <c r="F216" t="s">
        <v>8220</v>
      </c>
      <c r="G216" t="s">
        <v>8223</v>
      </c>
      <c r="H216" t="s">
        <v>8245</v>
      </c>
      <c r="I216" s="7">
        <v>1467575940</v>
      </c>
      <c r="J216" s="7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8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30">
        <v>3750</v>
      </c>
      <c r="E217" s="28">
        <v>95</v>
      </c>
      <c r="F217" t="s">
        <v>8220</v>
      </c>
      <c r="G217" t="s">
        <v>8223</v>
      </c>
      <c r="H217" t="s">
        <v>8245</v>
      </c>
      <c r="I217" s="7">
        <v>1459483140</v>
      </c>
      <c r="J217" s="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8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30">
        <v>525</v>
      </c>
      <c r="E218" s="28">
        <v>0</v>
      </c>
      <c r="F218" t="s">
        <v>8220</v>
      </c>
      <c r="G218" t="s">
        <v>8223</v>
      </c>
      <c r="H218" t="s">
        <v>8245</v>
      </c>
      <c r="I218" s="7">
        <v>1461205423</v>
      </c>
      <c r="J218" s="7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30">
        <v>20000</v>
      </c>
      <c r="E219" s="28">
        <v>490</v>
      </c>
      <c r="F219" t="s">
        <v>8220</v>
      </c>
      <c r="G219" t="s">
        <v>8223</v>
      </c>
      <c r="H219" t="s">
        <v>8245</v>
      </c>
      <c r="I219" s="7">
        <v>1467481468</v>
      </c>
      <c r="J219" s="7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8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30">
        <v>4000</v>
      </c>
      <c r="E220" s="28">
        <v>27</v>
      </c>
      <c r="F220" t="s">
        <v>8220</v>
      </c>
      <c r="G220" t="s">
        <v>8223</v>
      </c>
      <c r="H220" t="s">
        <v>8245</v>
      </c>
      <c r="I220" s="7">
        <v>1407883811</v>
      </c>
      <c r="J220" s="7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8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30">
        <v>15000</v>
      </c>
      <c r="E221" s="28">
        <v>25</v>
      </c>
      <c r="F221" t="s">
        <v>8220</v>
      </c>
      <c r="G221" t="s">
        <v>8223</v>
      </c>
      <c r="H221" t="s">
        <v>8245</v>
      </c>
      <c r="I221" s="7">
        <v>1463619388</v>
      </c>
      <c r="J221" s="7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8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30">
        <v>5000</v>
      </c>
      <c r="E222" s="28">
        <v>3045</v>
      </c>
      <c r="F222" t="s">
        <v>8220</v>
      </c>
      <c r="G222" t="s">
        <v>8223</v>
      </c>
      <c r="H222" t="s">
        <v>8245</v>
      </c>
      <c r="I222" s="7">
        <v>1443408550</v>
      </c>
      <c r="J222" s="7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8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30">
        <v>3495</v>
      </c>
      <c r="E223" s="28">
        <v>34.950000000000003</v>
      </c>
      <c r="F223" t="s">
        <v>8220</v>
      </c>
      <c r="G223" t="s">
        <v>8223</v>
      </c>
      <c r="H223" t="s">
        <v>8245</v>
      </c>
      <c r="I223" s="7">
        <v>1484348700</v>
      </c>
      <c r="J223" s="7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8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30">
        <v>1000</v>
      </c>
      <c r="E224" s="28">
        <v>165</v>
      </c>
      <c r="F224" t="s">
        <v>8220</v>
      </c>
      <c r="G224" t="s">
        <v>8223</v>
      </c>
      <c r="H224" t="s">
        <v>8245</v>
      </c>
      <c r="I224" s="7">
        <v>1425178800</v>
      </c>
      <c r="J224" s="7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8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30">
        <v>3500</v>
      </c>
      <c r="E225" s="28">
        <v>37</v>
      </c>
      <c r="F225" t="s">
        <v>8220</v>
      </c>
      <c r="G225" t="s">
        <v>8223</v>
      </c>
      <c r="H225" t="s">
        <v>8245</v>
      </c>
      <c r="I225" s="7">
        <v>1431144000</v>
      </c>
      <c r="J225" s="7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8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30">
        <v>700</v>
      </c>
      <c r="E226" s="28">
        <v>0</v>
      </c>
      <c r="F226" t="s">
        <v>8220</v>
      </c>
      <c r="G226" t="s">
        <v>8223</v>
      </c>
      <c r="H226" t="s">
        <v>8245</v>
      </c>
      <c r="I226" s="7">
        <v>1413921060</v>
      </c>
      <c r="J226" s="7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8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30">
        <v>15000</v>
      </c>
      <c r="E227" s="28">
        <v>1335</v>
      </c>
      <c r="F227" t="s">
        <v>8220</v>
      </c>
      <c r="G227" t="s">
        <v>8223</v>
      </c>
      <c r="H227" t="s">
        <v>8245</v>
      </c>
      <c r="I227" s="7">
        <v>1482339794</v>
      </c>
      <c r="J227" s="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8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30">
        <v>3000</v>
      </c>
      <c r="E228" s="28">
        <v>5</v>
      </c>
      <c r="F228" t="s">
        <v>8220</v>
      </c>
      <c r="G228" t="s">
        <v>8223</v>
      </c>
      <c r="H228" t="s">
        <v>8245</v>
      </c>
      <c r="I228" s="7">
        <v>1466375521</v>
      </c>
      <c r="J228" s="7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30">
        <v>3000</v>
      </c>
      <c r="E229" s="28">
        <v>0</v>
      </c>
      <c r="F229" t="s">
        <v>8220</v>
      </c>
      <c r="G229" t="s">
        <v>8223</v>
      </c>
      <c r="H229" t="s">
        <v>8245</v>
      </c>
      <c r="I229" s="7">
        <v>1465930440</v>
      </c>
      <c r="J229" s="7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8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30">
        <v>2224</v>
      </c>
      <c r="E230" s="28">
        <v>350</v>
      </c>
      <c r="F230" t="s">
        <v>8220</v>
      </c>
      <c r="G230" t="s">
        <v>8223</v>
      </c>
      <c r="H230" t="s">
        <v>8245</v>
      </c>
      <c r="I230" s="7">
        <v>1425819425</v>
      </c>
      <c r="J230" s="7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8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30">
        <v>150</v>
      </c>
      <c r="E231" s="28">
        <v>3</v>
      </c>
      <c r="F231" t="s">
        <v>8220</v>
      </c>
      <c r="G231" t="s">
        <v>8223</v>
      </c>
      <c r="H231" t="s">
        <v>8245</v>
      </c>
      <c r="I231" s="7">
        <v>1447542000</v>
      </c>
      <c r="J231" s="7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8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30">
        <v>3500</v>
      </c>
      <c r="E232" s="28">
        <v>759</v>
      </c>
      <c r="F232" t="s">
        <v>8220</v>
      </c>
      <c r="G232" t="s">
        <v>8223</v>
      </c>
      <c r="H232" t="s">
        <v>8245</v>
      </c>
      <c r="I232" s="7">
        <v>1452795416</v>
      </c>
      <c r="J232" s="7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8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30">
        <v>3500</v>
      </c>
      <c r="E233" s="28">
        <v>10</v>
      </c>
      <c r="F233" t="s">
        <v>8220</v>
      </c>
      <c r="G233" t="s">
        <v>8223</v>
      </c>
      <c r="H233" t="s">
        <v>8245</v>
      </c>
      <c r="I233" s="7">
        <v>1427169540</v>
      </c>
      <c r="J233" s="7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8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30">
        <v>1000</v>
      </c>
      <c r="E234" s="28">
        <v>47</v>
      </c>
      <c r="F234" t="s">
        <v>8220</v>
      </c>
      <c r="G234" t="s">
        <v>8223</v>
      </c>
      <c r="H234" t="s">
        <v>8245</v>
      </c>
      <c r="I234" s="7">
        <v>1448078400</v>
      </c>
      <c r="J234" s="7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8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30">
        <v>9600</v>
      </c>
      <c r="E235" s="28">
        <v>0</v>
      </c>
      <c r="F235" t="s">
        <v>8220</v>
      </c>
      <c r="G235" t="s">
        <v>8223</v>
      </c>
      <c r="H235" t="s">
        <v>8245</v>
      </c>
      <c r="I235" s="7">
        <v>1468777786</v>
      </c>
      <c r="J235" s="7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8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30">
        <v>5000</v>
      </c>
      <c r="E236" s="28">
        <v>240</v>
      </c>
      <c r="F236" t="s">
        <v>8220</v>
      </c>
      <c r="G236" t="s">
        <v>8223</v>
      </c>
      <c r="H236" t="s">
        <v>8245</v>
      </c>
      <c r="I236" s="7">
        <v>1433093700</v>
      </c>
      <c r="J236" s="7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8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30">
        <v>1000</v>
      </c>
      <c r="E237" s="28">
        <v>32</v>
      </c>
      <c r="F237" t="s">
        <v>8220</v>
      </c>
      <c r="G237" t="s">
        <v>8223</v>
      </c>
      <c r="H237" t="s">
        <v>8245</v>
      </c>
      <c r="I237" s="7">
        <v>1438959600</v>
      </c>
      <c r="J237" s="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8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30">
        <v>1600</v>
      </c>
      <c r="E238" s="28">
        <v>204</v>
      </c>
      <c r="F238" t="s">
        <v>8220</v>
      </c>
      <c r="G238" t="s">
        <v>8223</v>
      </c>
      <c r="H238" t="s">
        <v>8245</v>
      </c>
      <c r="I238" s="7">
        <v>1421410151</v>
      </c>
      <c r="J238" s="7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30">
        <v>110000</v>
      </c>
      <c r="E239" s="28">
        <v>20</v>
      </c>
      <c r="F239" t="s">
        <v>8220</v>
      </c>
      <c r="G239" t="s">
        <v>8223</v>
      </c>
      <c r="H239" t="s">
        <v>8245</v>
      </c>
      <c r="I239" s="7">
        <v>1428205247</v>
      </c>
      <c r="J239" s="7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8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30">
        <v>2000</v>
      </c>
      <c r="E240" s="28">
        <v>730</v>
      </c>
      <c r="F240" t="s">
        <v>8220</v>
      </c>
      <c r="G240" t="s">
        <v>8223</v>
      </c>
      <c r="H240" t="s">
        <v>8245</v>
      </c>
      <c r="I240" s="7">
        <v>1413953940</v>
      </c>
      <c r="J240" s="7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8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30">
        <v>75000</v>
      </c>
      <c r="E241" s="28">
        <v>0</v>
      </c>
      <c r="F241" t="s">
        <v>8220</v>
      </c>
      <c r="G241" t="s">
        <v>8223</v>
      </c>
      <c r="H241" t="s">
        <v>8245</v>
      </c>
      <c r="I241" s="7">
        <v>1465060797</v>
      </c>
      <c r="J241" s="7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8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30">
        <v>4500</v>
      </c>
      <c r="E242" s="28">
        <v>50</v>
      </c>
      <c r="F242" t="s">
        <v>8220</v>
      </c>
      <c r="G242" t="s">
        <v>8223</v>
      </c>
      <c r="H242" t="s">
        <v>8245</v>
      </c>
      <c r="I242" s="7">
        <v>1472847873</v>
      </c>
      <c r="J242" s="7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8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30">
        <v>270</v>
      </c>
      <c r="E243" s="28">
        <v>0</v>
      </c>
      <c r="F243" t="s">
        <v>8220</v>
      </c>
      <c r="G243" t="s">
        <v>8223</v>
      </c>
      <c r="H243" t="s">
        <v>8245</v>
      </c>
      <c r="I243" s="7">
        <v>1414205990</v>
      </c>
      <c r="J243" s="7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8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30">
        <v>600</v>
      </c>
      <c r="E244" s="28">
        <v>0</v>
      </c>
      <c r="F244" t="s">
        <v>8220</v>
      </c>
      <c r="G244" t="s">
        <v>8223</v>
      </c>
      <c r="H244" t="s">
        <v>8245</v>
      </c>
      <c r="I244" s="7">
        <v>1485380482</v>
      </c>
      <c r="J244" s="7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8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30">
        <v>500</v>
      </c>
      <c r="E245" s="28">
        <v>137</v>
      </c>
      <c r="F245" t="s">
        <v>8220</v>
      </c>
      <c r="G245" t="s">
        <v>8223</v>
      </c>
      <c r="H245" t="s">
        <v>8245</v>
      </c>
      <c r="I245" s="7">
        <v>1463343673</v>
      </c>
      <c r="J245" s="7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8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30">
        <v>1000</v>
      </c>
      <c r="E246" s="28">
        <v>100</v>
      </c>
      <c r="F246" t="s">
        <v>8220</v>
      </c>
      <c r="G246" t="s">
        <v>8223</v>
      </c>
      <c r="H246" t="s">
        <v>8245</v>
      </c>
      <c r="I246" s="7">
        <v>1440613920</v>
      </c>
      <c r="J246" s="7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8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30">
        <v>5000</v>
      </c>
      <c r="E247" s="28">
        <v>3530</v>
      </c>
      <c r="F247" t="s">
        <v>8220</v>
      </c>
      <c r="G247" t="s">
        <v>8223</v>
      </c>
      <c r="H247" t="s">
        <v>8245</v>
      </c>
      <c r="I247" s="7">
        <v>1427936400</v>
      </c>
      <c r="J247" s="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8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30">
        <v>2000</v>
      </c>
      <c r="E248" s="28">
        <v>41</v>
      </c>
      <c r="F248" t="s">
        <v>8220</v>
      </c>
      <c r="G248" t="s">
        <v>8223</v>
      </c>
      <c r="H248" t="s">
        <v>8245</v>
      </c>
      <c r="I248" s="7">
        <v>1411596001</v>
      </c>
      <c r="J248" s="7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30">
        <v>3000</v>
      </c>
      <c r="E249" s="28">
        <v>59</v>
      </c>
      <c r="F249" t="s">
        <v>8220</v>
      </c>
      <c r="G249" t="s">
        <v>8223</v>
      </c>
      <c r="H249" t="s">
        <v>8245</v>
      </c>
      <c r="I249" s="7">
        <v>1488517200</v>
      </c>
      <c r="J249" s="7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8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30">
        <v>3000</v>
      </c>
      <c r="E250" s="28">
        <v>94</v>
      </c>
      <c r="F250" t="s">
        <v>8220</v>
      </c>
      <c r="G250" t="s">
        <v>8223</v>
      </c>
      <c r="H250" t="s">
        <v>8245</v>
      </c>
      <c r="I250" s="7">
        <v>1424747740</v>
      </c>
      <c r="J250" s="7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8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30">
        <v>1500</v>
      </c>
      <c r="E251" s="28">
        <v>3</v>
      </c>
      <c r="F251" t="s">
        <v>8220</v>
      </c>
      <c r="G251" t="s">
        <v>8223</v>
      </c>
      <c r="H251" t="s">
        <v>8245</v>
      </c>
      <c r="I251" s="7">
        <v>1452234840</v>
      </c>
      <c r="J251" s="7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8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O1:O251">
    <cfRule type="colorScale" priority="1">
      <colorScale>
        <cfvo type="min"/>
        <cfvo type="num" val="10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2FB4-82E5-B64D-AE0B-2A86D73A95F8}">
  <dimension ref="A1:T413"/>
  <sheetViews>
    <sheetView workbookViewId="0">
      <selection activeCell="D1" sqref="D1:D1048576"/>
    </sheetView>
  </sheetViews>
  <sheetFormatPr baseColWidth="10" defaultRowHeight="15" x14ac:dyDescent="0.2"/>
  <cols>
    <col min="1" max="1" width="12.83203125" customWidth="1"/>
    <col min="3" max="3" width="29.1640625" customWidth="1"/>
    <col min="4" max="4" width="10.83203125" style="30"/>
    <col min="5" max="5" width="10.83203125" style="28"/>
  </cols>
  <sheetData>
    <row r="1" spans="1:20" ht="48" x14ac:dyDescent="0.2">
      <c r="A1" s="2" t="s">
        <v>0</v>
      </c>
      <c r="B1" s="2" t="s">
        <v>1</v>
      </c>
      <c r="C1" s="2" t="s">
        <v>4110</v>
      </c>
      <c r="D1" s="33" t="s">
        <v>8216</v>
      </c>
      <c r="E1" s="31" t="s">
        <v>8217</v>
      </c>
      <c r="F1" s="2" t="s">
        <v>8304</v>
      </c>
      <c r="G1" s="2" t="s">
        <v>8222</v>
      </c>
      <c r="H1" s="2" t="s">
        <v>8244</v>
      </c>
      <c r="I1" s="18" t="s">
        <v>8258</v>
      </c>
      <c r="J1" s="18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9" t="s">
        <v>8306</v>
      </c>
      <c r="P1" s="3" t="s">
        <v>8307</v>
      </c>
      <c r="Q1" s="20" t="s">
        <v>8358</v>
      </c>
      <c r="R1" s="3" t="s">
        <v>8359</v>
      </c>
      <c r="S1" s="21" t="s">
        <v>8365</v>
      </c>
      <c r="T1" s="21" t="s">
        <v>8366</v>
      </c>
    </row>
    <row r="2" spans="1:20" ht="97" x14ac:dyDescent="0.25">
      <c r="A2" s="3">
        <v>521</v>
      </c>
      <c r="B2" s="3" t="s">
        <v>522</v>
      </c>
      <c r="C2" s="3" t="s">
        <v>4631</v>
      </c>
      <c r="D2" s="34">
        <v>5000</v>
      </c>
      <c r="E2" s="32">
        <v>5232</v>
      </c>
      <c r="F2" s="3" t="s">
        <v>8218</v>
      </c>
      <c r="G2" s="3" t="s">
        <v>8223</v>
      </c>
      <c r="H2" s="3" t="s">
        <v>8245</v>
      </c>
      <c r="I2" s="22">
        <v>1477976340</v>
      </c>
      <c r="J2" s="22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23">
        <v>105</v>
      </c>
      <c r="P2" s="24">
        <v>93.43</v>
      </c>
      <c r="Q2" s="25" t="s">
        <v>8315</v>
      </c>
      <c r="R2" s="3" t="s">
        <v>8316</v>
      </c>
      <c r="S2" s="26">
        <v>42646.092812499999</v>
      </c>
      <c r="T2" s="26">
        <v>42675.207638888889</v>
      </c>
    </row>
    <row r="3" spans="1:20" ht="65" x14ac:dyDescent="0.25">
      <c r="A3" s="3">
        <v>522</v>
      </c>
      <c r="B3" s="3" t="s">
        <v>523</v>
      </c>
      <c r="C3" s="3" t="s">
        <v>4632</v>
      </c>
      <c r="D3" s="34">
        <v>3000</v>
      </c>
      <c r="E3" s="32">
        <v>3440</v>
      </c>
      <c r="F3" s="3" t="s">
        <v>8218</v>
      </c>
      <c r="G3" s="3" t="s">
        <v>8223</v>
      </c>
      <c r="H3" s="3" t="s">
        <v>8245</v>
      </c>
      <c r="I3" s="22">
        <v>1458518325</v>
      </c>
      <c r="J3" s="22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23">
        <v>115</v>
      </c>
      <c r="P3" s="24">
        <v>110.97</v>
      </c>
      <c r="Q3" s="25" t="s">
        <v>8315</v>
      </c>
      <c r="R3" s="3" t="s">
        <v>8316</v>
      </c>
      <c r="S3" s="26">
        <v>42430.040798611109</v>
      </c>
      <c r="T3" s="26">
        <v>42449.999131944445</v>
      </c>
    </row>
    <row r="4" spans="1:20" ht="81" x14ac:dyDescent="0.25">
      <c r="A4" s="3">
        <v>523</v>
      </c>
      <c r="B4" s="3" t="s">
        <v>524</v>
      </c>
      <c r="C4" s="3" t="s">
        <v>4633</v>
      </c>
      <c r="D4" s="34">
        <v>5000</v>
      </c>
      <c r="E4" s="32">
        <v>6030</v>
      </c>
      <c r="F4" s="3" t="s">
        <v>8218</v>
      </c>
      <c r="G4" s="3" t="s">
        <v>8223</v>
      </c>
      <c r="H4" s="3" t="s">
        <v>8245</v>
      </c>
      <c r="I4" s="22">
        <v>1442805076</v>
      </c>
      <c r="J4" s="22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23">
        <v>121</v>
      </c>
      <c r="P4" s="24">
        <v>71.790000000000006</v>
      </c>
      <c r="Q4" s="25" t="s">
        <v>8315</v>
      </c>
      <c r="R4" s="3" t="s">
        <v>8316</v>
      </c>
      <c r="S4" s="26">
        <v>42238.13282407407</v>
      </c>
      <c r="T4" s="26">
        <v>42268.13282407407</v>
      </c>
    </row>
    <row r="5" spans="1:20" ht="65" x14ac:dyDescent="0.25">
      <c r="A5" s="3">
        <v>525</v>
      </c>
      <c r="B5" s="3" t="s">
        <v>526</v>
      </c>
      <c r="C5" s="3" t="s">
        <v>4635</v>
      </c>
      <c r="D5" s="34">
        <v>12000</v>
      </c>
      <c r="E5" s="32">
        <v>12000</v>
      </c>
      <c r="F5" s="3" t="s">
        <v>8218</v>
      </c>
      <c r="G5" s="3" t="s">
        <v>8223</v>
      </c>
      <c r="H5" s="3" t="s">
        <v>8245</v>
      </c>
      <c r="I5" s="22">
        <v>1410601041</v>
      </c>
      <c r="J5" s="22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23">
        <v>100</v>
      </c>
      <c r="P5" s="24">
        <v>1000</v>
      </c>
      <c r="Q5" s="25" t="s">
        <v>8315</v>
      </c>
      <c r="R5" s="3" t="s">
        <v>8316</v>
      </c>
      <c r="S5" s="26">
        <v>41850.400937500002</v>
      </c>
      <c r="T5" s="26">
        <v>41895.400937500002</v>
      </c>
    </row>
    <row r="6" spans="1:20" ht="81" x14ac:dyDescent="0.25">
      <c r="A6" s="3">
        <v>527</v>
      </c>
      <c r="B6" s="3" t="s">
        <v>528</v>
      </c>
      <c r="C6" s="3" t="s">
        <v>4637</v>
      </c>
      <c r="D6" s="34">
        <v>10000</v>
      </c>
      <c r="E6" s="32">
        <v>10085</v>
      </c>
      <c r="F6" s="3" t="s">
        <v>8218</v>
      </c>
      <c r="G6" s="3" t="s">
        <v>8223</v>
      </c>
      <c r="H6" s="3" t="s">
        <v>8245</v>
      </c>
      <c r="I6" s="22">
        <v>1487347500</v>
      </c>
      <c r="J6" s="22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23">
        <v>101</v>
      </c>
      <c r="P6" s="24">
        <v>63.83</v>
      </c>
      <c r="Q6" s="25" t="s">
        <v>8315</v>
      </c>
      <c r="R6" s="3" t="s">
        <v>8316</v>
      </c>
      <c r="S6" s="26">
        <v>42753.205625000002</v>
      </c>
      <c r="T6" s="26">
        <v>42783.670138888891</v>
      </c>
    </row>
    <row r="7" spans="1:20" ht="49" x14ac:dyDescent="0.25">
      <c r="A7" s="3">
        <v>528</v>
      </c>
      <c r="B7" s="3" t="s">
        <v>529</v>
      </c>
      <c r="C7" s="3" t="s">
        <v>4638</v>
      </c>
      <c r="D7" s="34">
        <v>1150</v>
      </c>
      <c r="E7" s="32">
        <v>1330</v>
      </c>
      <c r="F7" s="3" t="s">
        <v>8218</v>
      </c>
      <c r="G7" s="3" t="s">
        <v>8223</v>
      </c>
      <c r="H7" s="3" t="s">
        <v>8245</v>
      </c>
      <c r="I7" s="22">
        <v>1434921600</v>
      </c>
      <c r="J7" s="22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23">
        <v>116</v>
      </c>
      <c r="P7" s="24">
        <v>44.33</v>
      </c>
      <c r="Q7" s="25" t="s">
        <v>8315</v>
      </c>
      <c r="R7" s="3" t="s">
        <v>8316</v>
      </c>
      <c r="S7" s="26">
        <v>42155.920219907406</v>
      </c>
      <c r="T7" s="26">
        <v>42176.888888888891</v>
      </c>
    </row>
    <row r="8" spans="1:20" ht="65" x14ac:dyDescent="0.25">
      <c r="A8" s="3">
        <v>530</v>
      </c>
      <c r="B8" s="3" t="s">
        <v>531</v>
      </c>
      <c r="C8" s="3" t="s">
        <v>4640</v>
      </c>
      <c r="D8" s="34">
        <v>3405</v>
      </c>
      <c r="E8" s="32">
        <v>3670</v>
      </c>
      <c r="F8" s="3" t="s">
        <v>8218</v>
      </c>
      <c r="G8" s="3" t="s">
        <v>8223</v>
      </c>
      <c r="H8" s="3" t="s">
        <v>8245</v>
      </c>
      <c r="I8" s="22">
        <v>1435111200</v>
      </c>
      <c r="J8" s="22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23">
        <v>108</v>
      </c>
      <c r="P8" s="24">
        <v>126.55</v>
      </c>
      <c r="Q8" s="25" t="s">
        <v>8315</v>
      </c>
      <c r="R8" s="3" t="s">
        <v>8316</v>
      </c>
      <c r="S8" s="26">
        <v>42157.591064814813</v>
      </c>
      <c r="T8" s="26">
        <v>42179.083333333328</v>
      </c>
    </row>
    <row r="9" spans="1:20" ht="81" x14ac:dyDescent="0.25">
      <c r="A9" s="3">
        <v>531</v>
      </c>
      <c r="B9" s="3" t="s">
        <v>532</v>
      </c>
      <c r="C9" s="3" t="s">
        <v>4641</v>
      </c>
      <c r="D9" s="34">
        <v>4000</v>
      </c>
      <c r="E9" s="32">
        <v>4000</v>
      </c>
      <c r="F9" s="3" t="s">
        <v>8218</v>
      </c>
      <c r="G9" s="3" t="s">
        <v>8223</v>
      </c>
      <c r="H9" s="3" t="s">
        <v>8245</v>
      </c>
      <c r="I9" s="22">
        <v>1481957940</v>
      </c>
      <c r="J9" s="22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23">
        <v>100</v>
      </c>
      <c r="P9" s="24">
        <v>129.03</v>
      </c>
      <c r="Q9" s="25" t="s">
        <v>8315</v>
      </c>
      <c r="R9" s="3" t="s">
        <v>8316</v>
      </c>
      <c r="S9" s="26">
        <v>42676.065150462964</v>
      </c>
      <c r="T9" s="26">
        <v>42721.290972222225</v>
      </c>
    </row>
    <row r="10" spans="1:20" ht="65" x14ac:dyDescent="0.25">
      <c r="A10" s="3">
        <v>532</v>
      </c>
      <c r="B10" s="3" t="s">
        <v>533</v>
      </c>
      <c r="C10" s="3" t="s">
        <v>4642</v>
      </c>
      <c r="D10" s="34">
        <v>10000</v>
      </c>
      <c r="E10" s="32">
        <v>12325</v>
      </c>
      <c r="F10" s="3" t="s">
        <v>8218</v>
      </c>
      <c r="G10" s="3" t="s">
        <v>8223</v>
      </c>
      <c r="H10" s="3" t="s">
        <v>8245</v>
      </c>
      <c r="I10" s="22">
        <v>1463098208</v>
      </c>
      <c r="J10" s="22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23">
        <v>123</v>
      </c>
      <c r="P10" s="24">
        <v>71.239999999999995</v>
      </c>
      <c r="Q10" s="25" t="s">
        <v>8315</v>
      </c>
      <c r="R10" s="3" t="s">
        <v>8316</v>
      </c>
      <c r="S10" s="26">
        <v>42473.007037037038</v>
      </c>
      <c r="T10" s="26">
        <v>42503.007037037038</v>
      </c>
    </row>
    <row r="11" spans="1:20" ht="97" x14ac:dyDescent="0.25">
      <c r="A11" s="3">
        <v>537</v>
      </c>
      <c r="B11" s="3" t="s">
        <v>538</v>
      </c>
      <c r="C11" s="3" t="s">
        <v>4647</v>
      </c>
      <c r="D11" s="34">
        <v>2000</v>
      </c>
      <c r="E11" s="32">
        <v>2410</v>
      </c>
      <c r="F11" s="3" t="s">
        <v>8218</v>
      </c>
      <c r="G11" s="3" t="s">
        <v>8223</v>
      </c>
      <c r="H11" s="3" t="s">
        <v>8245</v>
      </c>
      <c r="I11" s="22">
        <v>1446665191</v>
      </c>
      <c r="J11" s="22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23">
        <v>121</v>
      </c>
      <c r="P11" s="24">
        <v>40.85</v>
      </c>
      <c r="Q11" s="25" t="s">
        <v>8315</v>
      </c>
      <c r="R11" s="3" t="s">
        <v>8316</v>
      </c>
      <c r="S11" s="26">
        <v>42282.768414351856</v>
      </c>
      <c r="T11" s="26">
        <v>42312.810081018513</v>
      </c>
    </row>
    <row r="12" spans="1:20" ht="81" x14ac:dyDescent="0.25">
      <c r="A12" s="3">
        <v>538</v>
      </c>
      <c r="B12" s="3" t="s">
        <v>539</v>
      </c>
      <c r="C12" s="3" t="s">
        <v>4648</v>
      </c>
      <c r="D12" s="34">
        <v>5000</v>
      </c>
      <c r="E12" s="32">
        <v>15121</v>
      </c>
      <c r="F12" s="3" t="s">
        <v>8218</v>
      </c>
      <c r="G12" s="3" t="s">
        <v>8223</v>
      </c>
      <c r="H12" s="3" t="s">
        <v>8245</v>
      </c>
      <c r="I12" s="22">
        <v>1463166263</v>
      </c>
      <c r="J12" s="22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23">
        <v>302</v>
      </c>
      <c r="P12" s="24">
        <v>252.02</v>
      </c>
      <c r="Q12" s="25" t="s">
        <v>8315</v>
      </c>
      <c r="R12" s="3" t="s">
        <v>8316</v>
      </c>
      <c r="S12" s="26">
        <v>42473.794710648144</v>
      </c>
      <c r="T12" s="26">
        <v>42503.794710648144</v>
      </c>
    </row>
    <row r="13" spans="1:20" ht="65" x14ac:dyDescent="0.25">
      <c r="A13" s="3">
        <v>1284</v>
      </c>
      <c r="B13" s="3" t="s">
        <v>1285</v>
      </c>
      <c r="C13" s="3" t="s">
        <v>5394</v>
      </c>
      <c r="D13" s="34">
        <v>2000</v>
      </c>
      <c r="E13" s="32">
        <v>2020</v>
      </c>
      <c r="F13" s="3" t="s">
        <v>8218</v>
      </c>
      <c r="G13" s="3" t="s">
        <v>8223</v>
      </c>
      <c r="H13" s="3" t="s">
        <v>8245</v>
      </c>
      <c r="I13" s="22">
        <v>1483203540</v>
      </c>
      <c r="J13" s="22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23">
        <v>101</v>
      </c>
      <c r="P13" s="24">
        <v>65.16</v>
      </c>
      <c r="Q13" s="25" t="s">
        <v>8315</v>
      </c>
      <c r="R13" s="3" t="s">
        <v>8316</v>
      </c>
      <c r="S13" s="26">
        <v>42712.23474537037</v>
      </c>
      <c r="T13" s="26">
        <v>42735.707638888889</v>
      </c>
    </row>
    <row r="14" spans="1:20" ht="97" x14ac:dyDescent="0.25">
      <c r="A14" s="3">
        <v>1288</v>
      </c>
      <c r="B14" s="3" t="s">
        <v>1289</v>
      </c>
      <c r="C14" s="3" t="s">
        <v>5398</v>
      </c>
      <c r="D14" s="34">
        <v>4000</v>
      </c>
      <c r="E14" s="32">
        <v>4018</v>
      </c>
      <c r="F14" s="3" t="s">
        <v>8218</v>
      </c>
      <c r="G14" s="3" t="s">
        <v>8223</v>
      </c>
      <c r="H14" s="3" t="s">
        <v>8245</v>
      </c>
      <c r="I14" s="22">
        <v>1470801600</v>
      </c>
      <c r="J14" s="22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23">
        <v>100</v>
      </c>
      <c r="P14" s="24">
        <v>65.87</v>
      </c>
      <c r="Q14" s="25" t="s">
        <v>8315</v>
      </c>
      <c r="R14" s="3" t="s">
        <v>8316</v>
      </c>
      <c r="S14" s="26">
        <v>42561.154664351852</v>
      </c>
      <c r="T14" s="26">
        <v>42592.166666666672</v>
      </c>
    </row>
    <row r="15" spans="1:20" ht="65" x14ac:dyDescent="0.25">
      <c r="A15" s="3">
        <v>1289</v>
      </c>
      <c r="B15" s="3" t="s">
        <v>1290</v>
      </c>
      <c r="C15" s="3" t="s">
        <v>5399</v>
      </c>
      <c r="D15" s="34">
        <v>1500</v>
      </c>
      <c r="E15" s="32">
        <v>1876</v>
      </c>
      <c r="F15" s="3" t="s">
        <v>8218</v>
      </c>
      <c r="G15" s="3" t="s">
        <v>8223</v>
      </c>
      <c r="H15" s="3" t="s">
        <v>8245</v>
      </c>
      <c r="I15" s="22">
        <v>1483499645</v>
      </c>
      <c r="J15" s="22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23">
        <v>125</v>
      </c>
      <c r="P15" s="24">
        <v>36.08</v>
      </c>
      <c r="Q15" s="25" t="s">
        <v>8315</v>
      </c>
      <c r="R15" s="3" t="s">
        <v>8316</v>
      </c>
      <c r="S15" s="26">
        <v>42709.134780092587</v>
      </c>
      <c r="T15" s="26">
        <v>42739.134780092587</v>
      </c>
    </row>
    <row r="16" spans="1:20" ht="49" x14ac:dyDescent="0.25">
      <c r="A16" s="3">
        <v>1290</v>
      </c>
      <c r="B16" s="3" t="s">
        <v>1291</v>
      </c>
      <c r="C16" s="3" t="s">
        <v>5400</v>
      </c>
      <c r="D16" s="34">
        <v>3500</v>
      </c>
      <c r="E16" s="32">
        <v>3800</v>
      </c>
      <c r="F16" s="3" t="s">
        <v>8218</v>
      </c>
      <c r="G16" s="3" t="s">
        <v>8223</v>
      </c>
      <c r="H16" s="3" t="s">
        <v>8245</v>
      </c>
      <c r="I16" s="22">
        <v>1429772340</v>
      </c>
      <c r="J16" s="22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23">
        <v>109</v>
      </c>
      <c r="P16" s="24">
        <v>44.19</v>
      </c>
      <c r="Q16" s="25" t="s">
        <v>8315</v>
      </c>
      <c r="R16" s="3" t="s">
        <v>8316</v>
      </c>
      <c r="S16" s="26">
        <v>42086.614942129629</v>
      </c>
      <c r="T16" s="26">
        <v>42117.290972222225</v>
      </c>
    </row>
    <row r="17" spans="1:20" ht="65" x14ac:dyDescent="0.25">
      <c r="A17" s="3">
        <v>1291</v>
      </c>
      <c r="B17" s="3" t="s">
        <v>1292</v>
      </c>
      <c r="C17" s="3" t="s">
        <v>5401</v>
      </c>
      <c r="D17" s="34">
        <v>3000</v>
      </c>
      <c r="E17" s="32">
        <v>4371</v>
      </c>
      <c r="F17" s="3" t="s">
        <v>8218</v>
      </c>
      <c r="G17" s="3" t="s">
        <v>8223</v>
      </c>
      <c r="H17" s="3" t="s">
        <v>8245</v>
      </c>
      <c r="I17" s="22">
        <v>1428390000</v>
      </c>
      <c r="J17" s="22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23">
        <v>146</v>
      </c>
      <c r="P17" s="24">
        <v>104.07</v>
      </c>
      <c r="Q17" s="25" t="s">
        <v>8315</v>
      </c>
      <c r="R17" s="3" t="s">
        <v>8316</v>
      </c>
      <c r="S17" s="26">
        <v>42064.652673611112</v>
      </c>
      <c r="T17" s="26">
        <v>42101.291666666672</v>
      </c>
    </row>
    <row r="18" spans="1:20" ht="65" x14ac:dyDescent="0.25">
      <c r="A18" s="3">
        <v>1293</v>
      </c>
      <c r="B18" s="3" t="s">
        <v>1294</v>
      </c>
      <c r="C18" s="3" t="s">
        <v>5403</v>
      </c>
      <c r="D18" s="34">
        <v>15000</v>
      </c>
      <c r="E18" s="32">
        <v>15335</v>
      </c>
      <c r="F18" s="3" t="s">
        <v>8218</v>
      </c>
      <c r="G18" s="3" t="s">
        <v>8223</v>
      </c>
      <c r="H18" s="3" t="s">
        <v>8245</v>
      </c>
      <c r="I18" s="22">
        <v>1447523371</v>
      </c>
      <c r="J18" s="22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23">
        <v>102</v>
      </c>
      <c r="P18" s="24">
        <v>127.79</v>
      </c>
      <c r="Q18" s="25" t="s">
        <v>8315</v>
      </c>
      <c r="R18" s="3" t="s">
        <v>8316</v>
      </c>
      <c r="S18" s="26">
        <v>42292.701053240744</v>
      </c>
      <c r="T18" s="26">
        <v>42322.742719907401</v>
      </c>
    </row>
    <row r="19" spans="1:20" ht="81" x14ac:dyDescent="0.25">
      <c r="A19" s="3">
        <v>1297</v>
      </c>
      <c r="B19" s="3" t="s">
        <v>1298</v>
      </c>
      <c r="C19" s="3" t="s">
        <v>5407</v>
      </c>
      <c r="D19" s="34">
        <v>20000</v>
      </c>
      <c r="E19" s="32">
        <v>21905</v>
      </c>
      <c r="F19" s="3" t="s">
        <v>8218</v>
      </c>
      <c r="G19" s="3" t="s">
        <v>8223</v>
      </c>
      <c r="H19" s="3" t="s">
        <v>8245</v>
      </c>
      <c r="I19" s="22">
        <v>1462125358</v>
      </c>
      <c r="J19" s="22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23">
        <v>110</v>
      </c>
      <c r="P19" s="24">
        <v>92.04</v>
      </c>
      <c r="Q19" s="25" t="s">
        <v>8315</v>
      </c>
      <c r="R19" s="3" t="s">
        <v>8316</v>
      </c>
      <c r="S19" s="26">
        <v>42461.747199074074</v>
      </c>
      <c r="T19" s="26">
        <v>42491.747199074074</v>
      </c>
    </row>
    <row r="20" spans="1:20" ht="65" x14ac:dyDescent="0.25">
      <c r="A20" s="3">
        <v>1299</v>
      </c>
      <c r="B20" s="3" t="s">
        <v>1300</v>
      </c>
      <c r="C20" s="3" t="s">
        <v>5409</v>
      </c>
      <c r="D20" s="34">
        <v>3500</v>
      </c>
      <c r="E20" s="32">
        <v>4340</v>
      </c>
      <c r="F20" s="3" t="s">
        <v>8218</v>
      </c>
      <c r="G20" s="3" t="s">
        <v>8223</v>
      </c>
      <c r="H20" s="3" t="s">
        <v>8245</v>
      </c>
      <c r="I20" s="22">
        <v>1436902359</v>
      </c>
      <c r="J20" s="22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23">
        <v>124</v>
      </c>
      <c r="P20" s="24">
        <v>135.63</v>
      </c>
      <c r="Q20" s="25" t="s">
        <v>8315</v>
      </c>
      <c r="R20" s="3" t="s">
        <v>8316</v>
      </c>
      <c r="S20" s="26">
        <v>42169.814340277779</v>
      </c>
      <c r="T20" s="26">
        <v>42199.814340277779</v>
      </c>
    </row>
    <row r="21" spans="1:20" ht="65" x14ac:dyDescent="0.25">
      <c r="A21" s="3">
        <v>1300</v>
      </c>
      <c r="B21" s="3" t="s">
        <v>1301</v>
      </c>
      <c r="C21" s="3" t="s">
        <v>5410</v>
      </c>
      <c r="D21" s="34">
        <v>3000</v>
      </c>
      <c r="E21" s="32">
        <v>4050</v>
      </c>
      <c r="F21" s="3" t="s">
        <v>8218</v>
      </c>
      <c r="G21" s="3" t="s">
        <v>8223</v>
      </c>
      <c r="H21" s="3" t="s">
        <v>8245</v>
      </c>
      <c r="I21" s="22">
        <v>1464807420</v>
      </c>
      <c r="J21" s="22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23">
        <v>135</v>
      </c>
      <c r="P21" s="24">
        <v>168.75</v>
      </c>
      <c r="Q21" s="25" t="s">
        <v>8315</v>
      </c>
      <c r="R21" s="3" t="s">
        <v>8316</v>
      </c>
      <c r="S21" s="26">
        <v>42483.675208333334</v>
      </c>
      <c r="T21" s="26">
        <v>42522.789583333331</v>
      </c>
    </row>
    <row r="22" spans="1:20" ht="65" x14ac:dyDescent="0.25">
      <c r="A22" s="3">
        <v>1301</v>
      </c>
      <c r="B22" s="3" t="s">
        <v>1302</v>
      </c>
      <c r="C22" s="3" t="s">
        <v>5411</v>
      </c>
      <c r="D22" s="34">
        <v>2000</v>
      </c>
      <c r="E22" s="32">
        <v>2055</v>
      </c>
      <c r="F22" s="3" t="s">
        <v>8218</v>
      </c>
      <c r="G22" s="3" t="s">
        <v>8223</v>
      </c>
      <c r="H22" s="3" t="s">
        <v>8245</v>
      </c>
      <c r="I22" s="22">
        <v>1437447600</v>
      </c>
      <c r="J22" s="22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23">
        <v>103</v>
      </c>
      <c r="P22" s="24">
        <v>70.86</v>
      </c>
      <c r="Q22" s="25" t="s">
        <v>8315</v>
      </c>
      <c r="R22" s="3" t="s">
        <v>8316</v>
      </c>
      <c r="S22" s="26">
        <v>42195.749745370369</v>
      </c>
      <c r="T22" s="26">
        <v>42206.125</v>
      </c>
    </row>
    <row r="23" spans="1:20" ht="65" x14ac:dyDescent="0.25">
      <c r="A23" s="3">
        <v>1302</v>
      </c>
      <c r="B23" s="3" t="s">
        <v>1303</v>
      </c>
      <c r="C23" s="3" t="s">
        <v>5412</v>
      </c>
      <c r="D23" s="34">
        <v>2500</v>
      </c>
      <c r="E23" s="32">
        <v>2500</v>
      </c>
      <c r="F23" s="3" t="s">
        <v>8218</v>
      </c>
      <c r="G23" s="3" t="s">
        <v>8223</v>
      </c>
      <c r="H23" s="3" t="s">
        <v>8245</v>
      </c>
      <c r="I23" s="22">
        <v>1480559011</v>
      </c>
      <c r="J23" s="22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23">
        <v>100</v>
      </c>
      <c r="P23" s="24">
        <v>50</v>
      </c>
      <c r="Q23" s="25" t="s">
        <v>8315</v>
      </c>
      <c r="R23" s="3" t="s">
        <v>8316</v>
      </c>
      <c r="S23" s="26">
        <v>42675.057997685188</v>
      </c>
      <c r="T23" s="26">
        <v>42705.099664351852</v>
      </c>
    </row>
    <row r="24" spans="1:20" ht="97" x14ac:dyDescent="0.25">
      <c r="A24" s="3">
        <v>2781</v>
      </c>
      <c r="B24" s="3" t="s">
        <v>2781</v>
      </c>
      <c r="C24" s="3" t="s">
        <v>6891</v>
      </c>
      <c r="D24" s="34">
        <v>1250</v>
      </c>
      <c r="E24" s="32">
        <v>1316</v>
      </c>
      <c r="F24" s="3" t="s">
        <v>8218</v>
      </c>
      <c r="G24" s="3" t="s">
        <v>8223</v>
      </c>
      <c r="H24" s="3" t="s">
        <v>8245</v>
      </c>
      <c r="I24" s="22">
        <v>1423724400</v>
      </c>
      <c r="J24" s="22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23">
        <v>105</v>
      </c>
      <c r="P24" s="24">
        <v>47</v>
      </c>
      <c r="Q24" s="25" t="s">
        <v>8315</v>
      </c>
      <c r="R24" s="3" t="s">
        <v>8316</v>
      </c>
      <c r="S24" s="26">
        <v>42018.94159722222</v>
      </c>
      <c r="T24" s="26">
        <v>42047.291666666672</v>
      </c>
    </row>
    <row r="25" spans="1:20" ht="81" x14ac:dyDescent="0.25">
      <c r="A25" s="3">
        <v>2782</v>
      </c>
      <c r="B25" s="3" t="s">
        <v>2782</v>
      </c>
      <c r="C25" s="3" t="s">
        <v>6892</v>
      </c>
      <c r="D25" s="34">
        <v>1000</v>
      </c>
      <c r="E25" s="32">
        <v>1200</v>
      </c>
      <c r="F25" s="3" t="s">
        <v>8218</v>
      </c>
      <c r="G25" s="3" t="s">
        <v>8223</v>
      </c>
      <c r="H25" s="3" t="s">
        <v>8245</v>
      </c>
      <c r="I25" s="22">
        <v>1424149140</v>
      </c>
      <c r="J25" s="22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23">
        <v>120</v>
      </c>
      <c r="P25" s="24">
        <v>66.67</v>
      </c>
      <c r="Q25" s="25" t="s">
        <v>8315</v>
      </c>
      <c r="R25" s="3" t="s">
        <v>8316</v>
      </c>
      <c r="S25" s="26">
        <v>42026.924976851849</v>
      </c>
      <c r="T25" s="26">
        <v>42052.207638888889</v>
      </c>
    </row>
    <row r="26" spans="1:20" ht="113" x14ac:dyDescent="0.25">
      <c r="A26" s="3">
        <v>2784</v>
      </c>
      <c r="B26" s="3" t="s">
        <v>2784</v>
      </c>
      <c r="C26" s="3" t="s">
        <v>6894</v>
      </c>
      <c r="D26" s="34">
        <v>6000</v>
      </c>
      <c r="E26" s="32">
        <v>7140</v>
      </c>
      <c r="F26" s="3" t="s">
        <v>8218</v>
      </c>
      <c r="G26" s="3" t="s">
        <v>8223</v>
      </c>
      <c r="H26" s="3" t="s">
        <v>8245</v>
      </c>
      <c r="I26" s="22">
        <v>1414608843</v>
      </c>
      <c r="J26" s="22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23">
        <v>119</v>
      </c>
      <c r="P26" s="24">
        <v>66.11</v>
      </c>
      <c r="Q26" s="25" t="s">
        <v>8315</v>
      </c>
      <c r="R26" s="3" t="s">
        <v>8316</v>
      </c>
      <c r="S26" s="26">
        <v>41920.787534722222</v>
      </c>
      <c r="T26" s="26">
        <v>41941.787534722222</v>
      </c>
    </row>
    <row r="27" spans="1:20" ht="49" x14ac:dyDescent="0.25">
      <c r="A27" s="3">
        <v>2785</v>
      </c>
      <c r="B27" s="3" t="s">
        <v>2785</v>
      </c>
      <c r="C27" s="3" t="s">
        <v>6895</v>
      </c>
      <c r="D27" s="34">
        <v>5000</v>
      </c>
      <c r="E27" s="32">
        <v>5234</v>
      </c>
      <c r="F27" s="3" t="s">
        <v>8218</v>
      </c>
      <c r="G27" s="3" t="s">
        <v>8223</v>
      </c>
      <c r="H27" s="3" t="s">
        <v>8245</v>
      </c>
      <c r="I27" s="22">
        <v>1470430800</v>
      </c>
      <c r="J27" s="22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23">
        <v>105</v>
      </c>
      <c r="P27" s="24">
        <v>36.86</v>
      </c>
      <c r="Q27" s="25" t="s">
        <v>8315</v>
      </c>
      <c r="R27" s="3" t="s">
        <v>8316</v>
      </c>
      <c r="S27" s="26">
        <v>42558.189432870371</v>
      </c>
      <c r="T27" s="26">
        <v>42587.875</v>
      </c>
    </row>
    <row r="28" spans="1:20" ht="113" x14ac:dyDescent="0.25">
      <c r="A28" s="3">
        <v>2787</v>
      </c>
      <c r="B28" s="3" t="s">
        <v>2787</v>
      </c>
      <c r="C28" s="3" t="s">
        <v>6897</v>
      </c>
      <c r="D28" s="34">
        <v>1000</v>
      </c>
      <c r="E28" s="32">
        <v>1197</v>
      </c>
      <c r="F28" s="3" t="s">
        <v>8218</v>
      </c>
      <c r="G28" s="3" t="s">
        <v>8223</v>
      </c>
      <c r="H28" s="3" t="s">
        <v>8245</v>
      </c>
      <c r="I28" s="22">
        <v>1405658752</v>
      </c>
      <c r="J28" s="22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23">
        <v>120</v>
      </c>
      <c r="P28" s="24">
        <v>31.5</v>
      </c>
      <c r="Q28" s="25" t="s">
        <v>8315</v>
      </c>
      <c r="R28" s="3" t="s">
        <v>8316</v>
      </c>
      <c r="S28" s="26">
        <v>41808.198518518519</v>
      </c>
      <c r="T28" s="26">
        <v>41838.198518518519</v>
      </c>
    </row>
    <row r="29" spans="1:20" ht="65" x14ac:dyDescent="0.25">
      <c r="A29" s="3">
        <v>2788</v>
      </c>
      <c r="B29" s="3" t="s">
        <v>2788</v>
      </c>
      <c r="C29" s="3" t="s">
        <v>6898</v>
      </c>
      <c r="D29" s="34">
        <v>2000</v>
      </c>
      <c r="E29" s="32">
        <v>2050</v>
      </c>
      <c r="F29" s="3" t="s">
        <v>8218</v>
      </c>
      <c r="G29" s="3" t="s">
        <v>8223</v>
      </c>
      <c r="H29" s="3" t="s">
        <v>8245</v>
      </c>
      <c r="I29" s="22">
        <v>1469811043</v>
      </c>
      <c r="J29" s="22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23">
        <v>103</v>
      </c>
      <c r="P29" s="24">
        <v>102.5</v>
      </c>
      <c r="Q29" s="25" t="s">
        <v>8315</v>
      </c>
      <c r="R29" s="3" t="s">
        <v>8316</v>
      </c>
      <c r="S29" s="26">
        <v>42550.701886574068</v>
      </c>
      <c r="T29" s="26">
        <v>42580.701886574068</v>
      </c>
    </row>
    <row r="30" spans="1:20" ht="49" x14ac:dyDescent="0.25">
      <c r="A30" s="3">
        <v>2789</v>
      </c>
      <c r="B30" s="3" t="s">
        <v>2789</v>
      </c>
      <c r="C30" s="3" t="s">
        <v>6899</v>
      </c>
      <c r="D30" s="34">
        <v>3000</v>
      </c>
      <c r="E30" s="32">
        <v>3035</v>
      </c>
      <c r="F30" s="3" t="s">
        <v>8218</v>
      </c>
      <c r="G30" s="3" t="s">
        <v>8223</v>
      </c>
      <c r="H30" s="3" t="s">
        <v>8245</v>
      </c>
      <c r="I30" s="22">
        <v>1426132800</v>
      </c>
      <c r="J30" s="22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23">
        <v>101</v>
      </c>
      <c r="P30" s="24">
        <v>126.46</v>
      </c>
      <c r="Q30" s="25" t="s">
        <v>8315</v>
      </c>
      <c r="R30" s="3" t="s">
        <v>8316</v>
      </c>
      <c r="S30" s="26">
        <v>42056.013124999998</v>
      </c>
      <c r="T30" s="26">
        <v>42075.166666666672</v>
      </c>
    </row>
    <row r="31" spans="1:20" ht="81" x14ac:dyDescent="0.25">
      <c r="A31" s="3">
        <v>2790</v>
      </c>
      <c r="B31" s="3" t="s">
        <v>2790</v>
      </c>
      <c r="C31" s="3" t="s">
        <v>6900</v>
      </c>
      <c r="D31" s="34">
        <v>3000</v>
      </c>
      <c r="E31" s="32">
        <v>3160</v>
      </c>
      <c r="F31" s="3" t="s">
        <v>8218</v>
      </c>
      <c r="G31" s="3" t="s">
        <v>8223</v>
      </c>
      <c r="H31" s="3" t="s">
        <v>8245</v>
      </c>
      <c r="I31" s="22">
        <v>1423693903</v>
      </c>
      <c r="J31" s="22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23">
        <v>105</v>
      </c>
      <c r="P31" s="24">
        <v>47.88</v>
      </c>
      <c r="Q31" s="25" t="s">
        <v>8315</v>
      </c>
      <c r="R31" s="3" t="s">
        <v>8316</v>
      </c>
      <c r="S31" s="26">
        <v>42016.938692129625</v>
      </c>
      <c r="T31" s="26">
        <v>42046.938692129625</v>
      </c>
    </row>
    <row r="32" spans="1:20" ht="97" x14ac:dyDescent="0.25">
      <c r="A32" s="3">
        <v>2791</v>
      </c>
      <c r="B32" s="3" t="s">
        <v>2791</v>
      </c>
      <c r="C32" s="3" t="s">
        <v>6901</v>
      </c>
      <c r="D32" s="34">
        <v>2000</v>
      </c>
      <c r="E32" s="32">
        <v>2050</v>
      </c>
      <c r="F32" s="3" t="s">
        <v>8218</v>
      </c>
      <c r="G32" s="3" t="s">
        <v>8223</v>
      </c>
      <c r="H32" s="3" t="s">
        <v>8245</v>
      </c>
      <c r="I32" s="22">
        <v>1473393600</v>
      </c>
      <c r="J32" s="22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23">
        <v>103</v>
      </c>
      <c r="P32" s="24">
        <v>73.209999999999994</v>
      </c>
      <c r="Q32" s="25" t="s">
        <v>8315</v>
      </c>
      <c r="R32" s="3" t="s">
        <v>8316</v>
      </c>
      <c r="S32" s="26">
        <v>42591.899988425925</v>
      </c>
      <c r="T32" s="26">
        <v>42622.166666666672</v>
      </c>
    </row>
    <row r="33" spans="1:20" ht="65" x14ac:dyDescent="0.25">
      <c r="A33" s="3">
        <v>2792</v>
      </c>
      <c r="B33" s="3" t="s">
        <v>2792</v>
      </c>
      <c r="C33" s="3" t="s">
        <v>6902</v>
      </c>
      <c r="D33" s="34">
        <v>2000</v>
      </c>
      <c r="E33" s="32">
        <v>2152</v>
      </c>
      <c r="F33" s="3" t="s">
        <v>8218</v>
      </c>
      <c r="G33" s="3" t="s">
        <v>8223</v>
      </c>
      <c r="H33" s="3" t="s">
        <v>8245</v>
      </c>
      <c r="I33" s="22">
        <v>1439357559</v>
      </c>
      <c r="J33" s="22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23">
        <v>108</v>
      </c>
      <c r="P33" s="24">
        <v>89.67</v>
      </c>
      <c r="Q33" s="25" t="s">
        <v>8315</v>
      </c>
      <c r="R33" s="3" t="s">
        <v>8316</v>
      </c>
      <c r="S33" s="26">
        <v>42183.231006944443</v>
      </c>
      <c r="T33" s="26">
        <v>42228.231006944443</v>
      </c>
    </row>
    <row r="34" spans="1:20" ht="65" x14ac:dyDescent="0.25">
      <c r="A34" s="3">
        <v>2795</v>
      </c>
      <c r="B34" s="3" t="s">
        <v>2795</v>
      </c>
      <c r="C34" s="3" t="s">
        <v>6905</v>
      </c>
      <c r="D34" s="34">
        <v>700</v>
      </c>
      <c r="E34" s="32">
        <v>730</v>
      </c>
      <c r="F34" s="3" t="s">
        <v>8218</v>
      </c>
      <c r="G34" s="3" t="s">
        <v>8223</v>
      </c>
      <c r="H34" s="3" t="s">
        <v>8245</v>
      </c>
      <c r="I34" s="22">
        <v>1402095600</v>
      </c>
      <c r="J34" s="22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23">
        <v>104</v>
      </c>
      <c r="P34" s="24">
        <v>36.5</v>
      </c>
      <c r="Q34" s="25" t="s">
        <v>8315</v>
      </c>
      <c r="R34" s="3" t="s">
        <v>8316</v>
      </c>
      <c r="S34" s="26">
        <v>41780.525937500002</v>
      </c>
      <c r="T34" s="26">
        <v>41796.958333333336</v>
      </c>
    </row>
    <row r="35" spans="1:20" ht="81" x14ac:dyDescent="0.25">
      <c r="A35" s="3">
        <v>2803</v>
      </c>
      <c r="B35" s="3" t="s">
        <v>2803</v>
      </c>
      <c r="C35" s="3" t="s">
        <v>6913</v>
      </c>
      <c r="D35" s="34">
        <v>10000</v>
      </c>
      <c r="E35" s="32">
        <v>12795</v>
      </c>
      <c r="F35" s="3" t="s">
        <v>8218</v>
      </c>
      <c r="G35" s="3" t="s">
        <v>8223</v>
      </c>
      <c r="H35" s="3" t="s">
        <v>8245</v>
      </c>
      <c r="I35" s="22">
        <v>1437004800</v>
      </c>
      <c r="J35" s="22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23">
        <v>128</v>
      </c>
      <c r="P35" s="24">
        <v>90.74</v>
      </c>
      <c r="Q35" s="25" t="s">
        <v>8315</v>
      </c>
      <c r="R35" s="3" t="s">
        <v>8316</v>
      </c>
      <c r="S35" s="26">
        <v>42158.065694444449</v>
      </c>
      <c r="T35" s="26">
        <v>42201</v>
      </c>
    </row>
    <row r="36" spans="1:20" ht="49" x14ac:dyDescent="0.25">
      <c r="A36" s="3">
        <v>2807</v>
      </c>
      <c r="B36" s="3" t="s">
        <v>2807</v>
      </c>
      <c r="C36" s="3" t="s">
        <v>6917</v>
      </c>
      <c r="D36" s="34">
        <v>5000</v>
      </c>
      <c r="E36" s="32">
        <v>6300</v>
      </c>
      <c r="F36" s="3" t="s">
        <v>8218</v>
      </c>
      <c r="G36" s="3" t="s">
        <v>8223</v>
      </c>
      <c r="H36" s="3" t="s">
        <v>8245</v>
      </c>
      <c r="I36" s="22">
        <v>1435611438</v>
      </c>
      <c r="J36" s="22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23">
        <v>126</v>
      </c>
      <c r="P36" s="24">
        <v>67.739999999999995</v>
      </c>
      <c r="Q36" s="25" t="s">
        <v>8315</v>
      </c>
      <c r="R36" s="3" t="s">
        <v>8316</v>
      </c>
      <c r="S36" s="26">
        <v>42154.873124999998</v>
      </c>
      <c r="T36" s="26">
        <v>42184.873124999998</v>
      </c>
    </row>
    <row r="37" spans="1:20" ht="81" x14ac:dyDescent="0.25">
      <c r="A37" s="3">
        <v>2808</v>
      </c>
      <c r="B37" s="3" t="s">
        <v>2808</v>
      </c>
      <c r="C37" s="3" t="s">
        <v>6918</v>
      </c>
      <c r="D37" s="34">
        <v>4500</v>
      </c>
      <c r="E37" s="32">
        <v>4511</v>
      </c>
      <c r="F37" s="3" t="s">
        <v>8218</v>
      </c>
      <c r="G37" s="3" t="s">
        <v>8223</v>
      </c>
      <c r="H37" s="3" t="s">
        <v>8245</v>
      </c>
      <c r="I37" s="22">
        <v>1440274735</v>
      </c>
      <c r="J37" s="22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23">
        <v>100</v>
      </c>
      <c r="P37" s="24">
        <v>65.38</v>
      </c>
      <c r="Q37" s="25" t="s">
        <v>8315</v>
      </c>
      <c r="R37" s="3" t="s">
        <v>8316</v>
      </c>
      <c r="S37" s="26">
        <v>42208.84646990741</v>
      </c>
      <c r="T37" s="26">
        <v>42238.84646990741</v>
      </c>
    </row>
    <row r="38" spans="1:20" ht="65" x14ac:dyDescent="0.25">
      <c r="A38" s="3">
        <v>2809</v>
      </c>
      <c r="B38" s="3" t="s">
        <v>2809</v>
      </c>
      <c r="C38" s="3" t="s">
        <v>6919</v>
      </c>
      <c r="D38" s="34">
        <v>2500</v>
      </c>
      <c r="E38" s="32">
        <v>2560</v>
      </c>
      <c r="F38" s="3" t="s">
        <v>8218</v>
      </c>
      <c r="G38" s="3" t="s">
        <v>8223</v>
      </c>
      <c r="H38" s="3" t="s">
        <v>8245</v>
      </c>
      <c r="I38" s="22">
        <v>1459348740</v>
      </c>
      <c r="J38" s="22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23">
        <v>102</v>
      </c>
      <c r="P38" s="24">
        <v>121.9</v>
      </c>
      <c r="Q38" s="25" t="s">
        <v>8315</v>
      </c>
      <c r="R38" s="3" t="s">
        <v>8316</v>
      </c>
      <c r="S38" s="26">
        <v>42451.496817129635</v>
      </c>
      <c r="T38" s="26">
        <v>42459.610416666663</v>
      </c>
    </row>
    <row r="39" spans="1:20" ht="97" x14ac:dyDescent="0.25">
      <c r="A39" s="3">
        <v>2810</v>
      </c>
      <c r="B39" s="3" t="s">
        <v>2810</v>
      </c>
      <c r="C39" s="3" t="s">
        <v>6920</v>
      </c>
      <c r="D39" s="34">
        <v>2500</v>
      </c>
      <c r="E39" s="32">
        <v>2705</v>
      </c>
      <c r="F39" s="3" t="s">
        <v>8218</v>
      </c>
      <c r="G39" s="3" t="s">
        <v>8223</v>
      </c>
      <c r="H39" s="3" t="s">
        <v>8245</v>
      </c>
      <c r="I39" s="22">
        <v>1401595140</v>
      </c>
      <c r="J39" s="22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23">
        <v>108</v>
      </c>
      <c r="P39" s="24">
        <v>47.46</v>
      </c>
      <c r="Q39" s="25" t="s">
        <v>8315</v>
      </c>
      <c r="R39" s="3" t="s">
        <v>8316</v>
      </c>
      <c r="S39" s="26">
        <v>41759.13962962963</v>
      </c>
      <c r="T39" s="26">
        <v>41791.165972222225</v>
      </c>
    </row>
    <row r="40" spans="1:20" ht="65" x14ac:dyDescent="0.25">
      <c r="A40" s="3">
        <v>2813</v>
      </c>
      <c r="B40" s="3" t="s">
        <v>2813</v>
      </c>
      <c r="C40" s="3" t="s">
        <v>6923</v>
      </c>
      <c r="D40" s="34">
        <v>2800</v>
      </c>
      <c r="E40" s="32">
        <v>3572.12</v>
      </c>
      <c r="F40" s="3" t="s">
        <v>8218</v>
      </c>
      <c r="G40" s="3" t="s">
        <v>8223</v>
      </c>
      <c r="H40" s="3" t="s">
        <v>8245</v>
      </c>
      <c r="I40" s="22">
        <v>1481737761</v>
      </c>
      <c r="J40" s="22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23">
        <v>128</v>
      </c>
      <c r="P40" s="24">
        <v>37.21</v>
      </c>
      <c r="Q40" s="25" t="s">
        <v>8315</v>
      </c>
      <c r="R40" s="3" t="s">
        <v>8316</v>
      </c>
      <c r="S40" s="26">
        <v>42693.742604166662</v>
      </c>
      <c r="T40" s="26">
        <v>42718.742604166662</v>
      </c>
    </row>
    <row r="41" spans="1:20" ht="65" x14ac:dyDescent="0.25">
      <c r="A41" s="3">
        <v>2818</v>
      </c>
      <c r="B41" s="3" t="s">
        <v>2818</v>
      </c>
      <c r="C41" s="3" t="s">
        <v>6928</v>
      </c>
      <c r="D41" s="34">
        <v>10000</v>
      </c>
      <c r="E41" s="32">
        <v>10603</v>
      </c>
      <c r="F41" s="3" t="s">
        <v>8218</v>
      </c>
      <c r="G41" s="3" t="s">
        <v>8223</v>
      </c>
      <c r="H41" s="3" t="s">
        <v>8245</v>
      </c>
      <c r="I41" s="22">
        <v>1443018086</v>
      </c>
      <c r="J41" s="22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23">
        <v>106</v>
      </c>
      <c r="P41" s="24">
        <v>103.95</v>
      </c>
      <c r="Q41" s="25" t="s">
        <v>8315</v>
      </c>
      <c r="R41" s="3" t="s">
        <v>8316</v>
      </c>
      <c r="S41" s="26">
        <v>42250.598217592589</v>
      </c>
      <c r="T41" s="26">
        <v>42270.598217592589</v>
      </c>
    </row>
    <row r="42" spans="1:20" ht="65" x14ac:dyDescent="0.25">
      <c r="A42" s="3">
        <v>2822</v>
      </c>
      <c r="B42" s="3" t="s">
        <v>2822</v>
      </c>
      <c r="C42" s="3" t="s">
        <v>6932</v>
      </c>
      <c r="D42" s="34">
        <v>6000</v>
      </c>
      <c r="E42" s="32">
        <v>6000</v>
      </c>
      <c r="F42" s="3" t="s">
        <v>8218</v>
      </c>
      <c r="G42" s="3" t="s">
        <v>8223</v>
      </c>
      <c r="H42" s="3" t="s">
        <v>8245</v>
      </c>
      <c r="I42" s="22">
        <v>1427469892</v>
      </c>
      <c r="J42" s="22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23">
        <v>100</v>
      </c>
      <c r="P42" s="24">
        <v>63.83</v>
      </c>
      <c r="Q42" s="25" t="s">
        <v>8315</v>
      </c>
      <c r="R42" s="3" t="s">
        <v>8316</v>
      </c>
      <c r="S42" s="26">
        <v>42060.683935185181</v>
      </c>
      <c r="T42" s="26">
        <v>42090.642268518524</v>
      </c>
    </row>
    <row r="43" spans="1:20" ht="49" x14ac:dyDescent="0.25">
      <c r="A43" s="3">
        <v>2824</v>
      </c>
      <c r="B43" s="3" t="s">
        <v>2824</v>
      </c>
      <c r="C43" s="3" t="s">
        <v>6934</v>
      </c>
      <c r="D43" s="34">
        <v>650</v>
      </c>
      <c r="E43" s="32">
        <v>760</v>
      </c>
      <c r="F43" s="3" t="s">
        <v>8218</v>
      </c>
      <c r="G43" s="3" t="s">
        <v>8223</v>
      </c>
      <c r="H43" s="3" t="s">
        <v>8245</v>
      </c>
      <c r="I43" s="22">
        <v>1434159780</v>
      </c>
      <c r="J43" s="22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23">
        <v>117</v>
      </c>
      <c r="P43" s="24">
        <v>50.67</v>
      </c>
      <c r="Q43" s="25" t="s">
        <v>8315</v>
      </c>
      <c r="R43" s="3" t="s">
        <v>8316</v>
      </c>
      <c r="S43" s="26">
        <v>42136.270787037036</v>
      </c>
      <c r="T43" s="26">
        <v>42168.071527777778</v>
      </c>
    </row>
    <row r="44" spans="1:20" ht="65" x14ac:dyDescent="0.25">
      <c r="A44" s="3">
        <v>2826</v>
      </c>
      <c r="B44" s="3" t="s">
        <v>2826</v>
      </c>
      <c r="C44" s="3" t="s">
        <v>6936</v>
      </c>
      <c r="D44" s="34">
        <v>2000</v>
      </c>
      <c r="E44" s="32">
        <v>2155</v>
      </c>
      <c r="F44" s="3" t="s">
        <v>8218</v>
      </c>
      <c r="G44" s="3" t="s">
        <v>8223</v>
      </c>
      <c r="H44" s="3" t="s">
        <v>8245</v>
      </c>
      <c r="I44" s="22">
        <v>1436511600</v>
      </c>
      <c r="J44" s="22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23">
        <v>108</v>
      </c>
      <c r="P44" s="24">
        <v>113.42</v>
      </c>
      <c r="Q44" s="25" t="s">
        <v>8315</v>
      </c>
      <c r="R44" s="3" t="s">
        <v>8316</v>
      </c>
      <c r="S44" s="26">
        <v>42171.034861111111</v>
      </c>
      <c r="T44" s="26">
        <v>42195.291666666672</v>
      </c>
    </row>
    <row r="45" spans="1:20" ht="129" x14ac:dyDescent="0.25">
      <c r="A45" s="3">
        <v>2827</v>
      </c>
      <c r="B45" s="3" t="s">
        <v>2827</v>
      </c>
      <c r="C45" s="3" t="s">
        <v>6937</v>
      </c>
      <c r="D45" s="34">
        <v>2000</v>
      </c>
      <c r="E45" s="32">
        <v>2405</v>
      </c>
      <c r="F45" s="3" t="s">
        <v>8218</v>
      </c>
      <c r="G45" s="3" t="s">
        <v>8223</v>
      </c>
      <c r="H45" s="3" t="s">
        <v>8245</v>
      </c>
      <c r="I45" s="22">
        <v>1464971400</v>
      </c>
      <c r="J45" s="22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23">
        <v>120</v>
      </c>
      <c r="P45" s="24">
        <v>104.57</v>
      </c>
      <c r="Q45" s="25" t="s">
        <v>8315</v>
      </c>
      <c r="R45" s="3" t="s">
        <v>8316</v>
      </c>
      <c r="S45" s="26">
        <v>42494.683634259258</v>
      </c>
      <c r="T45" s="26">
        <v>42524.6875</v>
      </c>
    </row>
    <row r="46" spans="1:20" ht="49" x14ac:dyDescent="0.25">
      <c r="A46" s="3">
        <v>2830</v>
      </c>
      <c r="B46" s="3" t="s">
        <v>2830</v>
      </c>
      <c r="C46" s="3" t="s">
        <v>6940</v>
      </c>
      <c r="D46" s="34">
        <v>3000</v>
      </c>
      <c r="E46" s="32">
        <v>3000</v>
      </c>
      <c r="F46" s="3" t="s">
        <v>8218</v>
      </c>
      <c r="G46" s="3" t="s">
        <v>8223</v>
      </c>
      <c r="H46" s="3" t="s">
        <v>8245</v>
      </c>
      <c r="I46" s="22">
        <v>1399867140</v>
      </c>
      <c r="J46" s="22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23">
        <v>100</v>
      </c>
      <c r="P46" s="24">
        <v>272.73</v>
      </c>
      <c r="Q46" s="25" t="s">
        <v>8315</v>
      </c>
      <c r="R46" s="3" t="s">
        <v>8316</v>
      </c>
      <c r="S46" s="26">
        <v>41758.839675925927</v>
      </c>
      <c r="T46" s="26">
        <v>41771.165972222225</v>
      </c>
    </row>
    <row r="47" spans="1:20" ht="49" x14ac:dyDescent="0.25">
      <c r="A47" s="3">
        <v>2831</v>
      </c>
      <c r="B47" s="3" t="s">
        <v>2831</v>
      </c>
      <c r="C47" s="3" t="s">
        <v>6941</v>
      </c>
      <c r="D47" s="34">
        <v>3000</v>
      </c>
      <c r="E47" s="32">
        <v>3320</v>
      </c>
      <c r="F47" s="3" t="s">
        <v>8218</v>
      </c>
      <c r="G47" s="3" t="s">
        <v>8223</v>
      </c>
      <c r="H47" s="3" t="s">
        <v>8245</v>
      </c>
      <c r="I47" s="22">
        <v>1437076070</v>
      </c>
      <c r="J47" s="22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23">
        <v>111</v>
      </c>
      <c r="P47" s="24">
        <v>63.85</v>
      </c>
      <c r="Q47" s="25" t="s">
        <v>8315</v>
      </c>
      <c r="R47" s="3" t="s">
        <v>8316</v>
      </c>
      <c r="S47" s="26">
        <v>42171.824884259258</v>
      </c>
      <c r="T47" s="26">
        <v>42201.824884259258</v>
      </c>
    </row>
    <row r="48" spans="1:20" ht="33" x14ac:dyDescent="0.25">
      <c r="A48" s="3">
        <v>2833</v>
      </c>
      <c r="B48" s="3" t="s">
        <v>2833</v>
      </c>
      <c r="C48" s="3" t="s">
        <v>6943</v>
      </c>
      <c r="D48" s="34">
        <v>2700</v>
      </c>
      <c r="E48" s="32">
        <v>2923</v>
      </c>
      <c r="F48" s="3" t="s">
        <v>8218</v>
      </c>
      <c r="G48" s="3" t="s">
        <v>8223</v>
      </c>
      <c r="H48" s="3" t="s">
        <v>8245</v>
      </c>
      <c r="I48" s="22">
        <v>1444528800</v>
      </c>
      <c r="J48" s="22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23">
        <v>108</v>
      </c>
      <c r="P48" s="24">
        <v>83.51</v>
      </c>
      <c r="Q48" s="25" t="s">
        <v>8315</v>
      </c>
      <c r="R48" s="3" t="s">
        <v>8316</v>
      </c>
      <c r="S48" s="26">
        <v>42268.127696759257</v>
      </c>
      <c r="T48" s="26">
        <v>42288.083333333328</v>
      </c>
    </row>
    <row r="49" spans="1:20" ht="65" x14ac:dyDescent="0.25">
      <c r="A49" s="3">
        <v>2836</v>
      </c>
      <c r="B49" s="3" t="s">
        <v>2836</v>
      </c>
      <c r="C49" s="3" t="s">
        <v>6946</v>
      </c>
      <c r="D49" s="34">
        <v>450</v>
      </c>
      <c r="E49" s="32">
        <v>485</v>
      </c>
      <c r="F49" s="3" t="s">
        <v>8218</v>
      </c>
      <c r="G49" s="3" t="s">
        <v>8223</v>
      </c>
      <c r="H49" s="3" t="s">
        <v>8245</v>
      </c>
      <c r="I49" s="22">
        <v>1487393940</v>
      </c>
      <c r="J49" s="22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23">
        <v>108</v>
      </c>
      <c r="P49" s="24">
        <v>44.09</v>
      </c>
      <c r="Q49" s="25" t="s">
        <v>8315</v>
      </c>
      <c r="R49" s="3" t="s">
        <v>8316</v>
      </c>
      <c r="S49" s="26">
        <v>42746.261782407411</v>
      </c>
      <c r="T49" s="26">
        <v>42784.207638888889</v>
      </c>
    </row>
    <row r="50" spans="1:20" ht="113" x14ac:dyDescent="0.25">
      <c r="A50" s="3">
        <v>2838</v>
      </c>
      <c r="B50" s="3" t="s">
        <v>2838</v>
      </c>
      <c r="C50" s="3" t="s">
        <v>6948</v>
      </c>
      <c r="D50" s="34">
        <v>2000</v>
      </c>
      <c r="E50" s="32">
        <v>2405</v>
      </c>
      <c r="F50" s="3" t="s">
        <v>8218</v>
      </c>
      <c r="G50" s="3" t="s">
        <v>8223</v>
      </c>
      <c r="H50" s="3" t="s">
        <v>8245</v>
      </c>
      <c r="I50" s="22">
        <v>1407967200</v>
      </c>
      <c r="J50" s="22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23">
        <v>120</v>
      </c>
      <c r="P50" s="24">
        <v>44.54</v>
      </c>
      <c r="Q50" s="25" t="s">
        <v>8315</v>
      </c>
      <c r="R50" s="3" t="s">
        <v>8316</v>
      </c>
      <c r="S50" s="26">
        <v>41842.607592592591</v>
      </c>
      <c r="T50" s="26">
        <v>41864.916666666664</v>
      </c>
    </row>
    <row r="51" spans="1:20" ht="81" x14ac:dyDescent="0.25">
      <c r="A51" s="3">
        <v>2839</v>
      </c>
      <c r="B51" s="3" t="s">
        <v>2839</v>
      </c>
      <c r="C51" s="3" t="s">
        <v>6949</v>
      </c>
      <c r="D51" s="34">
        <v>3500</v>
      </c>
      <c r="E51" s="32">
        <v>3900</v>
      </c>
      <c r="F51" s="3" t="s">
        <v>8218</v>
      </c>
      <c r="G51" s="3" t="s">
        <v>8223</v>
      </c>
      <c r="H51" s="3" t="s">
        <v>8245</v>
      </c>
      <c r="I51" s="22">
        <v>1408942740</v>
      </c>
      <c r="J51" s="22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23">
        <v>111</v>
      </c>
      <c r="P51" s="24">
        <v>125.81</v>
      </c>
      <c r="Q51" s="25" t="s">
        <v>8315</v>
      </c>
      <c r="R51" s="3" t="s">
        <v>8316</v>
      </c>
      <c r="S51" s="26">
        <v>41853.240208333329</v>
      </c>
      <c r="T51" s="26">
        <v>41876.207638888889</v>
      </c>
    </row>
    <row r="52" spans="1:20" ht="65" x14ac:dyDescent="0.25">
      <c r="A52" s="3">
        <v>2961</v>
      </c>
      <c r="B52" s="3" t="s">
        <v>2961</v>
      </c>
      <c r="C52" s="3" t="s">
        <v>7071</v>
      </c>
      <c r="D52" s="34">
        <v>5000</v>
      </c>
      <c r="E52" s="32">
        <v>5481</v>
      </c>
      <c r="F52" s="3" t="s">
        <v>8218</v>
      </c>
      <c r="G52" s="3" t="s">
        <v>8223</v>
      </c>
      <c r="H52" s="3" t="s">
        <v>8245</v>
      </c>
      <c r="I52" s="22">
        <v>1427342400</v>
      </c>
      <c r="J52" s="22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23">
        <v>110</v>
      </c>
      <c r="P52" s="24">
        <v>50.75</v>
      </c>
      <c r="Q52" s="25" t="s">
        <v>8315</v>
      </c>
      <c r="R52" s="3" t="s">
        <v>8316</v>
      </c>
      <c r="S52" s="26">
        <v>42061.212488425925</v>
      </c>
      <c r="T52" s="26">
        <v>42089.166666666672</v>
      </c>
    </row>
    <row r="53" spans="1:20" ht="65" x14ac:dyDescent="0.25">
      <c r="A53" s="3">
        <v>2962</v>
      </c>
      <c r="B53" s="3" t="s">
        <v>2962</v>
      </c>
      <c r="C53" s="3" t="s">
        <v>7072</v>
      </c>
      <c r="D53" s="34">
        <v>1000</v>
      </c>
      <c r="E53" s="32">
        <v>1218</v>
      </c>
      <c r="F53" s="3" t="s">
        <v>8218</v>
      </c>
      <c r="G53" s="3" t="s">
        <v>8223</v>
      </c>
      <c r="H53" s="3" t="s">
        <v>8245</v>
      </c>
      <c r="I53" s="22">
        <v>1425193140</v>
      </c>
      <c r="J53" s="22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23">
        <v>122</v>
      </c>
      <c r="P53" s="24">
        <v>60.9</v>
      </c>
      <c r="Q53" s="25" t="s">
        <v>8315</v>
      </c>
      <c r="R53" s="3" t="s">
        <v>8316</v>
      </c>
      <c r="S53" s="26">
        <v>42036.24428240741</v>
      </c>
      <c r="T53" s="26">
        <v>42064.290972222225</v>
      </c>
    </row>
    <row r="54" spans="1:20" ht="81" x14ac:dyDescent="0.25">
      <c r="A54" s="3">
        <v>2963</v>
      </c>
      <c r="B54" s="3" t="s">
        <v>2963</v>
      </c>
      <c r="C54" s="3" t="s">
        <v>7073</v>
      </c>
      <c r="D54" s="34">
        <v>10000</v>
      </c>
      <c r="E54" s="32">
        <v>10685</v>
      </c>
      <c r="F54" s="3" t="s">
        <v>8218</v>
      </c>
      <c r="G54" s="3" t="s">
        <v>8223</v>
      </c>
      <c r="H54" s="3" t="s">
        <v>8245</v>
      </c>
      <c r="I54" s="22">
        <v>1435835824</v>
      </c>
      <c r="J54" s="22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23">
        <v>107</v>
      </c>
      <c r="P54" s="24">
        <v>109.03</v>
      </c>
      <c r="Q54" s="25" t="s">
        <v>8315</v>
      </c>
      <c r="R54" s="3" t="s">
        <v>8316</v>
      </c>
      <c r="S54" s="26">
        <v>42157.470185185186</v>
      </c>
      <c r="T54" s="26">
        <v>42187.470185185186</v>
      </c>
    </row>
    <row r="55" spans="1:20" ht="81" x14ac:dyDescent="0.25">
      <c r="A55" s="3">
        <v>2964</v>
      </c>
      <c r="B55" s="3" t="s">
        <v>2964</v>
      </c>
      <c r="C55" s="3" t="s">
        <v>7074</v>
      </c>
      <c r="D55" s="34">
        <v>5000</v>
      </c>
      <c r="E55" s="32">
        <v>5035.6899999999996</v>
      </c>
      <c r="F55" s="3" t="s">
        <v>8218</v>
      </c>
      <c r="G55" s="3" t="s">
        <v>8223</v>
      </c>
      <c r="H55" s="3" t="s">
        <v>8245</v>
      </c>
      <c r="I55" s="22">
        <v>1407360720</v>
      </c>
      <c r="J55" s="22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23">
        <v>101</v>
      </c>
      <c r="P55" s="24">
        <v>25.69</v>
      </c>
      <c r="Q55" s="25" t="s">
        <v>8315</v>
      </c>
      <c r="R55" s="3" t="s">
        <v>8316</v>
      </c>
      <c r="S55" s="26">
        <v>41827.909942129627</v>
      </c>
      <c r="T55" s="26">
        <v>41857.897222222222</v>
      </c>
    </row>
    <row r="56" spans="1:20" ht="97" x14ac:dyDescent="0.25">
      <c r="A56" s="3">
        <v>2965</v>
      </c>
      <c r="B56" s="3" t="s">
        <v>2965</v>
      </c>
      <c r="C56" s="3" t="s">
        <v>7075</v>
      </c>
      <c r="D56" s="34">
        <v>1500</v>
      </c>
      <c r="E56" s="32">
        <v>1635</v>
      </c>
      <c r="F56" s="3" t="s">
        <v>8218</v>
      </c>
      <c r="G56" s="3" t="s">
        <v>8223</v>
      </c>
      <c r="H56" s="3" t="s">
        <v>8245</v>
      </c>
      <c r="I56" s="22">
        <v>1436290233</v>
      </c>
      <c r="J56" s="22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23">
        <v>109</v>
      </c>
      <c r="P56" s="24">
        <v>41.92</v>
      </c>
      <c r="Q56" s="25" t="s">
        <v>8315</v>
      </c>
      <c r="R56" s="3" t="s">
        <v>8316</v>
      </c>
      <c r="S56" s="26">
        <v>42162.729548611111</v>
      </c>
      <c r="T56" s="26">
        <v>42192.729548611111</v>
      </c>
    </row>
    <row r="57" spans="1:20" ht="65" x14ac:dyDescent="0.25">
      <c r="A57" s="3">
        <v>2966</v>
      </c>
      <c r="B57" s="3" t="s">
        <v>2966</v>
      </c>
      <c r="C57" s="3" t="s">
        <v>7076</v>
      </c>
      <c r="D57" s="34">
        <v>10000</v>
      </c>
      <c r="E57" s="32">
        <v>11363</v>
      </c>
      <c r="F57" s="3" t="s">
        <v>8218</v>
      </c>
      <c r="G57" s="3" t="s">
        <v>8223</v>
      </c>
      <c r="H57" s="3" t="s">
        <v>8245</v>
      </c>
      <c r="I57" s="22">
        <v>1442425412</v>
      </c>
      <c r="J57" s="22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23">
        <v>114</v>
      </c>
      <c r="P57" s="24">
        <v>88.77</v>
      </c>
      <c r="Q57" s="25" t="s">
        <v>8315</v>
      </c>
      <c r="R57" s="3" t="s">
        <v>8316</v>
      </c>
      <c r="S57" s="26">
        <v>42233.738564814819</v>
      </c>
      <c r="T57" s="26">
        <v>42263.738564814819</v>
      </c>
    </row>
    <row r="58" spans="1:20" ht="97" x14ac:dyDescent="0.25">
      <c r="A58" s="3">
        <v>2967</v>
      </c>
      <c r="B58" s="3" t="s">
        <v>2967</v>
      </c>
      <c r="C58" s="3" t="s">
        <v>7077</v>
      </c>
      <c r="D58" s="34">
        <v>5000</v>
      </c>
      <c r="E58" s="32">
        <v>5696</v>
      </c>
      <c r="F58" s="3" t="s">
        <v>8218</v>
      </c>
      <c r="G58" s="3" t="s">
        <v>8223</v>
      </c>
      <c r="H58" s="3" t="s">
        <v>8245</v>
      </c>
      <c r="I58" s="22">
        <v>1425872692</v>
      </c>
      <c r="J58" s="22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23">
        <v>114</v>
      </c>
      <c r="P58" s="24">
        <v>80.23</v>
      </c>
      <c r="Q58" s="25" t="s">
        <v>8315</v>
      </c>
      <c r="R58" s="3" t="s">
        <v>8316</v>
      </c>
      <c r="S58" s="26">
        <v>42042.197824074072</v>
      </c>
      <c r="T58" s="26">
        <v>42072.156157407408</v>
      </c>
    </row>
    <row r="59" spans="1:20" ht="65" x14ac:dyDescent="0.25">
      <c r="A59" s="3">
        <v>2968</v>
      </c>
      <c r="B59" s="3" t="s">
        <v>2968</v>
      </c>
      <c r="C59" s="3" t="s">
        <v>7078</v>
      </c>
      <c r="D59" s="34">
        <v>3500</v>
      </c>
      <c r="E59" s="32">
        <v>3710</v>
      </c>
      <c r="F59" s="3" t="s">
        <v>8218</v>
      </c>
      <c r="G59" s="3" t="s">
        <v>8223</v>
      </c>
      <c r="H59" s="3" t="s">
        <v>8245</v>
      </c>
      <c r="I59" s="22">
        <v>1471406340</v>
      </c>
      <c r="J59" s="22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23">
        <v>106</v>
      </c>
      <c r="P59" s="24">
        <v>78.94</v>
      </c>
      <c r="Q59" s="25" t="s">
        <v>8315</v>
      </c>
      <c r="R59" s="3" t="s">
        <v>8316</v>
      </c>
      <c r="S59" s="26">
        <v>42585.523842592593</v>
      </c>
      <c r="T59" s="26">
        <v>42599.165972222225</v>
      </c>
    </row>
    <row r="60" spans="1:20" ht="97" x14ac:dyDescent="0.25">
      <c r="A60" s="3">
        <v>2970</v>
      </c>
      <c r="B60" s="3" t="s">
        <v>2970</v>
      </c>
      <c r="C60" s="3" t="s">
        <v>7080</v>
      </c>
      <c r="D60" s="34">
        <v>6000</v>
      </c>
      <c r="E60" s="32">
        <v>6360</v>
      </c>
      <c r="F60" s="3" t="s">
        <v>8218</v>
      </c>
      <c r="G60" s="3" t="s">
        <v>8223</v>
      </c>
      <c r="H60" s="3" t="s">
        <v>8245</v>
      </c>
      <c r="I60" s="22">
        <v>1405699451</v>
      </c>
      <c r="J60" s="22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23">
        <v>106</v>
      </c>
      <c r="P60" s="24">
        <v>69.89</v>
      </c>
      <c r="Q60" s="25" t="s">
        <v>8315</v>
      </c>
      <c r="R60" s="3" t="s">
        <v>8316</v>
      </c>
      <c r="S60" s="26">
        <v>41808.669571759259</v>
      </c>
      <c r="T60" s="26">
        <v>41838.669571759259</v>
      </c>
    </row>
    <row r="61" spans="1:20" ht="65" x14ac:dyDescent="0.25">
      <c r="A61" s="3">
        <v>2971</v>
      </c>
      <c r="B61" s="3" t="s">
        <v>2971</v>
      </c>
      <c r="C61" s="3" t="s">
        <v>7081</v>
      </c>
      <c r="D61" s="34">
        <v>3200</v>
      </c>
      <c r="E61" s="32">
        <v>3205</v>
      </c>
      <c r="F61" s="3" t="s">
        <v>8218</v>
      </c>
      <c r="G61" s="3" t="s">
        <v>8223</v>
      </c>
      <c r="H61" s="3" t="s">
        <v>8245</v>
      </c>
      <c r="I61" s="22">
        <v>1409500078</v>
      </c>
      <c r="J61" s="22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23">
        <v>100</v>
      </c>
      <c r="P61" s="24">
        <v>74.53</v>
      </c>
      <c r="Q61" s="25" t="s">
        <v>8315</v>
      </c>
      <c r="R61" s="3" t="s">
        <v>8316</v>
      </c>
      <c r="S61" s="26">
        <v>41852.658310185187</v>
      </c>
      <c r="T61" s="26">
        <v>41882.658310185187</v>
      </c>
    </row>
    <row r="62" spans="1:20" ht="49" x14ac:dyDescent="0.25">
      <c r="A62" s="3">
        <v>2972</v>
      </c>
      <c r="B62" s="3" t="s">
        <v>2972</v>
      </c>
      <c r="C62" s="3" t="s">
        <v>7082</v>
      </c>
      <c r="D62" s="34">
        <v>2000</v>
      </c>
      <c r="E62" s="32">
        <v>2107</v>
      </c>
      <c r="F62" s="3" t="s">
        <v>8218</v>
      </c>
      <c r="G62" s="3" t="s">
        <v>8223</v>
      </c>
      <c r="H62" s="3" t="s">
        <v>8245</v>
      </c>
      <c r="I62" s="22">
        <v>1480899600</v>
      </c>
      <c r="J62" s="22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23">
        <v>105</v>
      </c>
      <c r="P62" s="24">
        <v>123.94</v>
      </c>
      <c r="Q62" s="25" t="s">
        <v>8315</v>
      </c>
      <c r="R62" s="3" t="s">
        <v>8316</v>
      </c>
      <c r="S62" s="26">
        <v>42694.110185185185</v>
      </c>
      <c r="T62" s="26">
        <v>42709.041666666672</v>
      </c>
    </row>
    <row r="63" spans="1:20" ht="65" x14ac:dyDescent="0.25">
      <c r="A63" s="3">
        <v>2973</v>
      </c>
      <c r="B63" s="3" t="s">
        <v>2973</v>
      </c>
      <c r="C63" s="3" t="s">
        <v>7083</v>
      </c>
      <c r="D63" s="34">
        <v>5000</v>
      </c>
      <c r="E63" s="32">
        <v>8740</v>
      </c>
      <c r="F63" s="3" t="s">
        <v>8218</v>
      </c>
      <c r="G63" s="3" t="s">
        <v>8223</v>
      </c>
      <c r="H63" s="3" t="s">
        <v>8245</v>
      </c>
      <c r="I63" s="22">
        <v>1451620800</v>
      </c>
      <c r="J63" s="22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23">
        <v>175</v>
      </c>
      <c r="P63" s="24">
        <v>264.85000000000002</v>
      </c>
      <c r="Q63" s="25" t="s">
        <v>8315</v>
      </c>
      <c r="R63" s="3" t="s">
        <v>8316</v>
      </c>
      <c r="S63" s="26">
        <v>42341.818379629629</v>
      </c>
      <c r="T63" s="26">
        <v>42370.166666666672</v>
      </c>
    </row>
    <row r="64" spans="1:20" ht="81" x14ac:dyDescent="0.25">
      <c r="A64" s="3">
        <v>2974</v>
      </c>
      <c r="B64" s="3" t="s">
        <v>2974</v>
      </c>
      <c r="C64" s="3" t="s">
        <v>7084</v>
      </c>
      <c r="D64" s="34">
        <v>5000</v>
      </c>
      <c r="E64" s="32">
        <v>5100</v>
      </c>
      <c r="F64" s="3" t="s">
        <v>8218</v>
      </c>
      <c r="G64" s="3" t="s">
        <v>8223</v>
      </c>
      <c r="H64" s="3" t="s">
        <v>8245</v>
      </c>
      <c r="I64" s="22">
        <v>1411695300</v>
      </c>
      <c r="J64" s="22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23">
        <v>102</v>
      </c>
      <c r="P64" s="24">
        <v>58.62</v>
      </c>
      <c r="Q64" s="25" t="s">
        <v>8315</v>
      </c>
      <c r="R64" s="3" t="s">
        <v>8316</v>
      </c>
      <c r="S64" s="26">
        <v>41880.061006944445</v>
      </c>
      <c r="T64" s="26">
        <v>41908.065972222219</v>
      </c>
    </row>
    <row r="65" spans="1:20" ht="81" x14ac:dyDescent="0.25">
      <c r="A65" s="3">
        <v>2975</v>
      </c>
      <c r="B65" s="3" t="s">
        <v>2975</v>
      </c>
      <c r="C65" s="3" t="s">
        <v>7085</v>
      </c>
      <c r="D65" s="34">
        <v>8000</v>
      </c>
      <c r="E65" s="32">
        <v>8010</v>
      </c>
      <c r="F65" s="3" t="s">
        <v>8218</v>
      </c>
      <c r="G65" s="3" t="s">
        <v>8223</v>
      </c>
      <c r="H65" s="3" t="s">
        <v>8245</v>
      </c>
      <c r="I65" s="22">
        <v>1417057200</v>
      </c>
      <c r="J65" s="22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23">
        <v>100</v>
      </c>
      <c r="P65" s="24">
        <v>70.88</v>
      </c>
      <c r="Q65" s="25" t="s">
        <v>8315</v>
      </c>
      <c r="R65" s="3" t="s">
        <v>8316</v>
      </c>
      <c r="S65" s="26">
        <v>41941.683865740742</v>
      </c>
      <c r="T65" s="26">
        <v>41970.125</v>
      </c>
    </row>
    <row r="66" spans="1:20" ht="113" x14ac:dyDescent="0.25">
      <c r="A66" s="3">
        <v>2977</v>
      </c>
      <c r="B66" s="3" t="s">
        <v>2977</v>
      </c>
      <c r="C66" s="3" t="s">
        <v>7087</v>
      </c>
      <c r="D66" s="34">
        <v>3000</v>
      </c>
      <c r="E66" s="32">
        <v>3407</v>
      </c>
      <c r="F66" s="3" t="s">
        <v>8218</v>
      </c>
      <c r="G66" s="3" t="s">
        <v>8223</v>
      </c>
      <c r="H66" s="3" t="s">
        <v>8245</v>
      </c>
      <c r="I66" s="22">
        <v>1427076840</v>
      </c>
      <c r="J66" s="22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23">
        <v>114</v>
      </c>
      <c r="P66" s="24">
        <v>113.57</v>
      </c>
      <c r="Q66" s="25" t="s">
        <v>8315</v>
      </c>
      <c r="R66" s="3" t="s">
        <v>8316</v>
      </c>
      <c r="S66" s="26">
        <v>42026.88118055556</v>
      </c>
      <c r="T66" s="26">
        <v>42086.093055555553</v>
      </c>
    </row>
    <row r="67" spans="1:20" ht="81" x14ac:dyDescent="0.25">
      <c r="A67" s="3">
        <v>2978</v>
      </c>
      <c r="B67" s="3" t="s">
        <v>2978</v>
      </c>
      <c r="C67" s="3" t="s">
        <v>7088</v>
      </c>
      <c r="D67" s="34">
        <v>750</v>
      </c>
      <c r="E67" s="32">
        <v>971</v>
      </c>
      <c r="F67" s="3" t="s">
        <v>8218</v>
      </c>
      <c r="G67" s="3" t="s">
        <v>8223</v>
      </c>
      <c r="H67" s="3" t="s">
        <v>8245</v>
      </c>
      <c r="I67" s="22">
        <v>1413784740</v>
      </c>
      <c r="J67" s="22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23">
        <v>129</v>
      </c>
      <c r="P67" s="24">
        <v>60.69</v>
      </c>
      <c r="Q67" s="25" t="s">
        <v>8315</v>
      </c>
      <c r="R67" s="3" t="s">
        <v>8316</v>
      </c>
      <c r="S67" s="26">
        <v>41922.640590277777</v>
      </c>
      <c r="T67" s="26">
        <v>41932.249305555553</v>
      </c>
    </row>
    <row r="68" spans="1:20" ht="65" x14ac:dyDescent="0.25">
      <c r="A68" s="3">
        <v>2979</v>
      </c>
      <c r="B68" s="3" t="s">
        <v>2979</v>
      </c>
      <c r="C68" s="3" t="s">
        <v>7089</v>
      </c>
      <c r="D68" s="34">
        <v>5000</v>
      </c>
      <c r="E68" s="32">
        <v>5070</v>
      </c>
      <c r="F68" s="3" t="s">
        <v>8218</v>
      </c>
      <c r="G68" s="3" t="s">
        <v>8223</v>
      </c>
      <c r="H68" s="3" t="s">
        <v>8245</v>
      </c>
      <c r="I68" s="22">
        <v>1420524000</v>
      </c>
      <c r="J68" s="22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23">
        <v>101</v>
      </c>
      <c r="P68" s="24">
        <v>110.22</v>
      </c>
      <c r="Q68" s="25" t="s">
        <v>8315</v>
      </c>
      <c r="R68" s="3" t="s">
        <v>8316</v>
      </c>
      <c r="S68" s="26">
        <v>41993.824340277773</v>
      </c>
      <c r="T68" s="26">
        <v>42010.25</v>
      </c>
    </row>
    <row r="69" spans="1:20" ht="65" x14ac:dyDescent="0.25">
      <c r="A69" s="3">
        <v>2980</v>
      </c>
      <c r="B69" s="3" t="s">
        <v>2980</v>
      </c>
      <c r="C69" s="3" t="s">
        <v>7090</v>
      </c>
      <c r="D69" s="34">
        <v>3000</v>
      </c>
      <c r="E69" s="32">
        <v>3275</v>
      </c>
      <c r="F69" s="3" t="s">
        <v>8218</v>
      </c>
      <c r="G69" s="3" t="s">
        <v>8223</v>
      </c>
      <c r="H69" s="3" t="s">
        <v>8245</v>
      </c>
      <c r="I69" s="22">
        <v>1440381600</v>
      </c>
      <c r="J69" s="22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23">
        <v>109</v>
      </c>
      <c r="P69" s="24">
        <v>136.46</v>
      </c>
      <c r="Q69" s="25" t="s">
        <v>8315</v>
      </c>
      <c r="R69" s="3" t="s">
        <v>8316</v>
      </c>
      <c r="S69" s="26">
        <v>42219.915856481486</v>
      </c>
      <c r="T69" s="26">
        <v>42240.083333333328</v>
      </c>
    </row>
    <row r="70" spans="1:20" ht="81" x14ac:dyDescent="0.25">
      <c r="A70" s="3">
        <v>3147</v>
      </c>
      <c r="B70" s="3" t="s">
        <v>3147</v>
      </c>
      <c r="C70" s="3" t="s">
        <v>7257</v>
      </c>
      <c r="D70" s="34">
        <v>20000</v>
      </c>
      <c r="E70" s="32">
        <v>23505</v>
      </c>
      <c r="F70" s="3" t="s">
        <v>8218</v>
      </c>
      <c r="G70" s="3" t="s">
        <v>8223</v>
      </c>
      <c r="H70" s="3" t="s">
        <v>8245</v>
      </c>
      <c r="I70" s="22">
        <v>1415319355</v>
      </c>
      <c r="J70" s="22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23">
        <v>118</v>
      </c>
      <c r="P70" s="24">
        <v>110.35</v>
      </c>
      <c r="Q70" s="25" t="s">
        <v>8315</v>
      </c>
      <c r="R70" s="3" t="s">
        <v>8316</v>
      </c>
      <c r="S70" s="26">
        <v>41909.969386574077</v>
      </c>
      <c r="T70" s="26">
        <v>41950.011053240742</v>
      </c>
    </row>
    <row r="71" spans="1:20" ht="81" x14ac:dyDescent="0.25">
      <c r="A71" s="3">
        <v>3148</v>
      </c>
      <c r="B71" s="3" t="s">
        <v>3148</v>
      </c>
      <c r="C71" s="3" t="s">
        <v>7258</v>
      </c>
      <c r="D71" s="34">
        <v>1800</v>
      </c>
      <c r="E71" s="32">
        <v>2361</v>
      </c>
      <c r="F71" s="3" t="s">
        <v>8218</v>
      </c>
      <c r="G71" s="3" t="s">
        <v>8223</v>
      </c>
      <c r="H71" s="3" t="s">
        <v>8245</v>
      </c>
      <c r="I71" s="22">
        <v>1412136000</v>
      </c>
      <c r="J71" s="22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23">
        <v>131</v>
      </c>
      <c r="P71" s="24">
        <v>41.42</v>
      </c>
      <c r="Q71" s="25" t="s">
        <v>8315</v>
      </c>
      <c r="R71" s="3" t="s">
        <v>8316</v>
      </c>
      <c r="S71" s="26">
        <v>41891.665324074071</v>
      </c>
      <c r="T71" s="26">
        <v>41913.166666666664</v>
      </c>
    </row>
    <row r="72" spans="1:20" ht="65" x14ac:dyDescent="0.25">
      <c r="A72" s="3">
        <v>3149</v>
      </c>
      <c r="B72" s="3" t="s">
        <v>3149</v>
      </c>
      <c r="C72" s="3" t="s">
        <v>7259</v>
      </c>
      <c r="D72" s="34">
        <v>1250</v>
      </c>
      <c r="E72" s="32">
        <v>1300</v>
      </c>
      <c r="F72" s="3" t="s">
        <v>8218</v>
      </c>
      <c r="G72" s="3" t="s">
        <v>8223</v>
      </c>
      <c r="H72" s="3" t="s">
        <v>8245</v>
      </c>
      <c r="I72" s="22">
        <v>1354845600</v>
      </c>
      <c r="J72" s="22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23">
        <v>104</v>
      </c>
      <c r="P72" s="24">
        <v>52</v>
      </c>
      <c r="Q72" s="25" t="s">
        <v>8315</v>
      </c>
      <c r="R72" s="3" t="s">
        <v>8316</v>
      </c>
      <c r="S72" s="26">
        <v>41226.017361111109</v>
      </c>
      <c r="T72" s="26">
        <v>41250.083333333336</v>
      </c>
    </row>
    <row r="73" spans="1:20" ht="145" x14ac:dyDescent="0.25">
      <c r="A73" s="3">
        <v>3150</v>
      </c>
      <c r="B73" s="3" t="s">
        <v>3150</v>
      </c>
      <c r="C73" s="3" t="s">
        <v>7260</v>
      </c>
      <c r="D73" s="34">
        <v>3500</v>
      </c>
      <c r="E73" s="32">
        <v>3535</v>
      </c>
      <c r="F73" s="3" t="s">
        <v>8218</v>
      </c>
      <c r="G73" s="3" t="s">
        <v>8223</v>
      </c>
      <c r="H73" s="3" t="s">
        <v>8245</v>
      </c>
      <c r="I73" s="22">
        <v>1295928000</v>
      </c>
      <c r="J73" s="22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23">
        <v>101</v>
      </c>
      <c r="P73" s="24">
        <v>33.99</v>
      </c>
      <c r="Q73" s="25" t="s">
        <v>8315</v>
      </c>
      <c r="R73" s="3" t="s">
        <v>8316</v>
      </c>
      <c r="S73" s="26">
        <v>40478.263923611114</v>
      </c>
      <c r="T73" s="26">
        <v>40568.166666666664</v>
      </c>
    </row>
    <row r="74" spans="1:20" ht="65" x14ac:dyDescent="0.25">
      <c r="A74" s="3">
        <v>3151</v>
      </c>
      <c r="B74" s="3" t="s">
        <v>3151</v>
      </c>
      <c r="C74" s="3" t="s">
        <v>7261</v>
      </c>
      <c r="D74" s="34">
        <v>3500</v>
      </c>
      <c r="E74" s="32">
        <v>3514</v>
      </c>
      <c r="F74" s="3" t="s">
        <v>8218</v>
      </c>
      <c r="G74" s="3" t="s">
        <v>8223</v>
      </c>
      <c r="H74" s="3" t="s">
        <v>8245</v>
      </c>
      <c r="I74" s="22">
        <v>1410379774</v>
      </c>
      <c r="J74" s="22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23">
        <v>100</v>
      </c>
      <c r="P74" s="24">
        <v>103.35</v>
      </c>
      <c r="Q74" s="25" t="s">
        <v>8315</v>
      </c>
      <c r="R74" s="3" t="s">
        <v>8316</v>
      </c>
      <c r="S74" s="26">
        <v>41862.83997685185</v>
      </c>
      <c r="T74" s="26">
        <v>41892.83997685185</v>
      </c>
    </row>
    <row r="75" spans="1:20" ht="49" x14ac:dyDescent="0.25">
      <c r="A75" s="3">
        <v>3153</v>
      </c>
      <c r="B75" s="3" t="s">
        <v>3153</v>
      </c>
      <c r="C75" s="3" t="s">
        <v>7263</v>
      </c>
      <c r="D75" s="34">
        <v>3000</v>
      </c>
      <c r="E75" s="32">
        <v>10067.5</v>
      </c>
      <c r="F75" s="3" t="s">
        <v>8218</v>
      </c>
      <c r="G75" s="3" t="s">
        <v>8223</v>
      </c>
      <c r="H75" s="3" t="s">
        <v>8245</v>
      </c>
      <c r="I75" s="22">
        <v>1304225940</v>
      </c>
      <c r="J75" s="22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23">
        <v>336</v>
      </c>
      <c r="P75" s="24">
        <v>41.77</v>
      </c>
      <c r="Q75" s="25" t="s">
        <v>8315</v>
      </c>
      <c r="R75" s="3" t="s">
        <v>8316</v>
      </c>
      <c r="S75" s="26">
        <v>40633.154363425929</v>
      </c>
      <c r="T75" s="26">
        <v>40664.207638888889</v>
      </c>
    </row>
    <row r="76" spans="1:20" ht="65" x14ac:dyDescent="0.25">
      <c r="A76" s="3">
        <v>3154</v>
      </c>
      <c r="B76" s="3" t="s">
        <v>3154</v>
      </c>
      <c r="C76" s="3" t="s">
        <v>7264</v>
      </c>
      <c r="D76" s="34">
        <v>7000</v>
      </c>
      <c r="E76" s="32">
        <v>7905</v>
      </c>
      <c r="F76" s="3" t="s">
        <v>8218</v>
      </c>
      <c r="G76" s="3" t="s">
        <v>8223</v>
      </c>
      <c r="H76" s="3" t="s">
        <v>8245</v>
      </c>
      <c r="I76" s="22">
        <v>1333310458</v>
      </c>
      <c r="J76" s="22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23">
        <v>113</v>
      </c>
      <c r="P76" s="24">
        <v>64.27</v>
      </c>
      <c r="Q76" s="25" t="s">
        <v>8315</v>
      </c>
      <c r="R76" s="3" t="s">
        <v>8316</v>
      </c>
      <c r="S76" s="26">
        <v>40970.875671296293</v>
      </c>
      <c r="T76" s="26">
        <v>41000.834004629629</v>
      </c>
    </row>
    <row r="77" spans="1:20" ht="81" x14ac:dyDescent="0.25">
      <c r="A77" s="3">
        <v>3156</v>
      </c>
      <c r="B77" s="3" t="s">
        <v>3156</v>
      </c>
      <c r="C77" s="3" t="s">
        <v>7266</v>
      </c>
      <c r="D77" s="34">
        <v>5500</v>
      </c>
      <c r="E77" s="32">
        <v>5600</v>
      </c>
      <c r="F77" s="3" t="s">
        <v>8218</v>
      </c>
      <c r="G77" s="3" t="s">
        <v>8223</v>
      </c>
      <c r="H77" s="3" t="s">
        <v>8245</v>
      </c>
      <c r="I77" s="22">
        <v>1338591144</v>
      </c>
      <c r="J77" s="22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23">
        <v>102</v>
      </c>
      <c r="P77" s="24">
        <v>62.92</v>
      </c>
      <c r="Q77" s="25" t="s">
        <v>8315</v>
      </c>
      <c r="R77" s="3" t="s">
        <v>8316</v>
      </c>
      <c r="S77" s="26">
        <v>41026.953055555554</v>
      </c>
      <c r="T77" s="26">
        <v>41061.953055555554</v>
      </c>
    </row>
    <row r="78" spans="1:20" ht="33" x14ac:dyDescent="0.25">
      <c r="A78" s="3">
        <v>3157</v>
      </c>
      <c r="B78" s="3" t="s">
        <v>3157</v>
      </c>
      <c r="C78" s="3" t="s">
        <v>7267</v>
      </c>
      <c r="D78" s="34">
        <v>4000</v>
      </c>
      <c r="E78" s="32">
        <v>4040</v>
      </c>
      <c r="F78" s="3" t="s">
        <v>8218</v>
      </c>
      <c r="G78" s="3" t="s">
        <v>8223</v>
      </c>
      <c r="H78" s="3" t="s">
        <v>8245</v>
      </c>
      <c r="I78" s="22">
        <v>1405746000</v>
      </c>
      <c r="J78" s="22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23">
        <v>101</v>
      </c>
      <c r="P78" s="24">
        <v>98.54</v>
      </c>
      <c r="Q78" s="25" t="s">
        <v>8315</v>
      </c>
      <c r="R78" s="3" t="s">
        <v>8316</v>
      </c>
      <c r="S78" s="26">
        <v>41829.788252314815</v>
      </c>
      <c r="T78" s="26">
        <v>41839.208333333336</v>
      </c>
    </row>
    <row r="79" spans="1:20" ht="33" x14ac:dyDescent="0.25">
      <c r="A79" s="3">
        <v>3158</v>
      </c>
      <c r="B79" s="3" t="s">
        <v>3158</v>
      </c>
      <c r="C79" s="3" t="s">
        <v>7268</v>
      </c>
      <c r="D79" s="34">
        <v>5000</v>
      </c>
      <c r="E79" s="32">
        <v>5700</v>
      </c>
      <c r="F79" s="3" t="s">
        <v>8218</v>
      </c>
      <c r="G79" s="3" t="s">
        <v>8223</v>
      </c>
      <c r="H79" s="3" t="s">
        <v>8245</v>
      </c>
      <c r="I79" s="22">
        <v>1374523752</v>
      </c>
      <c r="J79" s="22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23">
        <v>114</v>
      </c>
      <c r="P79" s="24">
        <v>82.61</v>
      </c>
      <c r="Q79" s="25" t="s">
        <v>8315</v>
      </c>
      <c r="R79" s="3" t="s">
        <v>8316</v>
      </c>
      <c r="S79" s="26">
        <v>41447.839722222219</v>
      </c>
      <c r="T79" s="26">
        <v>41477.839722222219</v>
      </c>
    </row>
    <row r="80" spans="1:20" ht="49" x14ac:dyDescent="0.25">
      <c r="A80" s="3">
        <v>3159</v>
      </c>
      <c r="B80" s="3" t="s">
        <v>3159</v>
      </c>
      <c r="C80" s="3" t="s">
        <v>7269</v>
      </c>
      <c r="D80" s="34">
        <v>1500</v>
      </c>
      <c r="E80" s="32">
        <v>2002.22</v>
      </c>
      <c r="F80" s="3" t="s">
        <v>8218</v>
      </c>
      <c r="G80" s="3" t="s">
        <v>8223</v>
      </c>
      <c r="H80" s="3" t="s">
        <v>8245</v>
      </c>
      <c r="I80" s="22">
        <v>1326927600</v>
      </c>
      <c r="J80" s="22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23">
        <v>133</v>
      </c>
      <c r="P80" s="24">
        <v>38.5</v>
      </c>
      <c r="Q80" s="25" t="s">
        <v>8315</v>
      </c>
      <c r="R80" s="3" t="s">
        <v>8316</v>
      </c>
      <c r="S80" s="26">
        <v>40884.066678240742</v>
      </c>
      <c r="T80" s="26">
        <v>40926.958333333336</v>
      </c>
    </row>
    <row r="81" spans="1:20" ht="65" x14ac:dyDescent="0.25">
      <c r="A81" s="3">
        <v>3160</v>
      </c>
      <c r="B81" s="3" t="s">
        <v>3160</v>
      </c>
      <c r="C81" s="3" t="s">
        <v>7270</v>
      </c>
      <c r="D81" s="34">
        <v>4500</v>
      </c>
      <c r="E81" s="32">
        <v>4569</v>
      </c>
      <c r="F81" s="3" t="s">
        <v>8218</v>
      </c>
      <c r="G81" s="3" t="s">
        <v>8223</v>
      </c>
      <c r="H81" s="3" t="s">
        <v>8245</v>
      </c>
      <c r="I81" s="22">
        <v>1407905940</v>
      </c>
      <c r="J81" s="22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23">
        <v>102</v>
      </c>
      <c r="P81" s="24">
        <v>80.16</v>
      </c>
      <c r="Q81" s="25" t="s">
        <v>8315</v>
      </c>
      <c r="R81" s="3" t="s">
        <v>8316</v>
      </c>
      <c r="S81" s="26">
        <v>41841.26489583333</v>
      </c>
      <c r="T81" s="26">
        <v>41864.207638888889</v>
      </c>
    </row>
    <row r="82" spans="1:20" ht="65" x14ac:dyDescent="0.25">
      <c r="A82" s="3">
        <v>3162</v>
      </c>
      <c r="B82" s="3" t="s">
        <v>3162</v>
      </c>
      <c r="C82" s="3" t="s">
        <v>7272</v>
      </c>
      <c r="D82" s="34">
        <v>4000</v>
      </c>
      <c r="E82" s="32">
        <v>5086</v>
      </c>
      <c r="F82" s="3" t="s">
        <v>8218</v>
      </c>
      <c r="G82" s="3" t="s">
        <v>8223</v>
      </c>
      <c r="H82" s="3" t="s">
        <v>8245</v>
      </c>
      <c r="I82" s="22">
        <v>1404698400</v>
      </c>
      <c r="J82" s="22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23">
        <v>127</v>
      </c>
      <c r="P82" s="24">
        <v>80.73</v>
      </c>
      <c r="Q82" s="25" t="s">
        <v>8315</v>
      </c>
      <c r="R82" s="3" t="s">
        <v>8316</v>
      </c>
      <c r="S82" s="26">
        <v>41799.685902777775</v>
      </c>
      <c r="T82" s="26">
        <v>41827.083333333336</v>
      </c>
    </row>
    <row r="83" spans="1:20" ht="65" x14ac:dyDescent="0.25">
      <c r="A83" s="3">
        <v>3163</v>
      </c>
      <c r="B83" s="3" t="s">
        <v>3163</v>
      </c>
      <c r="C83" s="3" t="s">
        <v>7273</v>
      </c>
      <c r="D83" s="34">
        <v>13000</v>
      </c>
      <c r="E83" s="32">
        <v>14450</v>
      </c>
      <c r="F83" s="3" t="s">
        <v>8218</v>
      </c>
      <c r="G83" s="3" t="s">
        <v>8223</v>
      </c>
      <c r="H83" s="3" t="s">
        <v>8245</v>
      </c>
      <c r="I83" s="22">
        <v>1402855525</v>
      </c>
      <c r="J83" s="22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23">
        <v>111</v>
      </c>
      <c r="P83" s="24">
        <v>200.69</v>
      </c>
      <c r="Q83" s="25" t="s">
        <v>8315</v>
      </c>
      <c r="R83" s="3" t="s">
        <v>8316</v>
      </c>
      <c r="S83" s="26">
        <v>41775.753761574073</v>
      </c>
      <c r="T83" s="26">
        <v>41805.753761574073</v>
      </c>
    </row>
    <row r="84" spans="1:20" ht="97" x14ac:dyDescent="0.25">
      <c r="A84" s="3">
        <v>3164</v>
      </c>
      <c r="B84" s="3" t="s">
        <v>3164</v>
      </c>
      <c r="C84" s="3" t="s">
        <v>7274</v>
      </c>
      <c r="D84" s="34">
        <v>2500</v>
      </c>
      <c r="E84" s="32">
        <v>2669</v>
      </c>
      <c r="F84" s="3" t="s">
        <v>8218</v>
      </c>
      <c r="G84" s="3" t="s">
        <v>8223</v>
      </c>
      <c r="H84" s="3" t="s">
        <v>8245</v>
      </c>
      <c r="I84" s="22">
        <v>1402341615</v>
      </c>
      <c r="J84" s="22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23">
        <v>107</v>
      </c>
      <c r="P84" s="24">
        <v>37.590000000000003</v>
      </c>
      <c r="Q84" s="25" t="s">
        <v>8315</v>
      </c>
      <c r="R84" s="3" t="s">
        <v>8316</v>
      </c>
      <c r="S84" s="26">
        <v>41766.80572916667</v>
      </c>
      <c r="T84" s="26">
        <v>41799.80572916667</v>
      </c>
    </row>
    <row r="85" spans="1:20" ht="65" x14ac:dyDescent="0.25">
      <c r="A85" s="3">
        <v>3165</v>
      </c>
      <c r="B85" s="3" t="s">
        <v>3165</v>
      </c>
      <c r="C85" s="3" t="s">
        <v>7275</v>
      </c>
      <c r="D85" s="34">
        <v>750</v>
      </c>
      <c r="E85" s="32">
        <v>1220</v>
      </c>
      <c r="F85" s="3" t="s">
        <v>8218</v>
      </c>
      <c r="G85" s="3" t="s">
        <v>8223</v>
      </c>
      <c r="H85" s="3" t="s">
        <v>8245</v>
      </c>
      <c r="I85" s="22">
        <v>1304395140</v>
      </c>
      <c r="J85" s="22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23">
        <v>163</v>
      </c>
      <c r="P85" s="24">
        <v>58.1</v>
      </c>
      <c r="Q85" s="25" t="s">
        <v>8315</v>
      </c>
      <c r="R85" s="3" t="s">
        <v>8316</v>
      </c>
      <c r="S85" s="26">
        <v>40644.159259259257</v>
      </c>
      <c r="T85" s="26">
        <v>40666.165972222225</v>
      </c>
    </row>
    <row r="86" spans="1:20" ht="65" x14ac:dyDescent="0.25">
      <c r="A86" s="3">
        <v>3166</v>
      </c>
      <c r="B86" s="3" t="s">
        <v>3166</v>
      </c>
      <c r="C86" s="3" t="s">
        <v>7276</v>
      </c>
      <c r="D86" s="34">
        <v>35000</v>
      </c>
      <c r="E86" s="32">
        <v>56079.83</v>
      </c>
      <c r="F86" s="3" t="s">
        <v>8218</v>
      </c>
      <c r="G86" s="3" t="s">
        <v>8223</v>
      </c>
      <c r="H86" s="3" t="s">
        <v>8245</v>
      </c>
      <c r="I86" s="22">
        <v>1416988740</v>
      </c>
      <c r="J86" s="22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23">
        <v>160</v>
      </c>
      <c r="P86" s="24">
        <v>60.3</v>
      </c>
      <c r="Q86" s="25" t="s">
        <v>8315</v>
      </c>
      <c r="R86" s="3" t="s">
        <v>8316</v>
      </c>
      <c r="S86" s="26">
        <v>41940.69158564815</v>
      </c>
      <c r="T86" s="26">
        <v>41969.332638888889</v>
      </c>
    </row>
    <row r="87" spans="1:20" ht="65" x14ac:dyDescent="0.25">
      <c r="A87" s="3">
        <v>3167</v>
      </c>
      <c r="B87" s="3" t="s">
        <v>3167</v>
      </c>
      <c r="C87" s="3" t="s">
        <v>7277</v>
      </c>
      <c r="D87" s="34">
        <v>3000</v>
      </c>
      <c r="E87" s="32">
        <v>3485</v>
      </c>
      <c r="F87" s="3" t="s">
        <v>8218</v>
      </c>
      <c r="G87" s="3" t="s">
        <v>8223</v>
      </c>
      <c r="H87" s="3" t="s">
        <v>8245</v>
      </c>
      <c r="I87" s="22">
        <v>1406952781</v>
      </c>
      <c r="J87" s="22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23">
        <v>116</v>
      </c>
      <c r="P87" s="24">
        <v>63.36</v>
      </c>
      <c r="Q87" s="25" t="s">
        <v>8315</v>
      </c>
      <c r="R87" s="3" t="s">
        <v>8316</v>
      </c>
      <c r="S87" s="26">
        <v>41839.175706018519</v>
      </c>
      <c r="T87" s="26">
        <v>41853.175706018519</v>
      </c>
    </row>
    <row r="88" spans="1:20" ht="65" x14ac:dyDescent="0.25">
      <c r="A88" s="3">
        <v>3168</v>
      </c>
      <c r="B88" s="3" t="s">
        <v>3168</v>
      </c>
      <c r="C88" s="3" t="s">
        <v>7278</v>
      </c>
      <c r="D88" s="34">
        <v>2500</v>
      </c>
      <c r="E88" s="32">
        <v>3105</v>
      </c>
      <c r="F88" s="3" t="s">
        <v>8218</v>
      </c>
      <c r="G88" s="3" t="s">
        <v>8223</v>
      </c>
      <c r="H88" s="3" t="s">
        <v>8245</v>
      </c>
      <c r="I88" s="22">
        <v>1402696800</v>
      </c>
      <c r="J88" s="22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23">
        <v>124</v>
      </c>
      <c r="P88" s="24">
        <v>50.9</v>
      </c>
      <c r="Q88" s="25" t="s">
        <v>8315</v>
      </c>
      <c r="R88" s="3" t="s">
        <v>8316</v>
      </c>
      <c r="S88" s="26">
        <v>41772.105937500004</v>
      </c>
      <c r="T88" s="26">
        <v>41803.916666666664</v>
      </c>
    </row>
    <row r="89" spans="1:20" ht="49" x14ac:dyDescent="0.25">
      <c r="A89" s="3">
        <v>3169</v>
      </c>
      <c r="B89" s="3" t="s">
        <v>3169</v>
      </c>
      <c r="C89" s="3" t="s">
        <v>7279</v>
      </c>
      <c r="D89" s="34">
        <v>8000</v>
      </c>
      <c r="E89" s="32">
        <v>8241</v>
      </c>
      <c r="F89" s="3" t="s">
        <v>8218</v>
      </c>
      <c r="G89" s="3" t="s">
        <v>8223</v>
      </c>
      <c r="H89" s="3" t="s">
        <v>8245</v>
      </c>
      <c r="I89" s="22">
        <v>1386910740</v>
      </c>
      <c r="J89" s="22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23">
        <v>103</v>
      </c>
      <c r="P89" s="24">
        <v>100.5</v>
      </c>
      <c r="Q89" s="25" t="s">
        <v>8315</v>
      </c>
      <c r="R89" s="3" t="s">
        <v>8316</v>
      </c>
      <c r="S89" s="26">
        <v>41591.737974537034</v>
      </c>
      <c r="T89" s="26">
        <v>41621.207638888889</v>
      </c>
    </row>
    <row r="90" spans="1:20" ht="81" x14ac:dyDescent="0.25">
      <c r="A90" s="3">
        <v>3170</v>
      </c>
      <c r="B90" s="3" t="s">
        <v>3170</v>
      </c>
      <c r="C90" s="3" t="s">
        <v>7280</v>
      </c>
      <c r="D90" s="34">
        <v>2000</v>
      </c>
      <c r="E90" s="32">
        <v>2245</v>
      </c>
      <c r="F90" s="3" t="s">
        <v>8218</v>
      </c>
      <c r="G90" s="3" t="s">
        <v>8223</v>
      </c>
      <c r="H90" s="3" t="s">
        <v>8245</v>
      </c>
      <c r="I90" s="22">
        <v>1404273600</v>
      </c>
      <c r="J90" s="22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23">
        <v>112</v>
      </c>
      <c r="P90" s="24">
        <v>31.62</v>
      </c>
      <c r="Q90" s="25" t="s">
        <v>8315</v>
      </c>
      <c r="R90" s="3" t="s">
        <v>8316</v>
      </c>
      <c r="S90" s="26">
        <v>41789.080370370371</v>
      </c>
      <c r="T90" s="26">
        <v>41822.166666666664</v>
      </c>
    </row>
    <row r="91" spans="1:20" ht="97" x14ac:dyDescent="0.25">
      <c r="A91" s="3">
        <v>3172</v>
      </c>
      <c r="B91" s="3" t="s">
        <v>3172</v>
      </c>
      <c r="C91" s="3" t="s">
        <v>7282</v>
      </c>
      <c r="D91" s="34">
        <v>2000</v>
      </c>
      <c r="E91" s="32">
        <v>2300</v>
      </c>
      <c r="F91" s="3" t="s">
        <v>8218</v>
      </c>
      <c r="G91" s="3" t="s">
        <v>8223</v>
      </c>
      <c r="H91" s="3" t="s">
        <v>8245</v>
      </c>
      <c r="I91" s="22">
        <v>1329240668</v>
      </c>
      <c r="J91" s="22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23">
        <v>115</v>
      </c>
      <c r="P91" s="24">
        <v>79.31</v>
      </c>
      <c r="Q91" s="25" t="s">
        <v>8315</v>
      </c>
      <c r="R91" s="3" t="s">
        <v>8316</v>
      </c>
      <c r="S91" s="26">
        <v>40923.729953703703</v>
      </c>
      <c r="T91" s="26">
        <v>40953.729953703703</v>
      </c>
    </row>
    <row r="92" spans="1:20" ht="65" x14ac:dyDescent="0.25">
      <c r="A92" s="3">
        <v>3173</v>
      </c>
      <c r="B92" s="3" t="s">
        <v>3173</v>
      </c>
      <c r="C92" s="3" t="s">
        <v>7283</v>
      </c>
      <c r="D92" s="34">
        <v>10000</v>
      </c>
      <c r="E92" s="32">
        <v>10300</v>
      </c>
      <c r="F92" s="3" t="s">
        <v>8218</v>
      </c>
      <c r="G92" s="3" t="s">
        <v>8223</v>
      </c>
      <c r="H92" s="3" t="s">
        <v>8245</v>
      </c>
      <c r="I92" s="22">
        <v>1411765492</v>
      </c>
      <c r="J92" s="22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23">
        <v>103</v>
      </c>
      <c r="P92" s="24">
        <v>139.19</v>
      </c>
      <c r="Q92" s="25" t="s">
        <v>8315</v>
      </c>
      <c r="R92" s="3" t="s">
        <v>8316</v>
      </c>
      <c r="S92" s="26">
        <v>41878.878379629627</v>
      </c>
      <c r="T92" s="26">
        <v>41908.878379629627</v>
      </c>
    </row>
    <row r="93" spans="1:20" ht="65" x14ac:dyDescent="0.25">
      <c r="A93" s="3">
        <v>3174</v>
      </c>
      <c r="B93" s="3" t="s">
        <v>3174</v>
      </c>
      <c r="C93" s="3" t="s">
        <v>7284</v>
      </c>
      <c r="D93" s="34">
        <v>3000</v>
      </c>
      <c r="E93" s="32">
        <v>3034</v>
      </c>
      <c r="F93" s="3" t="s">
        <v>8218</v>
      </c>
      <c r="G93" s="3" t="s">
        <v>8223</v>
      </c>
      <c r="H93" s="3" t="s">
        <v>8245</v>
      </c>
      <c r="I93" s="22">
        <v>1408999508</v>
      </c>
      <c r="J93" s="22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23">
        <v>101</v>
      </c>
      <c r="P93" s="24">
        <v>131.91</v>
      </c>
      <c r="Q93" s="25" t="s">
        <v>8315</v>
      </c>
      <c r="R93" s="3" t="s">
        <v>8316</v>
      </c>
      <c r="S93" s="26">
        <v>41862.864675925928</v>
      </c>
      <c r="T93" s="26">
        <v>41876.864675925928</v>
      </c>
    </row>
    <row r="94" spans="1:20" ht="65" x14ac:dyDescent="0.25">
      <c r="A94" s="3">
        <v>3175</v>
      </c>
      <c r="B94" s="3" t="s">
        <v>3175</v>
      </c>
      <c r="C94" s="3" t="s">
        <v>7285</v>
      </c>
      <c r="D94" s="34">
        <v>5000</v>
      </c>
      <c r="E94" s="32">
        <v>5478</v>
      </c>
      <c r="F94" s="3" t="s">
        <v>8218</v>
      </c>
      <c r="G94" s="3" t="s">
        <v>8223</v>
      </c>
      <c r="H94" s="3" t="s">
        <v>8245</v>
      </c>
      <c r="I94" s="22">
        <v>1297977427</v>
      </c>
      <c r="J94" s="22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23">
        <v>110</v>
      </c>
      <c r="P94" s="24">
        <v>91.3</v>
      </c>
      <c r="Q94" s="25" t="s">
        <v>8315</v>
      </c>
      <c r="R94" s="3" t="s">
        <v>8316</v>
      </c>
      <c r="S94" s="26">
        <v>40531.886886574073</v>
      </c>
      <c r="T94" s="26">
        <v>40591.886886574073</v>
      </c>
    </row>
    <row r="95" spans="1:20" ht="65" x14ac:dyDescent="0.25">
      <c r="A95" s="3">
        <v>3176</v>
      </c>
      <c r="B95" s="3" t="s">
        <v>3176</v>
      </c>
      <c r="C95" s="3" t="s">
        <v>7286</v>
      </c>
      <c r="D95" s="34">
        <v>1900</v>
      </c>
      <c r="E95" s="32">
        <v>2182</v>
      </c>
      <c r="F95" s="3" t="s">
        <v>8218</v>
      </c>
      <c r="G95" s="3" t="s">
        <v>8223</v>
      </c>
      <c r="H95" s="3" t="s">
        <v>8245</v>
      </c>
      <c r="I95" s="22">
        <v>1376838000</v>
      </c>
      <c r="J95" s="22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23">
        <v>115</v>
      </c>
      <c r="P95" s="24">
        <v>39.67</v>
      </c>
      <c r="Q95" s="25" t="s">
        <v>8315</v>
      </c>
      <c r="R95" s="3" t="s">
        <v>8316</v>
      </c>
      <c r="S95" s="26">
        <v>41477.930914351848</v>
      </c>
      <c r="T95" s="26">
        <v>41504.625</v>
      </c>
    </row>
    <row r="96" spans="1:20" ht="81" x14ac:dyDescent="0.25">
      <c r="A96" s="3">
        <v>3177</v>
      </c>
      <c r="B96" s="3" t="s">
        <v>3177</v>
      </c>
      <c r="C96" s="3" t="s">
        <v>7287</v>
      </c>
      <c r="D96" s="34">
        <v>2500</v>
      </c>
      <c r="E96" s="32">
        <v>2935</v>
      </c>
      <c r="F96" s="3" t="s">
        <v>8218</v>
      </c>
      <c r="G96" s="3" t="s">
        <v>8223</v>
      </c>
      <c r="H96" s="3" t="s">
        <v>8245</v>
      </c>
      <c r="I96" s="22">
        <v>1403366409</v>
      </c>
      <c r="J96" s="22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23">
        <v>117</v>
      </c>
      <c r="P96" s="24">
        <v>57.55</v>
      </c>
      <c r="Q96" s="25" t="s">
        <v>8315</v>
      </c>
      <c r="R96" s="3" t="s">
        <v>8316</v>
      </c>
      <c r="S96" s="26">
        <v>41781.666770833333</v>
      </c>
      <c r="T96" s="26">
        <v>41811.666770833333</v>
      </c>
    </row>
    <row r="97" spans="1:20" ht="49" x14ac:dyDescent="0.25">
      <c r="A97" s="3">
        <v>3179</v>
      </c>
      <c r="B97" s="3" t="s">
        <v>3179</v>
      </c>
      <c r="C97" s="3" t="s">
        <v>7289</v>
      </c>
      <c r="D97" s="34">
        <v>4200</v>
      </c>
      <c r="E97" s="32">
        <v>4794.82</v>
      </c>
      <c r="F97" s="3" t="s">
        <v>8218</v>
      </c>
      <c r="G97" s="3" t="s">
        <v>8223</v>
      </c>
      <c r="H97" s="3" t="s">
        <v>8245</v>
      </c>
      <c r="I97" s="22">
        <v>1367859071</v>
      </c>
      <c r="J97" s="22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23">
        <v>114</v>
      </c>
      <c r="P97" s="24">
        <v>77.34</v>
      </c>
      <c r="Q97" s="25" t="s">
        <v>8315</v>
      </c>
      <c r="R97" s="3" t="s">
        <v>8316</v>
      </c>
      <c r="S97" s="26">
        <v>41375.702210648145</v>
      </c>
      <c r="T97" s="26">
        <v>41400.702210648145</v>
      </c>
    </row>
    <row r="98" spans="1:20" ht="81" x14ac:dyDescent="0.25">
      <c r="A98" s="3">
        <v>3182</v>
      </c>
      <c r="B98" s="3" t="s">
        <v>3182</v>
      </c>
      <c r="C98" s="3" t="s">
        <v>7292</v>
      </c>
      <c r="D98" s="34">
        <v>7000</v>
      </c>
      <c r="E98" s="32">
        <v>7062</v>
      </c>
      <c r="F98" s="3" t="s">
        <v>8218</v>
      </c>
      <c r="G98" s="3" t="s">
        <v>8223</v>
      </c>
      <c r="H98" s="3" t="s">
        <v>8245</v>
      </c>
      <c r="I98" s="22">
        <v>1328029200</v>
      </c>
      <c r="J98" s="22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23">
        <v>101</v>
      </c>
      <c r="P98" s="24">
        <v>46.77</v>
      </c>
      <c r="Q98" s="25" t="s">
        <v>8315</v>
      </c>
      <c r="R98" s="3" t="s">
        <v>8316</v>
      </c>
      <c r="S98" s="26">
        <v>40883.949317129627</v>
      </c>
      <c r="T98" s="26">
        <v>40939.708333333336</v>
      </c>
    </row>
    <row r="99" spans="1:20" ht="49" x14ac:dyDescent="0.25">
      <c r="A99" s="3">
        <v>3183</v>
      </c>
      <c r="B99" s="3" t="s">
        <v>3183</v>
      </c>
      <c r="C99" s="3" t="s">
        <v>7293</v>
      </c>
      <c r="D99" s="34">
        <v>2500</v>
      </c>
      <c r="E99" s="32">
        <v>2725</v>
      </c>
      <c r="F99" s="3" t="s">
        <v>8218</v>
      </c>
      <c r="G99" s="3" t="s">
        <v>8223</v>
      </c>
      <c r="H99" s="3" t="s">
        <v>8245</v>
      </c>
      <c r="I99" s="22">
        <v>1377284669</v>
      </c>
      <c r="J99" s="22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23">
        <v>109</v>
      </c>
      <c r="P99" s="24">
        <v>40.07</v>
      </c>
      <c r="Q99" s="25" t="s">
        <v>8315</v>
      </c>
      <c r="R99" s="3" t="s">
        <v>8316</v>
      </c>
      <c r="S99" s="26">
        <v>41491.79478009259</v>
      </c>
      <c r="T99" s="26">
        <v>41509.79478009259</v>
      </c>
    </row>
    <row r="100" spans="1:20" ht="49" x14ac:dyDescent="0.25">
      <c r="A100" s="3">
        <v>3184</v>
      </c>
      <c r="B100" s="3" t="s">
        <v>3184</v>
      </c>
      <c r="C100" s="3" t="s">
        <v>7294</v>
      </c>
      <c r="D100" s="34">
        <v>4300</v>
      </c>
      <c r="E100" s="32">
        <v>4610</v>
      </c>
      <c r="F100" s="3" t="s">
        <v>8218</v>
      </c>
      <c r="G100" s="3" t="s">
        <v>8223</v>
      </c>
      <c r="H100" s="3" t="s">
        <v>8245</v>
      </c>
      <c r="I100" s="22">
        <v>1404258631</v>
      </c>
      <c r="J100" s="22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23">
        <v>107</v>
      </c>
      <c r="P100" s="24">
        <v>100.22</v>
      </c>
      <c r="Q100" s="25" t="s">
        <v>8315</v>
      </c>
      <c r="R100" s="3" t="s">
        <v>8316</v>
      </c>
      <c r="S100" s="26">
        <v>41791.993414351848</v>
      </c>
      <c r="T100" s="26">
        <v>41821.993414351848</v>
      </c>
    </row>
    <row r="101" spans="1:20" ht="81" x14ac:dyDescent="0.25">
      <c r="A101" s="3">
        <v>3187</v>
      </c>
      <c r="B101" s="3" t="s">
        <v>3187</v>
      </c>
      <c r="C101" s="3" t="s">
        <v>7297</v>
      </c>
      <c r="D101" s="34">
        <v>15000</v>
      </c>
      <c r="E101" s="32">
        <v>17444</v>
      </c>
      <c r="F101" s="3" t="s">
        <v>8218</v>
      </c>
      <c r="G101" s="3" t="s">
        <v>8223</v>
      </c>
      <c r="H101" s="3" t="s">
        <v>8245</v>
      </c>
      <c r="I101" s="22">
        <v>1407167973</v>
      </c>
      <c r="J101" s="22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23">
        <v>116</v>
      </c>
      <c r="P101" s="24">
        <v>71.489999999999995</v>
      </c>
      <c r="Q101" s="25" t="s">
        <v>8315</v>
      </c>
      <c r="R101" s="3" t="s">
        <v>8316</v>
      </c>
      <c r="S101" s="26">
        <v>41835.666354166664</v>
      </c>
      <c r="T101" s="26">
        <v>41855.666354166664</v>
      </c>
    </row>
    <row r="102" spans="1:20" ht="81" x14ac:dyDescent="0.25">
      <c r="A102" s="3">
        <v>3208</v>
      </c>
      <c r="B102" s="3" t="s">
        <v>3208</v>
      </c>
      <c r="C102" s="3" t="s">
        <v>7318</v>
      </c>
      <c r="D102" s="34">
        <v>5000</v>
      </c>
      <c r="E102" s="32">
        <v>5175</v>
      </c>
      <c r="F102" s="3" t="s">
        <v>8218</v>
      </c>
      <c r="G102" s="3" t="s">
        <v>8223</v>
      </c>
      <c r="H102" s="3" t="s">
        <v>8245</v>
      </c>
      <c r="I102" s="22">
        <v>1406557877</v>
      </c>
      <c r="J102" s="22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23">
        <v>104</v>
      </c>
      <c r="P102" s="24">
        <v>63.11</v>
      </c>
      <c r="Q102" s="25" t="s">
        <v>8315</v>
      </c>
      <c r="R102" s="3" t="s">
        <v>8316</v>
      </c>
      <c r="S102" s="26">
        <v>41827.605057870373</v>
      </c>
      <c r="T102" s="26">
        <v>41848.605057870373</v>
      </c>
    </row>
    <row r="103" spans="1:20" ht="97" x14ac:dyDescent="0.25">
      <c r="A103" s="3">
        <v>3209</v>
      </c>
      <c r="B103" s="3" t="s">
        <v>3209</v>
      </c>
      <c r="C103" s="3" t="s">
        <v>7319</v>
      </c>
      <c r="D103" s="34">
        <v>9500</v>
      </c>
      <c r="E103" s="32">
        <v>11335.7</v>
      </c>
      <c r="F103" s="3" t="s">
        <v>8218</v>
      </c>
      <c r="G103" s="3" t="s">
        <v>8223</v>
      </c>
      <c r="H103" s="3" t="s">
        <v>8245</v>
      </c>
      <c r="I103" s="22">
        <v>1403305200</v>
      </c>
      <c r="J103" s="22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23">
        <v>119</v>
      </c>
      <c r="P103" s="24">
        <v>50.16</v>
      </c>
      <c r="Q103" s="25" t="s">
        <v>8315</v>
      </c>
      <c r="R103" s="3" t="s">
        <v>8316</v>
      </c>
      <c r="S103" s="26">
        <v>41778.637245370373</v>
      </c>
      <c r="T103" s="26">
        <v>41810.958333333336</v>
      </c>
    </row>
    <row r="104" spans="1:20" ht="65" x14ac:dyDescent="0.25">
      <c r="A104" s="3">
        <v>3210</v>
      </c>
      <c r="B104" s="3" t="s">
        <v>3210</v>
      </c>
      <c r="C104" s="3" t="s">
        <v>7320</v>
      </c>
      <c r="D104" s="34">
        <v>3000</v>
      </c>
      <c r="E104" s="32">
        <v>3773</v>
      </c>
      <c r="F104" s="3" t="s">
        <v>8218</v>
      </c>
      <c r="G104" s="3" t="s">
        <v>8223</v>
      </c>
      <c r="H104" s="3" t="s">
        <v>8245</v>
      </c>
      <c r="I104" s="22">
        <v>1338523140</v>
      </c>
      <c r="J104" s="22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23">
        <v>126</v>
      </c>
      <c r="P104" s="24">
        <v>62.88</v>
      </c>
      <c r="Q104" s="25" t="s">
        <v>8315</v>
      </c>
      <c r="R104" s="3" t="s">
        <v>8316</v>
      </c>
      <c r="S104" s="26">
        <v>41013.936562499999</v>
      </c>
      <c r="T104" s="26">
        <v>41061.165972222225</v>
      </c>
    </row>
    <row r="105" spans="1:20" ht="65" x14ac:dyDescent="0.25">
      <c r="A105" s="3">
        <v>3211</v>
      </c>
      <c r="B105" s="3" t="s">
        <v>3211</v>
      </c>
      <c r="C105" s="3" t="s">
        <v>7321</v>
      </c>
      <c r="D105" s="34">
        <v>23000</v>
      </c>
      <c r="E105" s="32">
        <v>27541</v>
      </c>
      <c r="F105" s="3" t="s">
        <v>8218</v>
      </c>
      <c r="G105" s="3" t="s">
        <v>8223</v>
      </c>
      <c r="H105" s="3" t="s">
        <v>8245</v>
      </c>
      <c r="I105" s="22">
        <v>1408068000</v>
      </c>
      <c r="J105" s="22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23">
        <v>120</v>
      </c>
      <c r="P105" s="24">
        <v>85.53</v>
      </c>
      <c r="Q105" s="25" t="s">
        <v>8315</v>
      </c>
      <c r="R105" s="3" t="s">
        <v>8316</v>
      </c>
      <c r="S105" s="26">
        <v>41834.586574074077</v>
      </c>
      <c r="T105" s="26">
        <v>41866.083333333336</v>
      </c>
    </row>
    <row r="106" spans="1:20" ht="49" x14ac:dyDescent="0.25">
      <c r="A106" s="3">
        <v>3212</v>
      </c>
      <c r="B106" s="3" t="s">
        <v>3212</v>
      </c>
      <c r="C106" s="3" t="s">
        <v>7322</v>
      </c>
      <c r="D106" s="34">
        <v>4000</v>
      </c>
      <c r="E106" s="32">
        <v>5050</v>
      </c>
      <c r="F106" s="3" t="s">
        <v>8218</v>
      </c>
      <c r="G106" s="3" t="s">
        <v>8223</v>
      </c>
      <c r="H106" s="3" t="s">
        <v>8245</v>
      </c>
      <c r="I106" s="22">
        <v>1407524751</v>
      </c>
      <c r="J106" s="22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23">
        <v>126</v>
      </c>
      <c r="P106" s="24">
        <v>53.72</v>
      </c>
      <c r="Q106" s="25" t="s">
        <v>8315</v>
      </c>
      <c r="R106" s="3" t="s">
        <v>8316</v>
      </c>
      <c r="S106" s="26">
        <v>41829.795729166668</v>
      </c>
      <c r="T106" s="26">
        <v>41859.795729166668</v>
      </c>
    </row>
    <row r="107" spans="1:20" ht="97" x14ac:dyDescent="0.25">
      <c r="A107" s="3">
        <v>3215</v>
      </c>
      <c r="B107" s="3" t="s">
        <v>3215</v>
      </c>
      <c r="C107" s="3" t="s">
        <v>7325</v>
      </c>
      <c r="D107" s="34">
        <v>35000</v>
      </c>
      <c r="E107" s="32">
        <v>35123</v>
      </c>
      <c r="F107" s="3" t="s">
        <v>8218</v>
      </c>
      <c r="G107" s="3" t="s">
        <v>8223</v>
      </c>
      <c r="H107" s="3" t="s">
        <v>8245</v>
      </c>
      <c r="I107" s="22">
        <v>1441857540</v>
      </c>
      <c r="J107" s="22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23">
        <v>100</v>
      </c>
      <c r="P107" s="24">
        <v>262.11</v>
      </c>
      <c r="Q107" s="25" t="s">
        <v>8315</v>
      </c>
      <c r="R107" s="3" t="s">
        <v>8316</v>
      </c>
      <c r="S107" s="26">
        <v>42219.665173611109</v>
      </c>
      <c r="T107" s="26">
        <v>42257.165972222225</v>
      </c>
    </row>
    <row r="108" spans="1:20" ht="49" x14ac:dyDescent="0.25">
      <c r="A108" s="3">
        <v>3217</v>
      </c>
      <c r="B108" s="3" t="s">
        <v>3217</v>
      </c>
      <c r="C108" s="3" t="s">
        <v>7327</v>
      </c>
      <c r="D108" s="34">
        <v>4500</v>
      </c>
      <c r="E108" s="32">
        <v>5221</v>
      </c>
      <c r="F108" s="3" t="s">
        <v>8218</v>
      </c>
      <c r="G108" s="3" t="s">
        <v>8223</v>
      </c>
      <c r="H108" s="3" t="s">
        <v>8245</v>
      </c>
      <c r="I108" s="22">
        <v>1478264784</v>
      </c>
      <c r="J108" s="22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23">
        <v>116</v>
      </c>
      <c r="P108" s="24">
        <v>50.2</v>
      </c>
      <c r="Q108" s="25" t="s">
        <v>8315</v>
      </c>
      <c r="R108" s="3" t="s">
        <v>8316</v>
      </c>
      <c r="S108" s="26">
        <v>42648.546111111107</v>
      </c>
      <c r="T108" s="26">
        <v>42678.546111111107</v>
      </c>
    </row>
    <row r="109" spans="1:20" ht="81" x14ac:dyDescent="0.25">
      <c r="A109" s="3">
        <v>3219</v>
      </c>
      <c r="B109" s="3" t="s">
        <v>3219</v>
      </c>
      <c r="C109" s="3" t="s">
        <v>7329</v>
      </c>
      <c r="D109" s="34">
        <v>20000</v>
      </c>
      <c r="E109" s="32">
        <v>20022</v>
      </c>
      <c r="F109" s="3" t="s">
        <v>8218</v>
      </c>
      <c r="G109" s="3" t="s">
        <v>8223</v>
      </c>
      <c r="H109" s="3" t="s">
        <v>8245</v>
      </c>
      <c r="I109" s="22">
        <v>1427063747</v>
      </c>
      <c r="J109" s="22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23">
        <v>100</v>
      </c>
      <c r="P109" s="24">
        <v>168.25</v>
      </c>
      <c r="Q109" s="25" t="s">
        <v>8315</v>
      </c>
      <c r="R109" s="3" t="s">
        <v>8316</v>
      </c>
      <c r="S109" s="26">
        <v>42050.983182870375</v>
      </c>
      <c r="T109" s="26">
        <v>42085.941516203704</v>
      </c>
    </row>
    <row r="110" spans="1:20" ht="33" x14ac:dyDescent="0.25">
      <c r="A110" s="3">
        <v>3220</v>
      </c>
      <c r="B110" s="3" t="s">
        <v>3220</v>
      </c>
      <c r="C110" s="3" t="s">
        <v>7330</v>
      </c>
      <c r="D110" s="34">
        <v>15000</v>
      </c>
      <c r="E110" s="32">
        <v>15126</v>
      </c>
      <c r="F110" s="3" t="s">
        <v>8218</v>
      </c>
      <c r="G110" s="3" t="s">
        <v>8223</v>
      </c>
      <c r="H110" s="3" t="s">
        <v>8245</v>
      </c>
      <c r="I110" s="22">
        <v>1489352400</v>
      </c>
      <c r="J110" s="22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23">
        <v>101</v>
      </c>
      <c r="P110" s="24">
        <v>256.37</v>
      </c>
      <c r="Q110" s="25" t="s">
        <v>8315</v>
      </c>
      <c r="R110" s="3" t="s">
        <v>8316</v>
      </c>
      <c r="S110" s="26">
        <v>42772.833379629628</v>
      </c>
      <c r="T110" s="26">
        <v>42806.875</v>
      </c>
    </row>
    <row r="111" spans="1:20" ht="65" x14ac:dyDescent="0.25">
      <c r="A111" s="3">
        <v>3222</v>
      </c>
      <c r="B111" s="3" t="s">
        <v>3222</v>
      </c>
      <c r="C111" s="3" t="s">
        <v>7332</v>
      </c>
      <c r="D111" s="34">
        <v>2500</v>
      </c>
      <c r="E111" s="32">
        <v>3120</v>
      </c>
      <c r="F111" s="3" t="s">
        <v>8218</v>
      </c>
      <c r="G111" s="3" t="s">
        <v>8223</v>
      </c>
      <c r="H111" s="3" t="s">
        <v>8245</v>
      </c>
      <c r="I111" s="22">
        <v>1445722140</v>
      </c>
      <c r="J111" s="22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23">
        <v>125</v>
      </c>
      <c r="P111" s="24">
        <v>37.14</v>
      </c>
      <c r="Q111" s="25" t="s">
        <v>8315</v>
      </c>
      <c r="R111" s="3" t="s">
        <v>8316</v>
      </c>
      <c r="S111" s="26">
        <v>42270.582141203704</v>
      </c>
      <c r="T111" s="26">
        <v>42301.895138888889</v>
      </c>
    </row>
    <row r="112" spans="1:20" ht="97" x14ac:dyDescent="0.25">
      <c r="A112" s="3">
        <v>3223</v>
      </c>
      <c r="B112" s="3" t="s">
        <v>3223</v>
      </c>
      <c r="C112" s="3" t="s">
        <v>7333</v>
      </c>
      <c r="D112" s="34">
        <v>3100</v>
      </c>
      <c r="E112" s="32">
        <v>3395</v>
      </c>
      <c r="F112" s="3" t="s">
        <v>8218</v>
      </c>
      <c r="G112" s="3" t="s">
        <v>8223</v>
      </c>
      <c r="H112" s="3" t="s">
        <v>8245</v>
      </c>
      <c r="I112" s="22">
        <v>1440100976</v>
      </c>
      <c r="J112" s="22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23">
        <v>110</v>
      </c>
      <c r="P112" s="24">
        <v>45.88</v>
      </c>
      <c r="Q112" s="25" t="s">
        <v>8315</v>
      </c>
      <c r="R112" s="3" t="s">
        <v>8316</v>
      </c>
      <c r="S112" s="26">
        <v>42206.835370370376</v>
      </c>
      <c r="T112" s="26">
        <v>42236.835370370376</v>
      </c>
    </row>
    <row r="113" spans="1:20" ht="65" x14ac:dyDescent="0.25">
      <c r="A113" s="3">
        <v>3224</v>
      </c>
      <c r="B113" s="3" t="s">
        <v>3224</v>
      </c>
      <c r="C113" s="3" t="s">
        <v>7334</v>
      </c>
      <c r="D113" s="34">
        <v>30000</v>
      </c>
      <c r="E113" s="32">
        <v>30610</v>
      </c>
      <c r="F113" s="3" t="s">
        <v>8218</v>
      </c>
      <c r="G113" s="3" t="s">
        <v>8223</v>
      </c>
      <c r="H113" s="3" t="s">
        <v>8245</v>
      </c>
      <c r="I113" s="22">
        <v>1484024400</v>
      </c>
      <c r="J113" s="22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23">
        <v>102</v>
      </c>
      <c r="P113" s="24">
        <v>141.71</v>
      </c>
      <c r="Q113" s="25" t="s">
        <v>8315</v>
      </c>
      <c r="R113" s="3" t="s">
        <v>8316</v>
      </c>
      <c r="S113" s="26">
        <v>42697.850844907407</v>
      </c>
      <c r="T113" s="26">
        <v>42745.208333333328</v>
      </c>
    </row>
    <row r="114" spans="1:20" ht="81" x14ac:dyDescent="0.25">
      <c r="A114" s="3">
        <v>3225</v>
      </c>
      <c r="B114" s="3" t="s">
        <v>3225</v>
      </c>
      <c r="C114" s="3" t="s">
        <v>7335</v>
      </c>
      <c r="D114" s="34">
        <v>2000</v>
      </c>
      <c r="E114" s="32">
        <v>2047</v>
      </c>
      <c r="F114" s="3" t="s">
        <v>8218</v>
      </c>
      <c r="G114" s="3" t="s">
        <v>8223</v>
      </c>
      <c r="H114" s="3" t="s">
        <v>8245</v>
      </c>
      <c r="I114" s="22">
        <v>1464987600</v>
      </c>
      <c r="J114" s="22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23">
        <v>102</v>
      </c>
      <c r="P114" s="24">
        <v>52.49</v>
      </c>
      <c r="Q114" s="25" t="s">
        <v>8315</v>
      </c>
      <c r="R114" s="3" t="s">
        <v>8316</v>
      </c>
      <c r="S114" s="26">
        <v>42503.559467592597</v>
      </c>
      <c r="T114" s="26">
        <v>42524.875</v>
      </c>
    </row>
    <row r="115" spans="1:20" ht="81" x14ac:dyDescent="0.25">
      <c r="A115" s="3">
        <v>3228</v>
      </c>
      <c r="B115" s="3" t="s">
        <v>3228</v>
      </c>
      <c r="C115" s="3" t="s">
        <v>7338</v>
      </c>
      <c r="D115" s="34">
        <v>7000</v>
      </c>
      <c r="E115" s="32">
        <v>7164</v>
      </c>
      <c r="F115" s="3" t="s">
        <v>8218</v>
      </c>
      <c r="G115" s="3" t="s">
        <v>8223</v>
      </c>
      <c r="H115" s="3" t="s">
        <v>8245</v>
      </c>
      <c r="I115" s="22">
        <v>1450328340</v>
      </c>
      <c r="J115" s="22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23">
        <v>102</v>
      </c>
      <c r="P115" s="24">
        <v>193.62</v>
      </c>
      <c r="Q115" s="25" t="s">
        <v>8315</v>
      </c>
      <c r="R115" s="3" t="s">
        <v>8316</v>
      </c>
      <c r="S115" s="26">
        <v>42323.70930555556</v>
      </c>
      <c r="T115" s="26">
        <v>42355.207638888889</v>
      </c>
    </row>
    <row r="116" spans="1:20" ht="81" x14ac:dyDescent="0.25">
      <c r="A116" s="3">
        <v>3229</v>
      </c>
      <c r="B116" s="3" t="s">
        <v>3229</v>
      </c>
      <c r="C116" s="3" t="s">
        <v>7339</v>
      </c>
      <c r="D116" s="34">
        <v>20000</v>
      </c>
      <c r="E116" s="32">
        <v>21573</v>
      </c>
      <c r="F116" s="3" t="s">
        <v>8218</v>
      </c>
      <c r="G116" s="3" t="s">
        <v>8223</v>
      </c>
      <c r="H116" s="3" t="s">
        <v>8245</v>
      </c>
      <c r="I116" s="22">
        <v>1416470398</v>
      </c>
      <c r="J116" s="22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23">
        <v>108</v>
      </c>
      <c r="P116" s="24">
        <v>106.8</v>
      </c>
      <c r="Q116" s="25" t="s">
        <v>8315</v>
      </c>
      <c r="R116" s="3" t="s">
        <v>8316</v>
      </c>
      <c r="S116" s="26">
        <v>41933.291643518518</v>
      </c>
      <c r="T116" s="26">
        <v>41963.333310185189</v>
      </c>
    </row>
    <row r="117" spans="1:20" ht="97" x14ac:dyDescent="0.25">
      <c r="A117" s="3">
        <v>3230</v>
      </c>
      <c r="B117" s="3" t="s">
        <v>3230</v>
      </c>
      <c r="C117" s="3" t="s">
        <v>7340</v>
      </c>
      <c r="D117" s="34">
        <v>2600</v>
      </c>
      <c r="E117" s="32">
        <v>2857</v>
      </c>
      <c r="F117" s="3" t="s">
        <v>8218</v>
      </c>
      <c r="G117" s="3" t="s">
        <v>8223</v>
      </c>
      <c r="H117" s="3" t="s">
        <v>8245</v>
      </c>
      <c r="I117" s="22">
        <v>1412135940</v>
      </c>
      <c r="J117" s="22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23">
        <v>110</v>
      </c>
      <c r="P117" s="24">
        <v>77.22</v>
      </c>
      <c r="Q117" s="25" t="s">
        <v>8315</v>
      </c>
      <c r="R117" s="3" t="s">
        <v>8316</v>
      </c>
      <c r="S117" s="26">
        <v>41898.168125000004</v>
      </c>
      <c r="T117" s="26">
        <v>41913.165972222225</v>
      </c>
    </row>
    <row r="118" spans="1:20" ht="97" x14ac:dyDescent="0.25">
      <c r="A118" s="3">
        <v>3231</v>
      </c>
      <c r="B118" s="3" t="s">
        <v>3231</v>
      </c>
      <c r="C118" s="3" t="s">
        <v>7341</v>
      </c>
      <c r="D118" s="34">
        <v>1000</v>
      </c>
      <c r="E118" s="32">
        <v>1610</v>
      </c>
      <c r="F118" s="3" t="s">
        <v>8218</v>
      </c>
      <c r="G118" s="3" t="s">
        <v>8223</v>
      </c>
      <c r="H118" s="3" t="s">
        <v>8245</v>
      </c>
      <c r="I118" s="22">
        <v>1460846347</v>
      </c>
      <c r="J118" s="22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23">
        <v>161</v>
      </c>
      <c r="P118" s="24">
        <v>57.5</v>
      </c>
      <c r="Q118" s="25" t="s">
        <v>8315</v>
      </c>
      <c r="R118" s="3" t="s">
        <v>8316</v>
      </c>
      <c r="S118" s="26">
        <v>42446.943831018521</v>
      </c>
      <c r="T118" s="26">
        <v>42476.943831018521</v>
      </c>
    </row>
    <row r="119" spans="1:20" ht="81" x14ac:dyDescent="0.25">
      <c r="A119" s="3">
        <v>3232</v>
      </c>
      <c r="B119" s="3" t="s">
        <v>3232</v>
      </c>
      <c r="C119" s="3" t="s">
        <v>7342</v>
      </c>
      <c r="D119" s="34">
        <v>1000</v>
      </c>
      <c r="E119" s="32">
        <v>1312</v>
      </c>
      <c r="F119" s="3" t="s">
        <v>8218</v>
      </c>
      <c r="G119" s="3" t="s">
        <v>8223</v>
      </c>
      <c r="H119" s="3" t="s">
        <v>8245</v>
      </c>
      <c r="I119" s="22">
        <v>1462334340</v>
      </c>
      <c r="J119" s="22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23">
        <v>131</v>
      </c>
      <c r="P119" s="24">
        <v>50.46</v>
      </c>
      <c r="Q119" s="25" t="s">
        <v>8315</v>
      </c>
      <c r="R119" s="3" t="s">
        <v>8316</v>
      </c>
      <c r="S119" s="26">
        <v>42463.81385416667</v>
      </c>
      <c r="T119" s="26">
        <v>42494.165972222225</v>
      </c>
    </row>
    <row r="120" spans="1:20" ht="65" x14ac:dyDescent="0.25">
      <c r="A120" s="3">
        <v>3233</v>
      </c>
      <c r="B120" s="3" t="s">
        <v>3233</v>
      </c>
      <c r="C120" s="3" t="s">
        <v>7343</v>
      </c>
      <c r="D120" s="34">
        <v>5000</v>
      </c>
      <c r="E120" s="32">
        <v>5940</v>
      </c>
      <c r="F120" s="3" t="s">
        <v>8218</v>
      </c>
      <c r="G120" s="3" t="s">
        <v>8223</v>
      </c>
      <c r="H120" s="3" t="s">
        <v>8245</v>
      </c>
      <c r="I120" s="22">
        <v>1488482355</v>
      </c>
      <c r="J120" s="22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23">
        <v>119</v>
      </c>
      <c r="P120" s="24">
        <v>97.38</v>
      </c>
      <c r="Q120" s="25" t="s">
        <v>8315</v>
      </c>
      <c r="R120" s="3" t="s">
        <v>8316</v>
      </c>
      <c r="S120" s="26">
        <v>42766.805034722223</v>
      </c>
      <c r="T120" s="26">
        <v>42796.805034722223</v>
      </c>
    </row>
    <row r="121" spans="1:20" ht="65" x14ac:dyDescent="0.25">
      <c r="A121" s="3">
        <v>3235</v>
      </c>
      <c r="B121" s="3" t="s">
        <v>3235</v>
      </c>
      <c r="C121" s="3" t="s">
        <v>7345</v>
      </c>
      <c r="D121" s="34">
        <v>15000</v>
      </c>
      <c r="E121" s="32">
        <v>15481</v>
      </c>
      <c r="F121" s="3" t="s">
        <v>8218</v>
      </c>
      <c r="G121" s="3" t="s">
        <v>8223</v>
      </c>
      <c r="H121" s="3" t="s">
        <v>8245</v>
      </c>
      <c r="I121" s="22">
        <v>1467361251</v>
      </c>
      <c r="J121" s="22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23">
        <v>103</v>
      </c>
      <c r="P121" s="24">
        <v>85.53</v>
      </c>
      <c r="Q121" s="25" t="s">
        <v>8315</v>
      </c>
      <c r="R121" s="3" t="s">
        <v>8316</v>
      </c>
      <c r="S121" s="26">
        <v>42522.347812499997</v>
      </c>
      <c r="T121" s="26">
        <v>42552.347812499997</v>
      </c>
    </row>
    <row r="122" spans="1:20" ht="81" x14ac:dyDescent="0.25">
      <c r="A122" s="3">
        <v>3236</v>
      </c>
      <c r="B122" s="3" t="s">
        <v>3236</v>
      </c>
      <c r="C122" s="3" t="s">
        <v>7346</v>
      </c>
      <c r="D122" s="34">
        <v>20000</v>
      </c>
      <c r="E122" s="32">
        <v>20120</v>
      </c>
      <c r="F122" s="3" t="s">
        <v>8218</v>
      </c>
      <c r="G122" s="3" t="s">
        <v>8223</v>
      </c>
      <c r="H122" s="3" t="s">
        <v>8245</v>
      </c>
      <c r="I122" s="22">
        <v>1482962433</v>
      </c>
      <c r="J122" s="22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23">
        <v>101</v>
      </c>
      <c r="P122" s="24">
        <v>182.91</v>
      </c>
      <c r="Q122" s="25" t="s">
        <v>8315</v>
      </c>
      <c r="R122" s="3" t="s">
        <v>8316</v>
      </c>
      <c r="S122" s="26">
        <v>42702.917048611111</v>
      </c>
      <c r="T122" s="26">
        <v>42732.917048611111</v>
      </c>
    </row>
    <row r="123" spans="1:20" ht="81" x14ac:dyDescent="0.25">
      <c r="A123" s="3">
        <v>3237</v>
      </c>
      <c r="B123" s="3" t="s">
        <v>3237</v>
      </c>
      <c r="C123" s="3" t="s">
        <v>7347</v>
      </c>
      <c r="D123" s="34">
        <v>35000</v>
      </c>
      <c r="E123" s="32">
        <v>35275.64</v>
      </c>
      <c r="F123" s="3" t="s">
        <v>8218</v>
      </c>
      <c r="G123" s="3" t="s">
        <v>8223</v>
      </c>
      <c r="H123" s="3" t="s">
        <v>8245</v>
      </c>
      <c r="I123" s="22">
        <v>1443499140</v>
      </c>
      <c r="J123" s="22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23">
        <v>101</v>
      </c>
      <c r="P123" s="24">
        <v>131.13999999999999</v>
      </c>
      <c r="Q123" s="25" t="s">
        <v>8315</v>
      </c>
      <c r="R123" s="3" t="s">
        <v>8316</v>
      </c>
      <c r="S123" s="26">
        <v>42252.474351851852</v>
      </c>
      <c r="T123" s="26">
        <v>42276.165972222225</v>
      </c>
    </row>
    <row r="124" spans="1:20" ht="81" x14ac:dyDescent="0.25">
      <c r="A124" s="3">
        <v>3241</v>
      </c>
      <c r="B124" s="3" t="s">
        <v>3241</v>
      </c>
      <c r="C124" s="3" t="s">
        <v>7351</v>
      </c>
      <c r="D124" s="34">
        <v>8500</v>
      </c>
      <c r="E124" s="32">
        <v>9801</v>
      </c>
      <c r="F124" s="3" t="s">
        <v>8218</v>
      </c>
      <c r="G124" s="3" t="s">
        <v>8223</v>
      </c>
      <c r="H124" s="3" t="s">
        <v>8245</v>
      </c>
      <c r="I124" s="22">
        <v>1413269940</v>
      </c>
      <c r="J124" s="22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23">
        <v>115</v>
      </c>
      <c r="P124" s="24">
        <v>58.69</v>
      </c>
      <c r="Q124" s="25" t="s">
        <v>8315</v>
      </c>
      <c r="R124" s="3" t="s">
        <v>8316</v>
      </c>
      <c r="S124" s="26">
        <v>41893.324884259258</v>
      </c>
      <c r="T124" s="26">
        <v>41926.290972222225</v>
      </c>
    </row>
    <row r="125" spans="1:20" ht="81" x14ac:dyDescent="0.25">
      <c r="A125" s="3">
        <v>3242</v>
      </c>
      <c r="B125" s="3" t="s">
        <v>3242</v>
      </c>
      <c r="C125" s="3" t="s">
        <v>7352</v>
      </c>
      <c r="D125" s="34">
        <v>10000</v>
      </c>
      <c r="E125" s="32">
        <v>12730.42</v>
      </c>
      <c r="F125" s="3" t="s">
        <v>8218</v>
      </c>
      <c r="G125" s="3" t="s">
        <v>8223</v>
      </c>
      <c r="H125" s="3" t="s">
        <v>8245</v>
      </c>
      <c r="I125" s="22">
        <v>1411150092</v>
      </c>
      <c r="J125" s="22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23">
        <v>127</v>
      </c>
      <c r="P125" s="24">
        <v>69.569999999999993</v>
      </c>
      <c r="Q125" s="25" t="s">
        <v>8315</v>
      </c>
      <c r="R125" s="3" t="s">
        <v>8316</v>
      </c>
      <c r="S125" s="26">
        <v>41871.755694444444</v>
      </c>
      <c r="T125" s="26">
        <v>41901.755694444444</v>
      </c>
    </row>
    <row r="126" spans="1:20" ht="65" x14ac:dyDescent="0.25">
      <c r="A126" s="3">
        <v>3243</v>
      </c>
      <c r="B126" s="3" t="s">
        <v>3243</v>
      </c>
      <c r="C126" s="3" t="s">
        <v>7353</v>
      </c>
      <c r="D126" s="34">
        <v>8000</v>
      </c>
      <c r="E126" s="32">
        <v>8227</v>
      </c>
      <c r="F126" s="3" t="s">
        <v>8218</v>
      </c>
      <c r="G126" s="3" t="s">
        <v>8223</v>
      </c>
      <c r="H126" s="3" t="s">
        <v>8245</v>
      </c>
      <c r="I126" s="22">
        <v>1444348800</v>
      </c>
      <c r="J126" s="22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23">
        <v>103</v>
      </c>
      <c r="P126" s="24">
        <v>115.87</v>
      </c>
      <c r="Q126" s="25" t="s">
        <v>8315</v>
      </c>
      <c r="R126" s="3" t="s">
        <v>8316</v>
      </c>
      <c r="S126" s="26">
        <v>42262.096782407403</v>
      </c>
      <c r="T126" s="26">
        <v>42286</v>
      </c>
    </row>
    <row r="127" spans="1:20" ht="81" x14ac:dyDescent="0.25">
      <c r="A127" s="3">
        <v>3245</v>
      </c>
      <c r="B127" s="3" t="s">
        <v>3245</v>
      </c>
      <c r="C127" s="3" t="s">
        <v>7355</v>
      </c>
      <c r="D127" s="34">
        <v>21000</v>
      </c>
      <c r="E127" s="32">
        <v>21904</v>
      </c>
      <c r="F127" s="3" t="s">
        <v>8218</v>
      </c>
      <c r="G127" s="3" t="s">
        <v>8223</v>
      </c>
      <c r="H127" s="3" t="s">
        <v>8245</v>
      </c>
      <c r="I127" s="22">
        <v>1434074400</v>
      </c>
      <c r="J127" s="22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23">
        <v>104</v>
      </c>
      <c r="P127" s="24">
        <v>81.13</v>
      </c>
      <c r="Q127" s="25" t="s">
        <v>8315</v>
      </c>
      <c r="R127" s="3" t="s">
        <v>8316</v>
      </c>
      <c r="S127" s="26">
        <v>42135.60020833333</v>
      </c>
      <c r="T127" s="26">
        <v>42167.083333333328</v>
      </c>
    </row>
    <row r="128" spans="1:20" ht="65" x14ac:dyDescent="0.25">
      <c r="A128" s="3">
        <v>3246</v>
      </c>
      <c r="B128" s="3" t="s">
        <v>3246</v>
      </c>
      <c r="C128" s="3" t="s">
        <v>7356</v>
      </c>
      <c r="D128" s="34">
        <v>10000</v>
      </c>
      <c r="E128" s="32">
        <v>11122</v>
      </c>
      <c r="F128" s="3" t="s">
        <v>8218</v>
      </c>
      <c r="G128" s="3" t="s">
        <v>8223</v>
      </c>
      <c r="H128" s="3" t="s">
        <v>8245</v>
      </c>
      <c r="I128" s="22">
        <v>1442030340</v>
      </c>
      <c r="J128" s="22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23">
        <v>111</v>
      </c>
      <c r="P128" s="24">
        <v>57.63</v>
      </c>
      <c r="Q128" s="25" t="s">
        <v>8315</v>
      </c>
      <c r="R128" s="3" t="s">
        <v>8316</v>
      </c>
      <c r="S128" s="26">
        <v>42230.472222222219</v>
      </c>
      <c r="T128" s="26">
        <v>42259.165972222225</v>
      </c>
    </row>
    <row r="129" spans="1:20" ht="81" x14ac:dyDescent="0.25">
      <c r="A129" s="3">
        <v>3248</v>
      </c>
      <c r="B129" s="3" t="s">
        <v>3248</v>
      </c>
      <c r="C129" s="3" t="s">
        <v>7358</v>
      </c>
      <c r="D129" s="34">
        <v>12000</v>
      </c>
      <c r="E129" s="32">
        <v>12095</v>
      </c>
      <c r="F129" s="3" t="s">
        <v>8218</v>
      </c>
      <c r="G129" s="3" t="s">
        <v>8223</v>
      </c>
      <c r="H129" s="3" t="s">
        <v>8245</v>
      </c>
      <c r="I129" s="22">
        <v>1428178757</v>
      </c>
      <c r="J129" s="22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23">
        <v>101</v>
      </c>
      <c r="P129" s="24">
        <v>60.48</v>
      </c>
      <c r="Q129" s="25" t="s">
        <v>8315</v>
      </c>
      <c r="R129" s="3" t="s">
        <v>8316</v>
      </c>
      <c r="S129" s="26">
        <v>42068.888391203705</v>
      </c>
      <c r="T129" s="26">
        <v>42098.846724537041</v>
      </c>
    </row>
    <row r="130" spans="1:20" ht="81" x14ac:dyDescent="0.25">
      <c r="A130" s="3">
        <v>3249</v>
      </c>
      <c r="B130" s="3" t="s">
        <v>3249</v>
      </c>
      <c r="C130" s="3" t="s">
        <v>7359</v>
      </c>
      <c r="D130" s="34">
        <v>5500</v>
      </c>
      <c r="E130" s="32">
        <v>5771</v>
      </c>
      <c r="F130" s="3" t="s">
        <v>8218</v>
      </c>
      <c r="G130" s="3" t="s">
        <v>8223</v>
      </c>
      <c r="H130" s="3" t="s">
        <v>8245</v>
      </c>
      <c r="I130" s="22">
        <v>1434822914</v>
      </c>
      <c r="J130" s="22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23">
        <v>105</v>
      </c>
      <c r="P130" s="24">
        <v>65.58</v>
      </c>
      <c r="Q130" s="25" t="s">
        <v>8315</v>
      </c>
      <c r="R130" s="3" t="s">
        <v>8316</v>
      </c>
      <c r="S130" s="26">
        <v>42145.746689814812</v>
      </c>
      <c r="T130" s="26">
        <v>42175.746689814812</v>
      </c>
    </row>
    <row r="131" spans="1:20" ht="65" x14ac:dyDescent="0.25">
      <c r="A131" s="3">
        <v>3250</v>
      </c>
      <c r="B131" s="3" t="s">
        <v>3250</v>
      </c>
      <c r="C131" s="3" t="s">
        <v>7360</v>
      </c>
      <c r="D131" s="34">
        <v>25000</v>
      </c>
      <c r="E131" s="32">
        <v>25388</v>
      </c>
      <c r="F131" s="3" t="s">
        <v>8218</v>
      </c>
      <c r="G131" s="3" t="s">
        <v>8223</v>
      </c>
      <c r="H131" s="3" t="s">
        <v>8245</v>
      </c>
      <c r="I131" s="22">
        <v>1415213324</v>
      </c>
      <c r="J131" s="22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23">
        <v>102</v>
      </c>
      <c r="P131" s="24">
        <v>119.19</v>
      </c>
      <c r="Q131" s="25" t="s">
        <v>8315</v>
      </c>
      <c r="R131" s="3" t="s">
        <v>8316</v>
      </c>
      <c r="S131" s="26">
        <v>41918.742175925923</v>
      </c>
      <c r="T131" s="26">
        <v>41948.783842592595</v>
      </c>
    </row>
    <row r="132" spans="1:20" ht="65" x14ac:dyDescent="0.25">
      <c r="A132" s="3">
        <v>3251</v>
      </c>
      <c r="B132" s="3" t="s">
        <v>3251</v>
      </c>
      <c r="C132" s="3" t="s">
        <v>7361</v>
      </c>
      <c r="D132" s="34">
        <v>1500</v>
      </c>
      <c r="E132" s="32">
        <v>1661</v>
      </c>
      <c r="F132" s="3" t="s">
        <v>8218</v>
      </c>
      <c r="G132" s="3" t="s">
        <v>8223</v>
      </c>
      <c r="H132" s="3" t="s">
        <v>8245</v>
      </c>
      <c r="I132" s="22">
        <v>1434907966</v>
      </c>
      <c r="J132" s="22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23">
        <v>111</v>
      </c>
      <c r="P132" s="24">
        <v>83.05</v>
      </c>
      <c r="Q132" s="25" t="s">
        <v>8315</v>
      </c>
      <c r="R132" s="3" t="s">
        <v>8316</v>
      </c>
      <c r="S132" s="26">
        <v>42146.731087962966</v>
      </c>
      <c r="T132" s="26">
        <v>42176.731087962966</v>
      </c>
    </row>
    <row r="133" spans="1:20" ht="65" x14ac:dyDescent="0.25">
      <c r="A133" s="3">
        <v>3253</v>
      </c>
      <c r="B133" s="3" t="s">
        <v>3253</v>
      </c>
      <c r="C133" s="3" t="s">
        <v>7363</v>
      </c>
      <c r="D133" s="34">
        <v>20000</v>
      </c>
      <c r="E133" s="32">
        <v>20365</v>
      </c>
      <c r="F133" s="3" t="s">
        <v>8218</v>
      </c>
      <c r="G133" s="3" t="s">
        <v>8223</v>
      </c>
      <c r="H133" s="3" t="s">
        <v>8245</v>
      </c>
      <c r="I133" s="22">
        <v>1473306300</v>
      </c>
      <c r="J133" s="22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23">
        <v>102</v>
      </c>
      <c r="P133" s="24">
        <v>177.09</v>
      </c>
      <c r="Q133" s="25" t="s">
        <v>8315</v>
      </c>
      <c r="R133" s="3" t="s">
        <v>8316</v>
      </c>
      <c r="S133" s="26">
        <v>42602.576712962968</v>
      </c>
      <c r="T133" s="26">
        <v>42621.15625</v>
      </c>
    </row>
    <row r="134" spans="1:20" ht="97" x14ac:dyDescent="0.25">
      <c r="A134" s="3">
        <v>3256</v>
      </c>
      <c r="B134" s="3" t="s">
        <v>3256</v>
      </c>
      <c r="C134" s="3" t="s">
        <v>7366</v>
      </c>
      <c r="D134" s="34">
        <v>10000</v>
      </c>
      <c r="E134" s="32">
        <v>12806</v>
      </c>
      <c r="F134" s="3" t="s">
        <v>8218</v>
      </c>
      <c r="G134" s="3" t="s">
        <v>8223</v>
      </c>
      <c r="H134" s="3" t="s">
        <v>8245</v>
      </c>
      <c r="I134" s="22">
        <v>1433995140</v>
      </c>
      <c r="J134" s="22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23">
        <v>128</v>
      </c>
      <c r="P134" s="24">
        <v>72.760000000000005</v>
      </c>
      <c r="Q134" s="25" t="s">
        <v>8315</v>
      </c>
      <c r="R134" s="3" t="s">
        <v>8316</v>
      </c>
      <c r="S134" s="26">
        <v>42144.573807870373</v>
      </c>
      <c r="T134" s="26">
        <v>42166.165972222225</v>
      </c>
    </row>
    <row r="135" spans="1:20" ht="49" x14ac:dyDescent="0.25">
      <c r="A135" s="3">
        <v>3258</v>
      </c>
      <c r="B135" s="3" t="s">
        <v>3258</v>
      </c>
      <c r="C135" s="3" t="s">
        <v>7368</v>
      </c>
      <c r="D135" s="34">
        <v>7000</v>
      </c>
      <c r="E135" s="32">
        <v>7365</v>
      </c>
      <c r="F135" s="3" t="s">
        <v>8218</v>
      </c>
      <c r="G135" s="3" t="s">
        <v>8223</v>
      </c>
      <c r="H135" s="3" t="s">
        <v>8245</v>
      </c>
      <c r="I135" s="22">
        <v>1420751861</v>
      </c>
      <c r="J135" s="22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23">
        <v>105</v>
      </c>
      <c r="P135" s="24">
        <v>98.2</v>
      </c>
      <c r="Q135" s="25" t="s">
        <v>8315</v>
      </c>
      <c r="R135" s="3" t="s">
        <v>8316</v>
      </c>
      <c r="S135" s="26">
        <v>41982.887280092589</v>
      </c>
      <c r="T135" s="26">
        <v>42012.887280092589</v>
      </c>
    </row>
    <row r="136" spans="1:20" ht="65" x14ac:dyDescent="0.25">
      <c r="A136" s="3">
        <v>3259</v>
      </c>
      <c r="B136" s="3" t="s">
        <v>3259</v>
      </c>
      <c r="C136" s="3" t="s">
        <v>7369</v>
      </c>
      <c r="D136" s="34">
        <v>23000</v>
      </c>
      <c r="E136" s="32">
        <v>24418.6</v>
      </c>
      <c r="F136" s="3" t="s">
        <v>8218</v>
      </c>
      <c r="G136" s="3" t="s">
        <v>8223</v>
      </c>
      <c r="H136" s="3" t="s">
        <v>8245</v>
      </c>
      <c r="I136" s="22">
        <v>1475294340</v>
      </c>
      <c r="J136" s="22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23">
        <v>106</v>
      </c>
      <c r="P136" s="24">
        <v>251.74</v>
      </c>
      <c r="Q136" s="25" t="s">
        <v>8315</v>
      </c>
      <c r="R136" s="3" t="s">
        <v>8316</v>
      </c>
      <c r="S136" s="26">
        <v>42614.760937500003</v>
      </c>
      <c r="T136" s="26">
        <v>42644.165972222225</v>
      </c>
    </row>
    <row r="137" spans="1:20" ht="97" x14ac:dyDescent="0.25">
      <c r="A137" s="3">
        <v>3260</v>
      </c>
      <c r="B137" s="3" t="s">
        <v>3260</v>
      </c>
      <c r="C137" s="3" t="s">
        <v>7370</v>
      </c>
      <c r="D137" s="34">
        <v>5000</v>
      </c>
      <c r="E137" s="32">
        <v>5462</v>
      </c>
      <c r="F137" s="3" t="s">
        <v>8218</v>
      </c>
      <c r="G137" s="3" t="s">
        <v>8223</v>
      </c>
      <c r="H137" s="3" t="s">
        <v>8245</v>
      </c>
      <c r="I137" s="22">
        <v>1448903318</v>
      </c>
      <c r="J137" s="22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23">
        <v>109</v>
      </c>
      <c r="P137" s="24">
        <v>74.819999999999993</v>
      </c>
      <c r="Q137" s="25" t="s">
        <v>8315</v>
      </c>
      <c r="R137" s="3" t="s">
        <v>8316</v>
      </c>
      <c r="S137" s="26">
        <v>42303.672662037032</v>
      </c>
      <c r="T137" s="26">
        <v>42338.714328703703</v>
      </c>
    </row>
    <row r="138" spans="1:20" ht="97" x14ac:dyDescent="0.25">
      <c r="A138" s="3">
        <v>3261</v>
      </c>
      <c r="B138" s="3" t="s">
        <v>3261</v>
      </c>
      <c r="C138" s="3" t="s">
        <v>7371</v>
      </c>
      <c r="D138" s="34">
        <v>3300</v>
      </c>
      <c r="E138" s="32">
        <v>3315</v>
      </c>
      <c r="F138" s="3" t="s">
        <v>8218</v>
      </c>
      <c r="G138" s="3" t="s">
        <v>8223</v>
      </c>
      <c r="H138" s="3" t="s">
        <v>8245</v>
      </c>
      <c r="I138" s="22">
        <v>1437067476</v>
      </c>
      <c r="J138" s="22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23">
        <v>100</v>
      </c>
      <c r="P138" s="24">
        <v>67.650000000000006</v>
      </c>
      <c r="Q138" s="25" t="s">
        <v>8315</v>
      </c>
      <c r="R138" s="3" t="s">
        <v>8316</v>
      </c>
      <c r="S138" s="26">
        <v>42171.725416666668</v>
      </c>
      <c r="T138" s="26">
        <v>42201.725416666668</v>
      </c>
    </row>
    <row r="139" spans="1:20" ht="65" x14ac:dyDescent="0.25">
      <c r="A139" s="3">
        <v>3262</v>
      </c>
      <c r="B139" s="3" t="s">
        <v>3262</v>
      </c>
      <c r="C139" s="3" t="s">
        <v>7372</v>
      </c>
      <c r="D139" s="34">
        <v>12200</v>
      </c>
      <c r="E139" s="32">
        <v>12571</v>
      </c>
      <c r="F139" s="3" t="s">
        <v>8218</v>
      </c>
      <c r="G139" s="3" t="s">
        <v>8223</v>
      </c>
      <c r="H139" s="3" t="s">
        <v>8245</v>
      </c>
      <c r="I139" s="22">
        <v>1419220800</v>
      </c>
      <c r="J139" s="22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23">
        <v>103</v>
      </c>
      <c r="P139" s="24">
        <v>93.81</v>
      </c>
      <c r="Q139" s="25" t="s">
        <v>8315</v>
      </c>
      <c r="R139" s="3" t="s">
        <v>8316</v>
      </c>
      <c r="S139" s="26">
        <v>41964.315532407403</v>
      </c>
      <c r="T139" s="26">
        <v>41995.166666666672</v>
      </c>
    </row>
    <row r="140" spans="1:20" ht="81" x14ac:dyDescent="0.25">
      <c r="A140" s="3">
        <v>3263</v>
      </c>
      <c r="B140" s="3" t="s">
        <v>3263</v>
      </c>
      <c r="C140" s="3" t="s">
        <v>7373</v>
      </c>
      <c r="D140" s="34">
        <v>2500</v>
      </c>
      <c r="E140" s="32">
        <v>2804.16</v>
      </c>
      <c r="F140" s="3" t="s">
        <v>8218</v>
      </c>
      <c r="G140" s="3" t="s">
        <v>8223</v>
      </c>
      <c r="H140" s="3" t="s">
        <v>8245</v>
      </c>
      <c r="I140" s="22">
        <v>1446238800</v>
      </c>
      <c r="J140" s="22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23">
        <v>112</v>
      </c>
      <c r="P140" s="24">
        <v>41.24</v>
      </c>
      <c r="Q140" s="25" t="s">
        <v>8315</v>
      </c>
      <c r="R140" s="3" t="s">
        <v>8316</v>
      </c>
      <c r="S140" s="26">
        <v>42284.516064814816</v>
      </c>
      <c r="T140" s="26">
        <v>42307.875</v>
      </c>
    </row>
    <row r="141" spans="1:20" ht="49" x14ac:dyDescent="0.25">
      <c r="A141" s="3">
        <v>3264</v>
      </c>
      <c r="B141" s="3" t="s">
        <v>3264</v>
      </c>
      <c r="C141" s="3" t="s">
        <v>7374</v>
      </c>
      <c r="D141" s="34">
        <v>2500</v>
      </c>
      <c r="E141" s="32">
        <v>2575</v>
      </c>
      <c r="F141" s="3" t="s">
        <v>8218</v>
      </c>
      <c r="G141" s="3" t="s">
        <v>8223</v>
      </c>
      <c r="H141" s="3" t="s">
        <v>8245</v>
      </c>
      <c r="I141" s="22">
        <v>1422482400</v>
      </c>
      <c r="J141" s="22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23">
        <v>103</v>
      </c>
      <c r="P141" s="24">
        <v>52.55</v>
      </c>
      <c r="Q141" s="25" t="s">
        <v>8315</v>
      </c>
      <c r="R141" s="3" t="s">
        <v>8316</v>
      </c>
      <c r="S141" s="26">
        <v>42016.800208333334</v>
      </c>
      <c r="T141" s="26">
        <v>42032.916666666672</v>
      </c>
    </row>
    <row r="142" spans="1:20" ht="65" x14ac:dyDescent="0.25">
      <c r="A142" s="3">
        <v>3266</v>
      </c>
      <c r="B142" s="3" t="s">
        <v>3266</v>
      </c>
      <c r="C142" s="3" t="s">
        <v>7376</v>
      </c>
      <c r="D142" s="34">
        <v>6000</v>
      </c>
      <c r="E142" s="32">
        <v>7877</v>
      </c>
      <c r="F142" s="3" t="s">
        <v>8218</v>
      </c>
      <c r="G142" s="3" t="s">
        <v>8223</v>
      </c>
      <c r="H142" s="3" t="s">
        <v>8245</v>
      </c>
      <c r="I142" s="22">
        <v>1434142800</v>
      </c>
      <c r="J142" s="22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23">
        <v>131</v>
      </c>
      <c r="P142" s="24">
        <v>48.33</v>
      </c>
      <c r="Q142" s="25" t="s">
        <v>8315</v>
      </c>
      <c r="R142" s="3" t="s">
        <v>8316</v>
      </c>
      <c r="S142" s="26">
        <v>42136.536134259266</v>
      </c>
      <c r="T142" s="26">
        <v>42167.875</v>
      </c>
    </row>
    <row r="143" spans="1:20" ht="113" x14ac:dyDescent="0.25">
      <c r="A143" s="3">
        <v>3267</v>
      </c>
      <c r="B143" s="3" t="s">
        <v>3267</v>
      </c>
      <c r="C143" s="3" t="s">
        <v>7377</v>
      </c>
      <c r="D143" s="34">
        <v>15000</v>
      </c>
      <c r="E143" s="32">
        <v>15315</v>
      </c>
      <c r="F143" s="3" t="s">
        <v>8218</v>
      </c>
      <c r="G143" s="3" t="s">
        <v>8223</v>
      </c>
      <c r="H143" s="3" t="s">
        <v>8245</v>
      </c>
      <c r="I143" s="22">
        <v>1437156660</v>
      </c>
      <c r="J143" s="22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23">
        <v>102</v>
      </c>
      <c r="P143" s="24">
        <v>53.18</v>
      </c>
      <c r="Q143" s="25" t="s">
        <v>8315</v>
      </c>
      <c r="R143" s="3" t="s">
        <v>8316</v>
      </c>
      <c r="S143" s="26">
        <v>42172.757638888885</v>
      </c>
      <c r="T143" s="26">
        <v>42202.757638888885</v>
      </c>
    </row>
    <row r="144" spans="1:20" ht="81" x14ac:dyDescent="0.25">
      <c r="A144" s="3">
        <v>3268</v>
      </c>
      <c r="B144" s="3" t="s">
        <v>3268</v>
      </c>
      <c r="C144" s="3" t="s">
        <v>7378</v>
      </c>
      <c r="D144" s="34">
        <v>2000</v>
      </c>
      <c r="E144" s="32">
        <v>2560</v>
      </c>
      <c r="F144" s="3" t="s">
        <v>8218</v>
      </c>
      <c r="G144" s="3" t="s">
        <v>8223</v>
      </c>
      <c r="H144" s="3" t="s">
        <v>8245</v>
      </c>
      <c r="I144" s="22">
        <v>1472074928</v>
      </c>
      <c r="J144" s="22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23">
        <v>128</v>
      </c>
      <c r="P144" s="24">
        <v>60.95</v>
      </c>
      <c r="Q144" s="25" t="s">
        <v>8315</v>
      </c>
      <c r="R144" s="3" t="s">
        <v>8316</v>
      </c>
      <c r="S144" s="26">
        <v>42590.90425925926</v>
      </c>
      <c r="T144" s="26">
        <v>42606.90425925926</v>
      </c>
    </row>
    <row r="145" spans="1:20" ht="65" x14ac:dyDescent="0.25">
      <c r="A145" s="3">
        <v>3272</v>
      </c>
      <c r="B145" s="3" t="s">
        <v>3272</v>
      </c>
      <c r="C145" s="3" t="s">
        <v>7382</v>
      </c>
      <c r="D145" s="34">
        <v>10000</v>
      </c>
      <c r="E145" s="32">
        <v>15443</v>
      </c>
      <c r="F145" s="3" t="s">
        <v>8218</v>
      </c>
      <c r="G145" s="3" t="s">
        <v>8223</v>
      </c>
      <c r="H145" s="3" t="s">
        <v>8245</v>
      </c>
      <c r="I145" s="22">
        <v>1446814809</v>
      </c>
      <c r="J145" s="22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23">
        <v>154</v>
      </c>
      <c r="P145" s="24">
        <v>106.5</v>
      </c>
      <c r="Q145" s="25" t="s">
        <v>8315</v>
      </c>
      <c r="R145" s="3" t="s">
        <v>8316</v>
      </c>
      <c r="S145" s="26">
        <v>42284.500104166669</v>
      </c>
      <c r="T145" s="26">
        <v>42314.541770833333</v>
      </c>
    </row>
    <row r="146" spans="1:20" ht="65" x14ac:dyDescent="0.25">
      <c r="A146" s="3">
        <v>3273</v>
      </c>
      <c r="B146" s="3" t="s">
        <v>3273</v>
      </c>
      <c r="C146" s="3" t="s">
        <v>7383</v>
      </c>
      <c r="D146" s="34">
        <v>4000</v>
      </c>
      <c r="E146" s="32">
        <v>4296</v>
      </c>
      <c r="F146" s="3" t="s">
        <v>8218</v>
      </c>
      <c r="G146" s="3" t="s">
        <v>8223</v>
      </c>
      <c r="H146" s="3" t="s">
        <v>8245</v>
      </c>
      <c r="I146" s="22">
        <v>1473879600</v>
      </c>
      <c r="J146" s="22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23">
        <v>107</v>
      </c>
      <c r="P146" s="24">
        <v>204.57</v>
      </c>
      <c r="Q146" s="25" t="s">
        <v>8315</v>
      </c>
      <c r="R146" s="3" t="s">
        <v>8316</v>
      </c>
      <c r="S146" s="26">
        <v>42611.801412037035</v>
      </c>
      <c r="T146" s="26">
        <v>42627.791666666672</v>
      </c>
    </row>
    <row r="147" spans="1:20" ht="65" x14ac:dyDescent="0.25">
      <c r="A147" s="3">
        <v>3274</v>
      </c>
      <c r="B147" s="3" t="s">
        <v>3274</v>
      </c>
      <c r="C147" s="3" t="s">
        <v>7384</v>
      </c>
      <c r="D147" s="34">
        <v>15500</v>
      </c>
      <c r="E147" s="32">
        <v>15705</v>
      </c>
      <c r="F147" s="3" t="s">
        <v>8218</v>
      </c>
      <c r="G147" s="3" t="s">
        <v>8223</v>
      </c>
      <c r="H147" s="3" t="s">
        <v>8245</v>
      </c>
      <c r="I147" s="22">
        <v>1458075600</v>
      </c>
      <c r="J147" s="22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23">
        <v>101</v>
      </c>
      <c r="P147" s="24">
        <v>54.91</v>
      </c>
      <c r="Q147" s="25" t="s">
        <v>8315</v>
      </c>
      <c r="R147" s="3" t="s">
        <v>8316</v>
      </c>
      <c r="S147" s="26">
        <v>42400.704537037032</v>
      </c>
      <c r="T147" s="26">
        <v>42444.875</v>
      </c>
    </row>
    <row r="148" spans="1:20" ht="81" x14ac:dyDescent="0.25">
      <c r="A148" s="3">
        <v>3275</v>
      </c>
      <c r="B148" s="3" t="s">
        <v>3275</v>
      </c>
      <c r="C148" s="3" t="s">
        <v>7385</v>
      </c>
      <c r="D148" s="34">
        <v>1800</v>
      </c>
      <c r="E148" s="32">
        <v>1805</v>
      </c>
      <c r="F148" s="3" t="s">
        <v>8218</v>
      </c>
      <c r="G148" s="3" t="s">
        <v>8223</v>
      </c>
      <c r="H148" s="3" t="s">
        <v>8245</v>
      </c>
      <c r="I148" s="22">
        <v>1423456200</v>
      </c>
      <c r="J148" s="22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23">
        <v>100</v>
      </c>
      <c r="P148" s="24">
        <v>150.41999999999999</v>
      </c>
      <c r="Q148" s="25" t="s">
        <v>8315</v>
      </c>
      <c r="R148" s="3" t="s">
        <v>8316</v>
      </c>
      <c r="S148" s="26">
        <v>42017.88045138889</v>
      </c>
      <c r="T148" s="26">
        <v>42044.1875</v>
      </c>
    </row>
    <row r="149" spans="1:20" ht="81" x14ac:dyDescent="0.25">
      <c r="A149" s="3">
        <v>3279</v>
      </c>
      <c r="B149" s="3" t="s">
        <v>3279</v>
      </c>
      <c r="C149" s="3" t="s">
        <v>7389</v>
      </c>
      <c r="D149" s="34">
        <v>5800</v>
      </c>
      <c r="E149" s="32">
        <v>6628</v>
      </c>
      <c r="F149" s="3" t="s">
        <v>8218</v>
      </c>
      <c r="G149" s="3" t="s">
        <v>8223</v>
      </c>
      <c r="H149" s="3" t="s">
        <v>8245</v>
      </c>
      <c r="I149" s="22">
        <v>1459474059</v>
      </c>
      <c r="J149" s="22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23">
        <v>114</v>
      </c>
      <c r="P149" s="24">
        <v>105.21</v>
      </c>
      <c r="Q149" s="25" t="s">
        <v>8315</v>
      </c>
      <c r="R149" s="3" t="s">
        <v>8316</v>
      </c>
      <c r="S149" s="26">
        <v>42431.102534722217</v>
      </c>
      <c r="T149" s="26">
        <v>42461.06086805556</v>
      </c>
    </row>
    <row r="150" spans="1:20" ht="81" x14ac:dyDescent="0.25">
      <c r="A150" s="3">
        <v>3280</v>
      </c>
      <c r="B150" s="3" t="s">
        <v>3280</v>
      </c>
      <c r="C150" s="3" t="s">
        <v>7390</v>
      </c>
      <c r="D150" s="34">
        <v>2000</v>
      </c>
      <c r="E150" s="32">
        <v>2060</v>
      </c>
      <c r="F150" s="3" t="s">
        <v>8218</v>
      </c>
      <c r="G150" s="3" t="s">
        <v>8223</v>
      </c>
      <c r="H150" s="3" t="s">
        <v>8245</v>
      </c>
      <c r="I150" s="22">
        <v>1433134800</v>
      </c>
      <c r="J150" s="22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23">
        <v>103</v>
      </c>
      <c r="P150" s="24">
        <v>68.67</v>
      </c>
      <c r="Q150" s="25" t="s">
        <v>8315</v>
      </c>
      <c r="R150" s="3" t="s">
        <v>8316</v>
      </c>
      <c r="S150" s="26">
        <v>42121.756921296299</v>
      </c>
      <c r="T150" s="26">
        <v>42156.208333333328</v>
      </c>
    </row>
    <row r="151" spans="1:20" ht="97" x14ac:dyDescent="0.25">
      <c r="A151" s="3">
        <v>3281</v>
      </c>
      <c r="B151" s="3" t="s">
        <v>3281</v>
      </c>
      <c r="C151" s="3" t="s">
        <v>7391</v>
      </c>
      <c r="D151" s="34">
        <v>5000</v>
      </c>
      <c r="E151" s="32">
        <v>6080</v>
      </c>
      <c r="F151" s="3" t="s">
        <v>8218</v>
      </c>
      <c r="G151" s="3" t="s">
        <v>8223</v>
      </c>
      <c r="H151" s="3" t="s">
        <v>8245</v>
      </c>
      <c r="I151" s="22">
        <v>1441153705</v>
      </c>
      <c r="J151" s="22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23">
        <v>122</v>
      </c>
      <c r="P151" s="24">
        <v>129.36000000000001</v>
      </c>
      <c r="Q151" s="25" t="s">
        <v>8315</v>
      </c>
      <c r="R151" s="3" t="s">
        <v>8316</v>
      </c>
      <c r="S151" s="26">
        <v>42219.019733796296</v>
      </c>
      <c r="T151" s="26">
        <v>42249.019733796296</v>
      </c>
    </row>
    <row r="152" spans="1:20" ht="97" x14ac:dyDescent="0.25">
      <c r="A152" s="3">
        <v>3282</v>
      </c>
      <c r="B152" s="3" t="s">
        <v>3282</v>
      </c>
      <c r="C152" s="3" t="s">
        <v>7392</v>
      </c>
      <c r="D152" s="34">
        <v>31000</v>
      </c>
      <c r="E152" s="32">
        <v>31820.5</v>
      </c>
      <c r="F152" s="3" t="s">
        <v>8218</v>
      </c>
      <c r="G152" s="3" t="s">
        <v>8223</v>
      </c>
      <c r="H152" s="3" t="s">
        <v>8245</v>
      </c>
      <c r="I152" s="22">
        <v>1461904788</v>
      </c>
      <c r="J152" s="22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23">
        <v>103</v>
      </c>
      <c r="P152" s="24">
        <v>134.26</v>
      </c>
      <c r="Q152" s="25" t="s">
        <v>8315</v>
      </c>
      <c r="R152" s="3" t="s">
        <v>8316</v>
      </c>
      <c r="S152" s="26">
        <v>42445.19430555556</v>
      </c>
      <c r="T152" s="26">
        <v>42489.19430555556</v>
      </c>
    </row>
    <row r="153" spans="1:20" ht="65" x14ac:dyDescent="0.25">
      <c r="A153" s="3">
        <v>3284</v>
      </c>
      <c r="B153" s="3" t="s">
        <v>3284</v>
      </c>
      <c r="C153" s="3" t="s">
        <v>7394</v>
      </c>
      <c r="D153" s="34">
        <v>3000</v>
      </c>
      <c r="E153" s="32">
        <v>3048</v>
      </c>
      <c r="F153" s="3" t="s">
        <v>8218</v>
      </c>
      <c r="G153" s="3" t="s">
        <v>8223</v>
      </c>
      <c r="H153" s="3" t="s">
        <v>8245</v>
      </c>
      <c r="I153" s="22">
        <v>1454047140</v>
      </c>
      <c r="J153" s="22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23">
        <v>102</v>
      </c>
      <c r="P153" s="24">
        <v>203.2</v>
      </c>
      <c r="Q153" s="25" t="s">
        <v>8315</v>
      </c>
      <c r="R153" s="3" t="s">
        <v>8316</v>
      </c>
      <c r="S153" s="26">
        <v>42380.884872685187</v>
      </c>
      <c r="T153" s="26">
        <v>42398.249305555553</v>
      </c>
    </row>
    <row r="154" spans="1:20" ht="33" x14ac:dyDescent="0.25">
      <c r="A154" s="3">
        <v>3285</v>
      </c>
      <c r="B154" s="3" t="s">
        <v>3285</v>
      </c>
      <c r="C154" s="3" t="s">
        <v>7395</v>
      </c>
      <c r="D154" s="34">
        <v>4999</v>
      </c>
      <c r="E154" s="32">
        <v>5604</v>
      </c>
      <c r="F154" s="3" t="s">
        <v>8218</v>
      </c>
      <c r="G154" s="3" t="s">
        <v>8223</v>
      </c>
      <c r="H154" s="3" t="s">
        <v>8245</v>
      </c>
      <c r="I154" s="22">
        <v>1488258000</v>
      </c>
      <c r="J154" s="22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23">
        <v>112</v>
      </c>
      <c r="P154" s="24">
        <v>69.19</v>
      </c>
      <c r="Q154" s="25" t="s">
        <v>8315</v>
      </c>
      <c r="R154" s="3" t="s">
        <v>8316</v>
      </c>
      <c r="S154" s="26">
        <v>42762.942430555559</v>
      </c>
      <c r="T154" s="26">
        <v>42794.208333333328</v>
      </c>
    </row>
    <row r="155" spans="1:20" ht="65" x14ac:dyDescent="0.25">
      <c r="A155" s="3">
        <v>3286</v>
      </c>
      <c r="B155" s="3" t="s">
        <v>3286</v>
      </c>
      <c r="C155" s="3" t="s">
        <v>7396</v>
      </c>
      <c r="D155" s="34">
        <v>15000</v>
      </c>
      <c r="E155" s="32">
        <v>15265</v>
      </c>
      <c r="F155" s="3" t="s">
        <v>8218</v>
      </c>
      <c r="G155" s="3" t="s">
        <v>8223</v>
      </c>
      <c r="H155" s="3" t="s">
        <v>8245</v>
      </c>
      <c r="I155" s="22">
        <v>1471291782</v>
      </c>
      <c r="J155" s="22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23">
        <v>102</v>
      </c>
      <c r="P155" s="24">
        <v>125.12</v>
      </c>
      <c r="Q155" s="25" t="s">
        <v>8315</v>
      </c>
      <c r="R155" s="3" t="s">
        <v>8316</v>
      </c>
      <c r="S155" s="26">
        <v>42567.840069444443</v>
      </c>
      <c r="T155" s="26">
        <v>42597.840069444443</v>
      </c>
    </row>
    <row r="156" spans="1:20" ht="97" x14ac:dyDescent="0.25">
      <c r="A156" s="3">
        <v>3291</v>
      </c>
      <c r="B156" s="3" t="s">
        <v>3291</v>
      </c>
      <c r="C156" s="3" t="s">
        <v>7401</v>
      </c>
      <c r="D156" s="34">
        <v>500</v>
      </c>
      <c r="E156" s="32">
        <v>570</v>
      </c>
      <c r="F156" s="3" t="s">
        <v>8218</v>
      </c>
      <c r="G156" s="3" t="s">
        <v>8223</v>
      </c>
      <c r="H156" s="3" t="s">
        <v>8245</v>
      </c>
      <c r="I156" s="22">
        <v>1442462340</v>
      </c>
      <c r="J156" s="22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23">
        <v>114</v>
      </c>
      <c r="P156" s="24">
        <v>40.71</v>
      </c>
      <c r="Q156" s="25" t="s">
        <v>8315</v>
      </c>
      <c r="R156" s="3" t="s">
        <v>8316</v>
      </c>
      <c r="S156" s="26">
        <v>42232.702546296292</v>
      </c>
      <c r="T156" s="26">
        <v>42264.165972222225</v>
      </c>
    </row>
    <row r="157" spans="1:20" ht="97" x14ac:dyDescent="0.25">
      <c r="A157" s="3">
        <v>3298</v>
      </c>
      <c r="B157" s="3" t="s">
        <v>3298</v>
      </c>
      <c r="C157" s="3" t="s">
        <v>7408</v>
      </c>
      <c r="D157" s="34">
        <v>10000</v>
      </c>
      <c r="E157" s="32">
        <v>10173</v>
      </c>
      <c r="F157" s="3" t="s">
        <v>8218</v>
      </c>
      <c r="G157" s="3" t="s">
        <v>8223</v>
      </c>
      <c r="H157" s="3" t="s">
        <v>8245</v>
      </c>
      <c r="I157" s="22">
        <v>1442102400</v>
      </c>
      <c r="J157" s="22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23">
        <v>102</v>
      </c>
      <c r="P157" s="24">
        <v>141.29</v>
      </c>
      <c r="Q157" s="25" t="s">
        <v>8315</v>
      </c>
      <c r="R157" s="3" t="s">
        <v>8316</v>
      </c>
      <c r="S157" s="26">
        <v>42239.957962962959</v>
      </c>
      <c r="T157" s="26">
        <v>42260</v>
      </c>
    </row>
    <row r="158" spans="1:20" ht="113" x14ac:dyDescent="0.25">
      <c r="A158" s="3">
        <v>3299</v>
      </c>
      <c r="B158" s="3" t="s">
        <v>3299</v>
      </c>
      <c r="C158" s="3" t="s">
        <v>7409</v>
      </c>
      <c r="D158" s="34">
        <v>3000</v>
      </c>
      <c r="E158" s="32">
        <v>3486</v>
      </c>
      <c r="F158" s="3" t="s">
        <v>8218</v>
      </c>
      <c r="G158" s="3" t="s">
        <v>8223</v>
      </c>
      <c r="H158" s="3" t="s">
        <v>8245</v>
      </c>
      <c r="I158" s="22">
        <v>1444860063</v>
      </c>
      <c r="J158" s="22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23">
        <v>116</v>
      </c>
      <c r="P158" s="24">
        <v>55.33</v>
      </c>
      <c r="Q158" s="25" t="s">
        <v>8315</v>
      </c>
      <c r="R158" s="3" t="s">
        <v>8316</v>
      </c>
      <c r="S158" s="26">
        <v>42261.917395833334</v>
      </c>
      <c r="T158" s="26">
        <v>42291.917395833334</v>
      </c>
    </row>
    <row r="159" spans="1:20" ht="65" x14ac:dyDescent="0.25">
      <c r="A159" s="3">
        <v>3300</v>
      </c>
      <c r="B159" s="3" t="s">
        <v>3300</v>
      </c>
      <c r="C159" s="3" t="s">
        <v>7410</v>
      </c>
      <c r="D159" s="34">
        <v>3000</v>
      </c>
      <c r="E159" s="32">
        <v>4085</v>
      </c>
      <c r="F159" s="3" t="s">
        <v>8218</v>
      </c>
      <c r="G159" s="3" t="s">
        <v>8223</v>
      </c>
      <c r="H159" s="3" t="s">
        <v>8245</v>
      </c>
      <c r="I159" s="22">
        <v>1430329862</v>
      </c>
      <c r="J159" s="22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23">
        <v>136</v>
      </c>
      <c r="P159" s="24">
        <v>46.42</v>
      </c>
      <c r="Q159" s="25" t="s">
        <v>8315</v>
      </c>
      <c r="R159" s="3" t="s">
        <v>8316</v>
      </c>
      <c r="S159" s="26">
        <v>42102.743773148148</v>
      </c>
      <c r="T159" s="26">
        <v>42123.743773148148</v>
      </c>
    </row>
    <row r="160" spans="1:20" ht="81" x14ac:dyDescent="0.25">
      <c r="A160" s="3">
        <v>3301</v>
      </c>
      <c r="B160" s="3" t="s">
        <v>3301</v>
      </c>
      <c r="C160" s="3" t="s">
        <v>7411</v>
      </c>
      <c r="D160" s="34">
        <v>3000</v>
      </c>
      <c r="E160" s="32">
        <v>4004</v>
      </c>
      <c r="F160" s="3" t="s">
        <v>8218</v>
      </c>
      <c r="G160" s="3" t="s">
        <v>8223</v>
      </c>
      <c r="H160" s="3" t="s">
        <v>8245</v>
      </c>
      <c r="I160" s="22">
        <v>1470034740</v>
      </c>
      <c r="J160" s="22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23">
        <v>133</v>
      </c>
      <c r="P160" s="24">
        <v>57.2</v>
      </c>
      <c r="Q160" s="25" t="s">
        <v>8315</v>
      </c>
      <c r="R160" s="3" t="s">
        <v>8316</v>
      </c>
      <c r="S160" s="26">
        <v>42538.73583333334</v>
      </c>
      <c r="T160" s="26">
        <v>42583.290972222225</v>
      </c>
    </row>
    <row r="161" spans="1:20" ht="65" x14ac:dyDescent="0.25">
      <c r="A161" s="3">
        <v>3303</v>
      </c>
      <c r="B161" s="3" t="s">
        <v>3303</v>
      </c>
      <c r="C161" s="3" t="s">
        <v>7413</v>
      </c>
      <c r="D161" s="34">
        <v>1800</v>
      </c>
      <c r="E161" s="32">
        <v>2086</v>
      </c>
      <c r="F161" s="3" t="s">
        <v>8218</v>
      </c>
      <c r="G161" s="3" t="s">
        <v>8223</v>
      </c>
      <c r="H161" s="3" t="s">
        <v>8245</v>
      </c>
      <c r="I161" s="22">
        <v>1427553484</v>
      </c>
      <c r="J161" s="22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23">
        <v>116</v>
      </c>
      <c r="P161" s="24">
        <v>59.6</v>
      </c>
      <c r="Q161" s="25" t="s">
        <v>8315</v>
      </c>
      <c r="R161" s="3" t="s">
        <v>8316</v>
      </c>
      <c r="S161" s="26">
        <v>42056.65143518518</v>
      </c>
      <c r="T161" s="26">
        <v>42091.609768518523</v>
      </c>
    </row>
    <row r="162" spans="1:20" ht="65" x14ac:dyDescent="0.25">
      <c r="A162" s="3">
        <v>3304</v>
      </c>
      <c r="B162" s="3" t="s">
        <v>3304</v>
      </c>
      <c r="C162" s="3" t="s">
        <v>7414</v>
      </c>
      <c r="D162" s="34">
        <v>15000</v>
      </c>
      <c r="E162" s="32">
        <v>15677.5</v>
      </c>
      <c r="F162" s="3" t="s">
        <v>8218</v>
      </c>
      <c r="G162" s="3" t="s">
        <v>8223</v>
      </c>
      <c r="H162" s="3" t="s">
        <v>8245</v>
      </c>
      <c r="I162" s="22">
        <v>1482418752</v>
      </c>
      <c r="J162" s="22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23">
        <v>105</v>
      </c>
      <c r="P162" s="24">
        <v>89.59</v>
      </c>
      <c r="Q162" s="25" t="s">
        <v>8315</v>
      </c>
      <c r="R162" s="3" t="s">
        <v>8316</v>
      </c>
      <c r="S162" s="26">
        <v>42696.624444444446</v>
      </c>
      <c r="T162" s="26">
        <v>42726.624444444446</v>
      </c>
    </row>
    <row r="163" spans="1:20" ht="65" x14ac:dyDescent="0.25">
      <c r="A163" s="3">
        <v>3305</v>
      </c>
      <c r="B163" s="3" t="s">
        <v>3305</v>
      </c>
      <c r="C163" s="3" t="s">
        <v>7415</v>
      </c>
      <c r="D163" s="34">
        <v>4000</v>
      </c>
      <c r="E163" s="32">
        <v>4081</v>
      </c>
      <c r="F163" s="3" t="s">
        <v>8218</v>
      </c>
      <c r="G163" s="3" t="s">
        <v>8223</v>
      </c>
      <c r="H163" s="3" t="s">
        <v>8245</v>
      </c>
      <c r="I163" s="22">
        <v>1438374748</v>
      </c>
      <c r="J163" s="22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23">
        <v>102</v>
      </c>
      <c r="P163" s="24">
        <v>204.05</v>
      </c>
      <c r="Q163" s="25" t="s">
        <v>8315</v>
      </c>
      <c r="R163" s="3" t="s">
        <v>8316</v>
      </c>
      <c r="S163" s="26">
        <v>42186.855879629627</v>
      </c>
      <c r="T163" s="26">
        <v>42216.855879629627</v>
      </c>
    </row>
    <row r="164" spans="1:20" ht="97" x14ac:dyDescent="0.25">
      <c r="A164" s="3">
        <v>3306</v>
      </c>
      <c r="B164" s="3" t="s">
        <v>3306</v>
      </c>
      <c r="C164" s="3" t="s">
        <v>7416</v>
      </c>
      <c r="D164" s="34">
        <v>1500</v>
      </c>
      <c r="E164" s="32">
        <v>2630</v>
      </c>
      <c r="F164" s="3" t="s">
        <v>8218</v>
      </c>
      <c r="G164" s="3" t="s">
        <v>8223</v>
      </c>
      <c r="H164" s="3" t="s">
        <v>8245</v>
      </c>
      <c r="I164" s="22">
        <v>1465527600</v>
      </c>
      <c r="J164" s="22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23">
        <v>175</v>
      </c>
      <c r="P164" s="24">
        <v>48.7</v>
      </c>
      <c r="Q164" s="25" t="s">
        <v>8315</v>
      </c>
      <c r="R164" s="3" t="s">
        <v>8316</v>
      </c>
      <c r="S164" s="26">
        <v>42493.219236111108</v>
      </c>
      <c r="T164" s="26">
        <v>42531.125</v>
      </c>
    </row>
    <row r="165" spans="1:20" ht="65" x14ac:dyDescent="0.25">
      <c r="A165" s="3">
        <v>3307</v>
      </c>
      <c r="B165" s="3" t="s">
        <v>3307</v>
      </c>
      <c r="C165" s="3" t="s">
        <v>7417</v>
      </c>
      <c r="D165" s="34">
        <v>1000</v>
      </c>
      <c r="E165" s="32">
        <v>1066.8</v>
      </c>
      <c r="F165" s="3" t="s">
        <v>8218</v>
      </c>
      <c r="G165" s="3" t="s">
        <v>8223</v>
      </c>
      <c r="H165" s="3" t="s">
        <v>8245</v>
      </c>
      <c r="I165" s="22">
        <v>1463275339</v>
      </c>
      <c r="J165" s="22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23">
        <v>107</v>
      </c>
      <c r="P165" s="24">
        <v>53.34</v>
      </c>
      <c r="Q165" s="25" t="s">
        <v>8315</v>
      </c>
      <c r="R165" s="3" t="s">
        <v>8316</v>
      </c>
      <c r="S165" s="26">
        <v>42475.057164351849</v>
      </c>
      <c r="T165" s="26">
        <v>42505.057164351849</v>
      </c>
    </row>
    <row r="166" spans="1:20" ht="65" x14ac:dyDescent="0.25">
      <c r="A166" s="3">
        <v>3308</v>
      </c>
      <c r="B166" s="3" t="s">
        <v>3308</v>
      </c>
      <c r="C166" s="3" t="s">
        <v>7418</v>
      </c>
      <c r="D166" s="34">
        <v>3500</v>
      </c>
      <c r="E166" s="32">
        <v>4280</v>
      </c>
      <c r="F166" s="3" t="s">
        <v>8218</v>
      </c>
      <c r="G166" s="3" t="s">
        <v>8223</v>
      </c>
      <c r="H166" s="3" t="s">
        <v>8245</v>
      </c>
      <c r="I166" s="22">
        <v>1460581365</v>
      </c>
      <c r="J166" s="22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23">
        <v>122</v>
      </c>
      <c r="P166" s="24">
        <v>75.09</v>
      </c>
      <c r="Q166" s="25" t="s">
        <v>8315</v>
      </c>
      <c r="R166" s="3" t="s">
        <v>8316</v>
      </c>
      <c r="S166" s="26">
        <v>42452.876909722225</v>
      </c>
      <c r="T166" s="26">
        <v>42473.876909722225</v>
      </c>
    </row>
    <row r="167" spans="1:20" ht="49" x14ac:dyDescent="0.25">
      <c r="A167" s="3">
        <v>3310</v>
      </c>
      <c r="B167" s="3" t="s">
        <v>3310</v>
      </c>
      <c r="C167" s="3" t="s">
        <v>7420</v>
      </c>
      <c r="D167" s="34">
        <v>6500</v>
      </c>
      <c r="E167" s="32">
        <v>6505</v>
      </c>
      <c r="F167" s="3" t="s">
        <v>8218</v>
      </c>
      <c r="G167" s="3" t="s">
        <v>8223</v>
      </c>
      <c r="H167" s="3" t="s">
        <v>8245</v>
      </c>
      <c r="I167" s="22">
        <v>1444169825</v>
      </c>
      <c r="J167" s="22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23">
        <v>100</v>
      </c>
      <c r="P167" s="24">
        <v>209.84</v>
      </c>
      <c r="Q167" s="25" t="s">
        <v>8315</v>
      </c>
      <c r="R167" s="3" t="s">
        <v>8316</v>
      </c>
      <c r="S167" s="26">
        <v>42253.928530092591</v>
      </c>
      <c r="T167" s="26">
        <v>42283.928530092591</v>
      </c>
    </row>
    <row r="168" spans="1:20" ht="97" x14ac:dyDescent="0.25">
      <c r="A168" s="3">
        <v>3311</v>
      </c>
      <c r="B168" s="3" t="s">
        <v>3311</v>
      </c>
      <c r="C168" s="3" t="s">
        <v>7421</v>
      </c>
      <c r="D168" s="34">
        <v>2500</v>
      </c>
      <c r="E168" s="32">
        <v>2746</v>
      </c>
      <c r="F168" s="3" t="s">
        <v>8218</v>
      </c>
      <c r="G168" s="3" t="s">
        <v>8223</v>
      </c>
      <c r="H168" s="3" t="s">
        <v>8245</v>
      </c>
      <c r="I168" s="22">
        <v>1445065210</v>
      </c>
      <c r="J168" s="22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23">
        <v>110</v>
      </c>
      <c r="P168" s="24">
        <v>61.02</v>
      </c>
      <c r="Q168" s="25" t="s">
        <v>8315</v>
      </c>
      <c r="R168" s="3" t="s">
        <v>8316</v>
      </c>
      <c r="S168" s="26">
        <v>42264.29178240741</v>
      </c>
      <c r="T168" s="26">
        <v>42294.29178240741</v>
      </c>
    </row>
    <row r="169" spans="1:20" ht="65" x14ac:dyDescent="0.25">
      <c r="A169" s="3">
        <v>3312</v>
      </c>
      <c r="B169" s="3" t="s">
        <v>3312</v>
      </c>
      <c r="C169" s="3" t="s">
        <v>7422</v>
      </c>
      <c r="D169" s="34">
        <v>2500</v>
      </c>
      <c r="E169" s="32">
        <v>2501</v>
      </c>
      <c r="F169" s="3" t="s">
        <v>8218</v>
      </c>
      <c r="G169" s="3" t="s">
        <v>8223</v>
      </c>
      <c r="H169" s="3" t="s">
        <v>8245</v>
      </c>
      <c r="I169" s="22">
        <v>1478901600</v>
      </c>
      <c r="J169" s="22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23">
        <v>100</v>
      </c>
      <c r="P169" s="24">
        <v>61</v>
      </c>
      <c r="Q169" s="25" t="s">
        <v>8315</v>
      </c>
      <c r="R169" s="3" t="s">
        <v>8316</v>
      </c>
      <c r="S169" s="26">
        <v>42664.809560185182</v>
      </c>
      <c r="T169" s="26">
        <v>42685.916666666672</v>
      </c>
    </row>
    <row r="170" spans="1:20" ht="65" x14ac:dyDescent="0.25">
      <c r="A170" s="3">
        <v>3313</v>
      </c>
      <c r="B170" s="3" t="s">
        <v>3313</v>
      </c>
      <c r="C170" s="3" t="s">
        <v>7423</v>
      </c>
      <c r="D170" s="34">
        <v>2000</v>
      </c>
      <c r="E170" s="32">
        <v>2321</v>
      </c>
      <c r="F170" s="3" t="s">
        <v>8218</v>
      </c>
      <c r="G170" s="3" t="s">
        <v>8223</v>
      </c>
      <c r="H170" s="3" t="s">
        <v>8245</v>
      </c>
      <c r="I170" s="22">
        <v>1453856400</v>
      </c>
      <c r="J170" s="22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23">
        <v>116</v>
      </c>
      <c r="P170" s="24">
        <v>80.03</v>
      </c>
      <c r="Q170" s="25" t="s">
        <v>8315</v>
      </c>
      <c r="R170" s="3" t="s">
        <v>8316</v>
      </c>
      <c r="S170" s="26">
        <v>42382.244409722218</v>
      </c>
      <c r="T170" s="26">
        <v>42396.041666666672</v>
      </c>
    </row>
    <row r="171" spans="1:20" ht="81" x14ac:dyDescent="0.25">
      <c r="A171" s="3">
        <v>3316</v>
      </c>
      <c r="B171" s="3" t="s">
        <v>3316</v>
      </c>
      <c r="C171" s="3" t="s">
        <v>7426</v>
      </c>
      <c r="D171" s="34">
        <v>11737</v>
      </c>
      <c r="E171" s="32">
        <v>11747.18</v>
      </c>
      <c r="F171" s="3" t="s">
        <v>8218</v>
      </c>
      <c r="G171" s="3" t="s">
        <v>8223</v>
      </c>
      <c r="H171" s="3" t="s">
        <v>8245</v>
      </c>
      <c r="I171" s="22">
        <v>1407506040</v>
      </c>
      <c r="J171" s="22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23">
        <v>100</v>
      </c>
      <c r="P171" s="24">
        <v>93.98</v>
      </c>
      <c r="Q171" s="25" t="s">
        <v>8315</v>
      </c>
      <c r="R171" s="3" t="s">
        <v>8316</v>
      </c>
      <c r="S171" s="26">
        <v>41826.871238425927</v>
      </c>
      <c r="T171" s="26">
        <v>41859.57916666667</v>
      </c>
    </row>
    <row r="172" spans="1:20" ht="65" x14ac:dyDescent="0.25">
      <c r="A172" s="3">
        <v>3317</v>
      </c>
      <c r="B172" s="3" t="s">
        <v>3317</v>
      </c>
      <c r="C172" s="3" t="s">
        <v>7427</v>
      </c>
      <c r="D172" s="34">
        <v>1050</v>
      </c>
      <c r="E172" s="32">
        <v>1115</v>
      </c>
      <c r="F172" s="3" t="s">
        <v>8218</v>
      </c>
      <c r="G172" s="3" t="s">
        <v>8223</v>
      </c>
      <c r="H172" s="3" t="s">
        <v>8245</v>
      </c>
      <c r="I172" s="22">
        <v>1465347424</v>
      </c>
      <c r="J172" s="22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23">
        <v>106</v>
      </c>
      <c r="P172" s="24">
        <v>61.94</v>
      </c>
      <c r="Q172" s="25" t="s">
        <v>8315</v>
      </c>
      <c r="R172" s="3" t="s">
        <v>8316</v>
      </c>
      <c r="S172" s="26">
        <v>42499.039629629624</v>
      </c>
      <c r="T172" s="26">
        <v>42529.039629629624</v>
      </c>
    </row>
    <row r="173" spans="1:20" ht="65" x14ac:dyDescent="0.25">
      <c r="A173" s="3">
        <v>3320</v>
      </c>
      <c r="B173" s="3" t="s">
        <v>3320</v>
      </c>
      <c r="C173" s="3" t="s">
        <v>7430</v>
      </c>
      <c r="D173" s="34">
        <v>2500</v>
      </c>
      <c r="E173" s="32">
        <v>2525</v>
      </c>
      <c r="F173" s="3" t="s">
        <v>8218</v>
      </c>
      <c r="G173" s="3" t="s">
        <v>8223</v>
      </c>
      <c r="H173" s="3" t="s">
        <v>8245</v>
      </c>
      <c r="I173" s="22">
        <v>1466557557</v>
      </c>
      <c r="J173" s="22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23">
        <v>101</v>
      </c>
      <c r="P173" s="24">
        <v>66.45</v>
      </c>
      <c r="Q173" s="25" t="s">
        <v>8315</v>
      </c>
      <c r="R173" s="3" t="s">
        <v>8316</v>
      </c>
      <c r="S173" s="26">
        <v>42513.045798611114</v>
      </c>
      <c r="T173" s="26">
        <v>42543.045798611114</v>
      </c>
    </row>
    <row r="174" spans="1:20" ht="97" x14ac:dyDescent="0.25">
      <c r="A174" s="3">
        <v>3321</v>
      </c>
      <c r="B174" s="3" t="s">
        <v>3321</v>
      </c>
      <c r="C174" s="3" t="s">
        <v>7431</v>
      </c>
      <c r="D174" s="34">
        <v>500</v>
      </c>
      <c r="E174" s="32">
        <v>537</v>
      </c>
      <c r="F174" s="3" t="s">
        <v>8218</v>
      </c>
      <c r="G174" s="3" t="s">
        <v>8223</v>
      </c>
      <c r="H174" s="3" t="s">
        <v>8245</v>
      </c>
      <c r="I174" s="22">
        <v>1413431940</v>
      </c>
      <c r="J174" s="22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23">
        <v>107</v>
      </c>
      <c r="P174" s="24">
        <v>35.799999999999997</v>
      </c>
      <c r="Q174" s="25" t="s">
        <v>8315</v>
      </c>
      <c r="R174" s="3" t="s">
        <v>8316</v>
      </c>
      <c r="S174" s="26">
        <v>41914.100289351853</v>
      </c>
      <c r="T174" s="26">
        <v>41928.165972222225</v>
      </c>
    </row>
    <row r="175" spans="1:20" ht="65" x14ac:dyDescent="0.25">
      <c r="A175" s="3">
        <v>3322</v>
      </c>
      <c r="B175" s="3" t="s">
        <v>3322</v>
      </c>
      <c r="C175" s="3" t="s">
        <v>7432</v>
      </c>
      <c r="D175" s="34">
        <v>3300</v>
      </c>
      <c r="E175" s="32">
        <v>3350</v>
      </c>
      <c r="F175" s="3" t="s">
        <v>8218</v>
      </c>
      <c r="G175" s="3" t="s">
        <v>8223</v>
      </c>
      <c r="H175" s="3" t="s">
        <v>8245</v>
      </c>
      <c r="I175" s="22">
        <v>1466567700</v>
      </c>
      <c r="J175" s="22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23">
        <v>102</v>
      </c>
      <c r="P175" s="24">
        <v>145.65</v>
      </c>
      <c r="Q175" s="25" t="s">
        <v>8315</v>
      </c>
      <c r="R175" s="3" t="s">
        <v>8316</v>
      </c>
      <c r="S175" s="26">
        <v>42521.010370370372</v>
      </c>
      <c r="T175" s="26">
        <v>42543.163194444445</v>
      </c>
    </row>
    <row r="176" spans="1:20" ht="65" x14ac:dyDescent="0.25">
      <c r="A176" s="3">
        <v>3326</v>
      </c>
      <c r="B176" s="3" t="s">
        <v>3326</v>
      </c>
      <c r="C176" s="3" t="s">
        <v>7436</v>
      </c>
      <c r="D176" s="34">
        <v>8000</v>
      </c>
      <c r="E176" s="32">
        <v>8110</v>
      </c>
      <c r="F176" s="3" t="s">
        <v>8218</v>
      </c>
      <c r="G176" s="3" t="s">
        <v>8223</v>
      </c>
      <c r="H176" s="3" t="s">
        <v>8245</v>
      </c>
      <c r="I176" s="22">
        <v>1425830905</v>
      </c>
      <c r="J176" s="22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23">
        <v>101</v>
      </c>
      <c r="P176" s="24">
        <v>142.28</v>
      </c>
      <c r="Q176" s="25" t="s">
        <v>8315</v>
      </c>
      <c r="R176" s="3" t="s">
        <v>8316</v>
      </c>
      <c r="S176" s="26">
        <v>42041.714178240742</v>
      </c>
      <c r="T176" s="26">
        <v>42071.67251157407</v>
      </c>
    </row>
    <row r="177" spans="1:20" ht="65" x14ac:dyDescent="0.25">
      <c r="A177" s="3">
        <v>3328</v>
      </c>
      <c r="B177" s="3" t="s">
        <v>3328</v>
      </c>
      <c r="C177" s="3" t="s">
        <v>7438</v>
      </c>
      <c r="D177" s="34">
        <v>1800</v>
      </c>
      <c r="E177" s="32">
        <v>2635</v>
      </c>
      <c r="F177" s="3" t="s">
        <v>8218</v>
      </c>
      <c r="G177" s="3" t="s">
        <v>8223</v>
      </c>
      <c r="H177" s="3" t="s">
        <v>8245</v>
      </c>
      <c r="I177" s="22">
        <v>1404522000</v>
      </c>
      <c r="J177" s="22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23">
        <v>146</v>
      </c>
      <c r="P177" s="24">
        <v>292.77999999999997</v>
      </c>
      <c r="Q177" s="25" t="s">
        <v>8315</v>
      </c>
      <c r="R177" s="3" t="s">
        <v>8316</v>
      </c>
      <c r="S177" s="26">
        <v>41822.57503472222</v>
      </c>
      <c r="T177" s="26">
        <v>41825.041666666664</v>
      </c>
    </row>
    <row r="178" spans="1:20" ht="97" x14ac:dyDescent="0.25">
      <c r="A178" s="3">
        <v>3331</v>
      </c>
      <c r="B178" s="3" t="s">
        <v>3331</v>
      </c>
      <c r="C178" s="3" t="s">
        <v>7441</v>
      </c>
      <c r="D178" s="34">
        <v>5000</v>
      </c>
      <c r="E178" s="32">
        <v>5226</v>
      </c>
      <c r="F178" s="3" t="s">
        <v>8218</v>
      </c>
      <c r="G178" s="3" t="s">
        <v>8223</v>
      </c>
      <c r="H178" s="3" t="s">
        <v>8245</v>
      </c>
      <c r="I178" s="22">
        <v>1444149886</v>
      </c>
      <c r="J178" s="22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23">
        <v>105</v>
      </c>
      <c r="P178" s="24">
        <v>80.400000000000006</v>
      </c>
      <c r="Q178" s="25" t="s">
        <v>8315</v>
      </c>
      <c r="R178" s="3" t="s">
        <v>8316</v>
      </c>
      <c r="S178" s="26">
        <v>42248.697754629626</v>
      </c>
      <c r="T178" s="26">
        <v>42283.697754629626</v>
      </c>
    </row>
    <row r="179" spans="1:20" ht="65" x14ac:dyDescent="0.25">
      <c r="A179" s="3">
        <v>3332</v>
      </c>
      <c r="B179" s="3" t="s">
        <v>3332</v>
      </c>
      <c r="C179" s="3" t="s">
        <v>7442</v>
      </c>
      <c r="D179" s="34">
        <v>6000</v>
      </c>
      <c r="E179" s="32">
        <v>6000</v>
      </c>
      <c r="F179" s="3" t="s">
        <v>8218</v>
      </c>
      <c r="G179" s="3" t="s">
        <v>8223</v>
      </c>
      <c r="H179" s="3" t="s">
        <v>8245</v>
      </c>
      <c r="I179" s="22">
        <v>1405802330</v>
      </c>
      <c r="J179" s="22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23">
        <v>100</v>
      </c>
      <c r="P179" s="24">
        <v>72.290000000000006</v>
      </c>
      <c r="Q179" s="25" t="s">
        <v>8315</v>
      </c>
      <c r="R179" s="3" t="s">
        <v>8316</v>
      </c>
      <c r="S179" s="26">
        <v>41809.860300925924</v>
      </c>
      <c r="T179" s="26">
        <v>41839.860300925924</v>
      </c>
    </row>
    <row r="180" spans="1:20" ht="97" x14ac:dyDescent="0.25">
      <c r="A180" s="3">
        <v>3333</v>
      </c>
      <c r="B180" s="3" t="s">
        <v>3333</v>
      </c>
      <c r="C180" s="3" t="s">
        <v>7443</v>
      </c>
      <c r="D180" s="34">
        <v>3500</v>
      </c>
      <c r="E180" s="32">
        <v>3660</v>
      </c>
      <c r="F180" s="3" t="s">
        <v>8218</v>
      </c>
      <c r="G180" s="3" t="s">
        <v>8223</v>
      </c>
      <c r="H180" s="3" t="s">
        <v>8245</v>
      </c>
      <c r="I180" s="22">
        <v>1434384880</v>
      </c>
      <c r="J180" s="22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23">
        <v>105</v>
      </c>
      <c r="P180" s="24">
        <v>32.97</v>
      </c>
      <c r="Q180" s="25" t="s">
        <v>8315</v>
      </c>
      <c r="R180" s="3" t="s">
        <v>8316</v>
      </c>
      <c r="S180" s="26">
        <v>42148.676851851851</v>
      </c>
      <c r="T180" s="26">
        <v>42170.676851851851</v>
      </c>
    </row>
    <row r="181" spans="1:20" ht="81" x14ac:dyDescent="0.25">
      <c r="A181" s="3">
        <v>3334</v>
      </c>
      <c r="B181" s="3" t="s">
        <v>3334</v>
      </c>
      <c r="C181" s="3" t="s">
        <v>7444</v>
      </c>
      <c r="D181" s="34">
        <v>3871</v>
      </c>
      <c r="E181" s="32">
        <v>5366</v>
      </c>
      <c r="F181" s="3" t="s">
        <v>8218</v>
      </c>
      <c r="G181" s="3" t="s">
        <v>8223</v>
      </c>
      <c r="H181" s="3" t="s">
        <v>8245</v>
      </c>
      <c r="I181" s="22">
        <v>1438259422</v>
      </c>
      <c r="J181" s="22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23">
        <v>139</v>
      </c>
      <c r="P181" s="24">
        <v>116.65</v>
      </c>
      <c r="Q181" s="25" t="s">
        <v>8315</v>
      </c>
      <c r="R181" s="3" t="s">
        <v>8316</v>
      </c>
      <c r="S181" s="26">
        <v>42185.521087962959</v>
      </c>
      <c r="T181" s="26">
        <v>42215.521087962959</v>
      </c>
    </row>
    <row r="182" spans="1:20" ht="65" x14ac:dyDescent="0.25">
      <c r="A182" s="3">
        <v>3338</v>
      </c>
      <c r="B182" s="3" t="s">
        <v>3338</v>
      </c>
      <c r="C182" s="3" t="s">
        <v>7448</v>
      </c>
      <c r="D182" s="34">
        <v>15000</v>
      </c>
      <c r="E182" s="32">
        <v>15327</v>
      </c>
      <c r="F182" s="3" t="s">
        <v>8218</v>
      </c>
      <c r="G182" s="3" t="s">
        <v>8223</v>
      </c>
      <c r="H182" s="3" t="s">
        <v>8245</v>
      </c>
      <c r="I182" s="22">
        <v>1487944080</v>
      </c>
      <c r="J182" s="22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23">
        <v>102</v>
      </c>
      <c r="P182" s="24">
        <v>136.85</v>
      </c>
      <c r="Q182" s="25" t="s">
        <v>8315</v>
      </c>
      <c r="R182" s="3" t="s">
        <v>8316</v>
      </c>
      <c r="S182" s="26">
        <v>42769.574999999997</v>
      </c>
      <c r="T182" s="26">
        <v>42790.574999999997</v>
      </c>
    </row>
    <row r="183" spans="1:20" ht="97" x14ac:dyDescent="0.25">
      <c r="A183" s="3">
        <v>3339</v>
      </c>
      <c r="B183" s="3" t="s">
        <v>3339</v>
      </c>
      <c r="C183" s="3" t="s">
        <v>7449</v>
      </c>
      <c r="D183" s="34">
        <v>8000</v>
      </c>
      <c r="E183" s="32">
        <v>8348</v>
      </c>
      <c r="F183" s="3" t="s">
        <v>8218</v>
      </c>
      <c r="G183" s="3" t="s">
        <v>8223</v>
      </c>
      <c r="H183" s="3" t="s">
        <v>8245</v>
      </c>
      <c r="I183" s="22">
        <v>1469721518</v>
      </c>
      <c r="J183" s="22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23">
        <v>104</v>
      </c>
      <c r="P183" s="24">
        <v>177.62</v>
      </c>
      <c r="Q183" s="25" t="s">
        <v>8315</v>
      </c>
      <c r="R183" s="3" t="s">
        <v>8316</v>
      </c>
      <c r="S183" s="26">
        <v>42549.665717592594</v>
      </c>
      <c r="T183" s="26">
        <v>42579.665717592594</v>
      </c>
    </row>
    <row r="184" spans="1:20" ht="65" x14ac:dyDescent="0.25">
      <c r="A184" s="3">
        <v>3340</v>
      </c>
      <c r="B184" s="3" t="s">
        <v>3340</v>
      </c>
      <c r="C184" s="3" t="s">
        <v>7450</v>
      </c>
      <c r="D184" s="34">
        <v>3000</v>
      </c>
      <c r="E184" s="32">
        <v>4145</v>
      </c>
      <c r="F184" s="3" t="s">
        <v>8218</v>
      </c>
      <c r="G184" s="3" t="s">
        <v>8223</v>
      </c>
      <c r="H184" s="3" t="s">
        <v>8245</v>
      </c>
      <c r="I184" s="22">
        <v>1481066554</v>
      </c>
      <c r="J184" s="22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23">
        <v>138</v>
      </c>
      <c r="P184" s="24">
        <v>109.08</v>
      </c>
      <c r="Q184" s="25" t="s">
        <v>8315</v>
      </c>
      <c r="R184" s="3" t="s">
        <v>8316</v>
      </c>
      <c r="S184" s="26">
        <v>42685.974004629628</v>
      </c>
      <c r="T184" s="26">
        <v>42710.974004629628</v>
      </c>
    </row>
    <row r="185" spans="1:20" ht="81" x14ac:dyDescent="0.25">
      <c r="A185" s="3">
        <v>3342</v>
      </c>
      <c r="B185" s="3" t="s">
        <v>3342</v>
      </c>
      <c r="C185" s="3" t="s">
        <v>7452</v>
      </c>
      <c r="D185" s="34">
        <v>6000</v>
      </c>
      <c r="E185" s="32">
        <v>6100</v>
      </c>
      <c r="F185" s="3" t="s">
        <v>8218</v>
      </c>
      <c r="G185" s="3" t="s">
        <v>8223</v>
      </c>
      <c r="H185" s="3" t="s">
        <v>8245</v>
      </c>
      <c r="I185" s="22">
        <v>1427864340</v>
      </c>
      <c r="J185" s="22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23">
        <v>102</v>
      </c>
      <c r="P185" s="24">
        <v>78.209999999999994</v>
      </c>
      <c r="Q185" s="25" t="s">
        <v>8315</v>
      </c>
      <c r="R185" s="3" t="s">
        <v>8316</v>
      </c>
      <c r="S185" s="26">
        <v>42062.296412037031</v>
      </c>
      <c r="T185" s="26">
        <v>42095.207638888889</v>
      </c>
    </row>
    <row r="186" spans="1:20" ht="65" x14ac:dyDescent="0.25">
      <c r="A186" s="3">
        <v>3344</v>
      </c>
      <c r="B186" s="3" t="s">
        <v>3344</v>
      </c>
      <c r="C186" s="3" t="s">
        <v>7454</v>
      </c>
      <c r="D186" s="34">
        <v>4500</v>
      </c>
      <c r="E186" s="32">
        <v>4565</v>
      </c>
      <c r="F186" s="3" t="s">
        <v>8218</v>
      </c>
      <c r="G186" s="3" t="s">
        <v>8223</v>
      </c>
      <c r="H186" s="3" t="s">
        <v>8245</v>
      </c>
      <c r="I186" s="22">
        <v>1409374093</v>
      </c>
      <c r="J186" s="22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23">
        <v>101</v>
      </c>
      <c r="P186" s="24">
        <v>114.13</v>
      </c>
      <c r="Q186" s="25" t="s">
        <v>8315</v>
      </c>
      <c r="R186" s="3" t="s">
        <v>8316</v>
      </c>
      <c r="S186" s="26">
        <v>41851.200150462959</v>
      </c>
      <c r="T186" s="26">
        <v>41881.200150462959</v>
      </c>
    </row>
    <row r="187" spans="1:20" ht="65" x14ac:dyDescent="0.25">
      <c r="A187" s="3">
        <v>3345</v>
      </c>
      <c r="B187" s="3" t="s">
        <v>3345</v>
      </c>
      <c r="C187" s="3" t="s">
        <v>7455</v>
      </c>
      <c r="D187" s="34">
        <v>500</v>
      </c>
      <c r="E187" s="32">
        <v>650</v>
      </c>
      <c r="F187" s="3" t="s">
        <v>8218</v>
      </c>
      <c r="G187" s="3" t="s">
        <v>8223</v>
      </c>
      <c r="H187" s="3" t="s">
        <v>8245</v>
      </c>
      <c r="I187" s="22">
        <v>1429317420</v>
      </c>
      <c r="J187" s="22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23">
        <v>130</v>
      </c>
      <c r="P187" s="24">
        <v>50</v>
      </c>
      <c r="Q187" s="25" t="s">
        <v>8315</v>
      </c>
      <c r="R187" s="3" t="s">
        <v>8316</v>
      </c>
      <c r="S187" s="26">
        <v>42053.106111111112</v>
      </c>
      <c r="T187" s="26">
        <v>42112.025694444441</v>
      </c>
    </row>
    <row r="188" spans="1:20" ht="81" x14ac:dyDescent="0.25">
      <c r="A188" s="3">
        <v>3346</v>
      </c>
      <c r="B188" s="3" t="s">
        <v>3346</v>
      </c>
      <c r="C188" s="3" t="s">
        <v>7456</v>
      </c>
      <c r="D188" s="34">
        <v>1500</v>
      </c>
      <c r="E188" s="32">
        <v>1650</v>
      </c>
      <c r="F188" s="3" t="s">
        <v>8218</v>
      </c>
      <c r="G188" s="3" t="s">
        <v>8223</v>
      </c>
      <c r="H188" s="3" t="s">
        <v>8245</v>
      </c>
      <c r="I188" s="22">
        <v>1424910910</v>
      </c>
      <c r="J188" s="22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23">
        <v>110</v>
      </c>
      <c r="P188" s="24">
        <v>91.67</v>
      </c>
      <c r="Q188" s="25" t="s">
        <v>8315</v>
      </c>
      <c r="R188" s="3" t="s">
        <v>8316</v>
      </c>
      <c r="S188" s="26">
        <v>42054.024421296301</v>
      </c>
      <c r="T188" s="26">
        <v>42061.024421296301</v>
      </c>
    </row>
    <row r="189" spans="1:20" ht="81" x14ac:dyDescent="0.25">
      <c r="A189" s="3">
        <v>3348</v>
      </c>
      <c r="B189" s="3" t="s">
        <v>3266</v>
      </c>
      <c r="C189" s="3" t="s">
        <v>7458</v>
      </c>
      <c r="D189" s="34">
        <v>5500</v>
      </c>
      <c r="E189" s="32">
        <v>5516</v>
      </c>
      <c r="F189" s="3" t="s">
        <v>8218</v>
      </c>
      <c r="G189" s="3" t="s">
        <v>8223</v>
      </c>
      <c r="H189" s="3" t="s">
        <v>8245</v>
      </c>
      <c r="I189" s="22">
        <v>1461988740</v>
      </c>
      <c r="J189" s="22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23">
        <v>100</v>
      </c>
      <c r="P189" s="24">
        <v>69.819999999999993</v>
      </c>
      <c r="Q189" s="25" t="s">
        <v>8315</v>
      </c>
      <c r="R189" s="3" t="s">
        <v>8316</v>
      </c>
      <c r="S189" s="26">
        <v>42466.558796296296</v>
      </c>
      <c r="T189" s="26">
        <v>42490.165972222225</v>
      </c>
    </row>
    <row r="190" spans="1:20" ht="81" x14ac:dyDescent="0.25">
      <c r="A190" s="3">
        <v>3349</v>
      </c>
      <c r="B190" s="3" t="s">
        <v>3348</v>
      </c>
      <c r="C190" s="3" t="s">
        <v>7459</v>
      </c>
      <c r="D190" s="34">
        <v>1000</v>
      </c>
      <c r="E190" s="32">
        <v>1534</v>
      </c>
      <c r="F190" s="3" t="s">
        <v>8218</v>
      </c>
      <c r="G190" s="3" t="s">
        <v>8223</v>
      </c>
      <c r="H190" s="3" t="s">
        <v>8245</v>
      </c>
      <c r="I190" s="22">
        <v>1465837200</v>
      </c>
      <c r="J190" s="22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23">
        <v>153</v>
      </c>
      <c r="P190" s="24">
        <v>109.57</v>
      </c>
      <c r="Q190" s="25" t="s">
        <v>8315</v>
      </c>
      <c r="R190" s="3" t="s">
        <v>8316</v>
      </c>
      <c r="S190" s="26">
        <v>42513.110787037032</v>
      </c>
      <c r="T190" s="26">
        <v>42534.708333333328</v>
      </c>
    </row>
    <row r="191" spans="1:20" ht="65" x14ac:dyDescent="0.25">
      <c r="A191" s="3">
        <v>3354</v>
      </c>
      <c r="B191" s="3" t="s">
        <v>3353</v>
      </c>
      <c r="C191" s="3" t="s">
        <v>7464</v>
      </c>
      <c r="D191" s="34">
        <v>3000</v>
      </c>
      <c r="E191" s="32">
        <v>3058</v>
      </c>
      <c r="F191" s="3" t="s">
        <v>8218</v>
      </c>
      <c r="G191" s="3" t="s">
        <v>8223</v>
      </c>
      <c r="H191" s="3" t="s">
        <v>8245</v>
      </c>
      <c r="I191" s="22">
        <v>1446091260</v>
      </c>
      <c r="J191" s="22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23">
        <v>102</v>
      </c>
      <c r="P191" s="24">
        <v>55.6</v>
      </c>
      <c r="Q191" s="25" t="s">
        <v>8315</v>
      </c>
      <c r="R191" s="3" t="s">
        <v>8316</v>
      </c>
      <c r="S191" s="26">
        <v>42270.7269212963</v>
      </c>
      <c r="T191" s="26">
        <v>42306.167361111111</v>
      </c>
    </row>
    <row r="192" spans="1:20" ht="81" x14ac:dyDescent="0.25">
      <c r="A192" s="3">
        <v>3358</v>
      </c>
      <c r="B192" s="3" t="s">
        <v>3357</v>
      </c>
      <c r="C192" s="3" t="s">
        <v>7468</v>
      </c>
      <c r="D192" s="34">
        <v>10000</v>
      </c>
      <c r="E192" s="32">
        <v>10299</v>
      </c>
      <c r="F192" s="3" t="s">
        <v>8218</v>
      </c>
      <c r="G192" s="3" t="s">
        <v>8223</v>
      </c>
      <c r="H192" s="3" t="s">
        <v>8245</v>
      </c>
      <c r="I192" s="22">
        <v>1416385679</v>
      </c>
      <c r="J192" s="22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23">
        <v>103</v>
      </c>
      <c r="P192" s="24">
        <v>63.57</v>
      </c>
      <c r="Q192" s="25" t="s">
        <v>8315</v>
      </c>
      <c r="R192" s="3" t="s">
        <v>8316</v>
      </c>
      <c r="S192" s="26">
        <v>41932.311099537037</v>
      </c>
      <c r="T192" s="26">
        <v>41962.352766203709</v>
      </c>
    </row>
    <row r="193" spans="1:20" ht="49" x14ac:dyDescent="0.25">
      <c r="A193" s="3">
        <v>3359</v>
      </c>
      <c r="B193" s="3" t="s">
        <v>3358</v>
      </c>
      <c r="C193" s="3" t="s">
        <v>7469</v>
      </c>
      <c r="D193" s="34">
        <v>4000</v>
      </c>
      <c r="E193" s="32">
        <v>4250</v>
      </c>
      <c r="F193" s="3" t="s">
        <v>8218</v>
      </c>
      <c r="G193" s="3" t="s">
        <v>8223</v>
      </c>
      <c r="H193" s="3" t="s">
        <v>8245</v>
      </c>
      <c r="I193" s="22">
        <v>1487985734</v>
      </c>
      <c r="J193" s="22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23">
        <v>106</v>
      </c>
      <c r="P193" s="24">
        <v>184.78</v>
      </c>
      <c r="Q193" s="25" t="s">
        <v>8315</v>
      </c>
      <c r="R193" s="3" t="s">
        <v>8316</v>
      </c>
      <c r="S193" s="26">
        <v>42746.057106481487</v>
      </c>
      <c r="T193" s="26">
        <v>42791.057106481487</v>
      </c>
    </row>
    <row r="194" spans="1:20" ht="97" x14ac:dyDescent="0.25">
      <c r="A194" s="3">
        <v>3361</v>
      </c>
      <c r="B194" s="3" t="s">
        <v>3360</v>
      </c>
      <c r="C194" s="3" t="s">
        <v>7471</v>
      </c>
      <c r="D194" s="34">
        <v>5000</v>
      </c>
      <c r="E194" s="32">
        <v>5673</v>
      </c>
      <c r="F194" s="3" t="s">
        <v>8218</v>
      </c>
      <c r="G194" s="3" t="s">
        <v>8223</v>
      </c>
      <c r="H194" s="3" t="s">
        <v>8245</v>
      </c>
      <c r="I194" s="22">
        <v>1409587140</v>
      </c>
      <c r="J194" s="22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23">
        <v>113</v>
      </c>
      <c r="P194" s="24">
        <v>83.43</v>
      </c>
      <c r="Q194" s="25" t="s">
        <v>8315</v>
      </c>
      <c r="R194" s="3" t="s">
        <v>8316</v>
      </c>
      <c r="S194" s="26">
        <v>41866.025347222225</v>
      </c>
      <c r="T194" s="26">
        <v>41883.665972222225</v>
      </c>
    </row>
    <row r="195" spans="1:20" ht="97" x14ac:dyDescent="0.25">
      <c r="A195" s="3">
        <v>3362</v>
      </c>
      <c r="B195" s="3" t="s">
        <v>3361</v>
      </c>
      <c r="C195" s="3" t="s">
        <v>7472</v>
      </c>
      <c r="D195" s="34">
        <v>500</v>
      </c>
      <c r="E195" s="32">
        <v>1090</v>
      </c>
      <c r="F195" s="3" t="s">
        <v>8218</v>
      </c>
      <c r="G195" s="3" t="s">
        <v>8223</v>
      </c>
      <c r="H195" s="3" t="s">
        <v>8245</v>
      </c>
      <c r="I195" s="22">
        <v>1425704100</v>
      </c>
      <c r="J195" s="22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23">
        <v>218</v>
      </c>
      <c r="P195" s="24">
        <v>54.5</v>
      </c>
      <c r="Q195" s="25" t="s">
        <v>8315</v>
      </c>
      <c r="R195" s="3" t="s">
        <v>8316</v>
      </c>
      <c r="S195" s="26">
        <v>42056.091631944444</v>
      </c>
      <c r="T195" s="26">
        <v>42070.204861111109</v>
      </c>
    </row>
    <row r="196" spans="1:20" ht="65" x14ac:dyDescent="0.25">
      <c r="A196" s="3">
        <v>3363</v>
      </c>
      <c r="B196" s="3" t="s">
        <v>3362</v>
      </c>
      <c r="C196" s="3" t="s">
        <v>7473</v>
      </c>
      <c r="D196" s="34">
        <v>7750</v>
      </c>
      <c r="E196" s="32">
        <v>7860</v>
      </c>
      <c r="F196" s="3" t="s">
        <v>8218</v>
      </c>
      <c r="G196" s="3" t="s">
        <v>8223</v>
      </c>
      <c r="H196" s="3" t="s">
        <v>8245</v>
      </c>
      <c r="I196" s="22">
        <v>1408464000</v>
      </c>
      <c r="J196" s="22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23">
        <v>101</v>
      </c>
      <c r="P196" s="24">
        <v>302.31</v>
      </c>
      <c r="Q196" s="25" t="s">
        <v>8315</v>
      </c>
      <c r="R196" s="3" t="s">
        <v>8316</v>
      </c>
      <c r="S196" s="26">
        <v>41851.771354166667</v>
      </c>
      <c r="T196" s="26">
        <v>41870.666666666664</v>
      </c>
    </row>
    <row r="197" spans="1:20" ht="65" x14ac:dyDescent="0.25">
      <c r="A197" s="3">
        <v>3365</v>
      </c>
      <c r="B197" s="3" t="s">
        <v>3364</v>
      </c>
      <c r="C197" s="3" t="s">
        <v>7475</v>
      </c>
      <c r="D197" s="34">
        <v>2500</v>
      </c>
      <c r="E197" s="32">
        <v>2600</v>
      </c>
      <c r="F197" s="3" t="s">
        <v>8218</v>
      </c>
      <c r="G197" s="3" t="s">
        <v>8223</v>
      </c>
      <c r="H197" s="3" t="s">
        <v>8245</v>
      </c>
      <c r="I197" s="22">
        <v>1449973592</v>
      </c>
      <c r="J197" s="22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23">
        <v>104</v>
      </c>
      <c r="P197" s="24">
        <v>866.67</v>
      </c>
      <c r="Q197" s="25" t="s">
        <v>8315</v>
      </c>
      <c r="R197" s="3" t="s">
        <v>8316</v>
      </c>
      <c r="S197" s="26">
        <v>42321.101759259262</v>
      </c>
      <c r="T197" s="26">
        <v>42351.101759259262</v>
      </c>
    </row>
    <row r="198" spans="1:20" ht="65" x14ac:dyDescent="0.25">
      <c r="A198" s="3">
        <v>3366</v>
      </c>
      <c r="B198" s="3" t="s">
        <v>3365</v>
      </c>
      <c r="C198" s="3" t="s">
        <v>7476</v>
      </c>
      <c r="D198" s="34">
        <v>500</v>
      </c>
      <c r="E198" s="32">
        <v>1105</v>
      </c>
      <c r="F198" s="3" t="s">
        <v>8218</v>
      </c>
      <c r="G198" s="3" t="s">
        <v>8223</v>
      </c>
      <c r="H198" s="3" t="s">
        <v>8245</v>
      </c>
      <c r="I198" s="22">
        <v>1431481037</v>
      </c>
      <c r="J198" s="22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23">
        <v>221</v>
      </c>
      <c r="P198" s="24">
        <v>61.39</v>
      </c>
      <c r="Q198" s="25" t="s">
        <v>8315</v>
      </c>
      <c r="R198" s="3" t="s">
        <v>8316</v>
      </c>
      <c r="S198" s="26">
        <v>42107.067557870367</v>
      </c>
      <c r="T198" s="26">
        <v>42137.067557870367</v>
      </c>
    </row>
    <row r="199" spans="1:20" ht="65" x14ac:dyDescent="0.25">
      <c r="A199" s="3">
        <v>3368</v>
      </c>
      <c r="B199" s="3" t="s">
        <v>3367</v>
      </c>
      <c r="C199" s="3" t="s">
        <v>7478</v>
      </c>
      <c r="D199" s="34">
        <v>1000</v>
      </c>
      <c r="E199" s="32">
        <v>1046</v>
      </c>
      <c r="F199" s="3" t="s">
        <v>8218</v>
      </c>
      <c r="G199" s="3" t="s">
        <v>8223</v>
      </c>
      <c r="H199" s="3" t="s">
        <v>8245</v>
      </c>
      <c r="I199" s="22">
        <v>1420088400</v>
      </c>
      <c r="J199" s="22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23">
        <v>105</v>
      </c>
      <c r="P199" s="24">
        <v>45.48</v>
      </c>
      <c r="Q199" s="25" t="s">
        <v>8315</v>
      </c>
      <c r="R199" s="3" t="s">
        <v>8316</v>
      </c>
      <c r="S199" s="26">
        <v>41969.199756944443</v>
      </c>
      <c r="T199" s="26">
        <v>42005.208333333328</v>
      </c>
    </row>
    <row r="200" spans="1:20" ht="81" x14ac:dyDescent="0.25">
      <c r="A200" s="3">
        <v>3370</v>
      </c>
      <c r="B200" s="3" t="s">
        <v>3369</v>
      </c>
      <c r="C200" s="3" t="s">
        <v>7480</v>
      </c>
      <c r="D200" s="34">
        <v>1500</v>
      </c>
      <c r="E200" s="32">
        <v>1766</v>
      </c>
      <c r="F200" s="3" t="s">
        <v>8218</v>
      </c>
      <c r="G200" s="3" t="s">
        <v>8223</v>
      </c>
      <c r="H200" s="3" t="s">
        <v>8245</v>
      </c>
      <c r="I200" s="22">
        <v>1481961600</v>
      </c>
      <c r="J200" s="22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23">
        <v>118</v>
      </c>
      <c r="P200" s="24">
        <v>67.92</v>
      </c>
      <c r="Q200" s="25" t="s">
        <v>8315</v>
      </c>
      <c r="R200" s="3" t="s">
        <v>8316</v>
      </c>
      <c r="S200" s="26">
        <v>42690.334317129629</v>
      </c>
      <c r="T200" s="26">
        <v>42721.333333333328</v>
      </c>
    </row>
    <row r="201" spans="1:20" ht="81" x14ac:dyDescent="0.25">
      <c r="A201" s="3">
        <v>3371</v>
      </c>
      <c r="B201" s="3" t="s">
        <v>3370</v>
      </c>
      <c r="C201" s="3" t="s">
        <v>7481</v>
      </c>
      <c r="D201" s="34">
        <v>200</v>
      </c>
      <c r="E201" s="32">
        <v>277</v>
      </c>
      <c r="F201" s="3" t="s">
        <v>8218</v>
      </c>
      <c r="G201" s="3" t="s">
        <v>8223</v>
      </c>
      <c r="H201" s="3" t="s">
        <v>8245</v>
      </c>
      <c r="I201" s="22">
        <v>1449089965</v>
      </c>
      <c r="J201" s="22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23">
        <v>139</v>
      </c>
      <c r="P201" s="24">
        <v>30.78</v>
      </c>
      <c r="Q201" s="25" t="s">
        <v>8315</v>
      </c>
      <c r="R201" s="3" t="s">
        <v>8316</v>
      </c>
      <c r="S201" s="26">
        <v>42312.874594907407</v>
      </c>
      <c r="T201" s="26">
        <v>42340.874594907407</v>
      </c>
    </row>
    <row r="202" spans="1:20" ht="65" x14ac:dyDescent="0.25">
      <c r="A202" s="3">
        <v>3372</v>
      </c>
      <c r="B202" s="3" t="s">
        <v>3371</v>
      </c>
      <c r="C202" s="3" t="s">
        <v>7482</v>
      </c>
      <c r="D202" s="34">
        <v>1000</v>
      </c>
      <c r="E202" s="32">
        <v>1035</v>
      </c>
      <c r="F202" s="3" t="s">
        <v>8218</v>
      </c>
      <c r="G202" s="3" t="s">
        <v>8223</v>
      </c>
      <c r="H202" s="3" t="s">
        <v>8245</v>
      </c>
      <c r="I202" s="22">
        <v>1408942740</v>
      </c>
      <c r="J202" s="22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23">
        <v>104</v>
      </c>
      <c r="P202" s="24">
        <v>38.33</v>
      </c>
      <c r="Q202" s="25" t="s">
        <v>8315</v>
      </c>
      <c r="R202" s="3" t="s">
        <v>8316</v>
      </c>
      <c r="S202" s="26">
        <v>41855.548101851848</v>
      </c>
      <c r="T202" s="26">
        <v>41876.207638888889</v>
      </c>
    </row>
    <row r="203" spans="1:20" ht="65" x14ac:dyDescent="0.25">
      <c r="A203" s="3">
        <v>3376</v>
      </c>
      <c r="B203" s="3" t="s">
        <v>3375</v>
      </c>
      <c r="C203" s="3" t="s">
        <v>7486</v>
      </c>
      <c r="D203" s="34">
        <v>8000</v>
      </c>
      <c r="E203" s="32">
        <v>8001</v>
      </c>
      <c r="F203" s="3" t="s">
        <v>8218</v>
      </c>
      <c r="G203" s="3" t="s">
        <v>8223</v>
      </c>
      <c r="H203" s="3" t="s">
        <v>8245</v>
      </c>
      <c r="I203" s="22">
        <v>1429976994</v>
      </c>
      <c r="J203" s="22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23">
        <v>100</v>
      </c>
      <c r="P203" s="24">
        <v>421.11</v>
      </c>
      <c r="Q203" s="25" t="s">
        <v>8315</v>
      </c>
      <c r="R203" s="3" t="s">
        <v>8316</v>
      </c>
      <c r="S203" s="26">
        <v>42059.701319444444</v>
      </c>
      <c r="T203" s="26">
        <v>42119.659652777773</v>
      </c>
    </row>
    <row r="204" spans="1:20" ht="65" x14ac:dyDescent="0.25">
      <c r="A204" s="3">
        <v>3380</v>
      </c>
      <c r="B204" s="3" t="s">
        <v>3379</v>
      </c>
      <c r="C204" s="3" t="s">
        <v>7490</v>
      </c>
      <c r="D204" s="34">
        <v>3000</v>
      </c>
      <c r="E204" s="32">
        <v>3133</v>
      </c>
      <c r="F204" s="3" t="s">
        <v>8218</v>
      </c>
      <c r="G204" s="3" t="s">
        <v>8223</v>
      </c>
      <c r="H204" s="3" t="s">
        <v>8245</v>
      </c>
      <c r="I204" s="22">
        <v>1417305178</v>
      </c>
      <c r="J204" s="22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23">
        <v>104</v>
      </c>
      <c r="P204" s="24">
        <v>111.89</v>
      </c>
      <c r="Q204" s="25" t="s">
        <v>8315</v>
      </c>
      <c r="R204" s="3" t="s">
        <v>8316</v>
      </c>
      <c r="S204" s="26">
        <v>41937.95344907407</v>
      </c>
      <c r="T204" s="26">
        <v>41972.995115740734</v>
      </c>
    </row>
    <row r="205" spans="1:20" ht="97" x14ac:dyDescent="0.25">
      <c r="A205" s="3">
        <v>3381</v>
      </c>
      <c r="B205" s="3" t="s">
        <v>3380</v>
      </c>
      <c r="C205" s="3" t="s">
        <v>7491</v>
      </c>
      <c r="D205" s="34">
        <v>4000</v>
      </c>
      <c r="E205" s="32">
        <v>4090</v>
      </c>
      <c r="F205" s="3" t="s">
        <v>8218</v>
      </c>
      <c r="G205" s="3" t="s">
        <v>8223</v>
      </c>
      <c r="H205" s="3" t="s">
        <v>8245</v>
      </c>
      <c r="I205" s="22">
        <v>1426044383</v>
      </c>
      <c r="J205" s="22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23">
        <v>102</v>
      </c>
      <c r="P205" s="24">
        <v>85.21</v>
      </c>
      <c r="Q205" s="25" t="s">
        <v>8315</v>
      </c>
      <c r="R205" s="3" t="s">
        <v>8316</v>
      </c>
      <c r="S205" s="26">
        <v>42044.184988425928</v>
      </c>
      <c r="T205" s="26">
        <v>42074.143321759257</v>
      </c>
    </row>
    <row r="206" spans="1:20" ht="97" x14ac:dyDescent="0.25">
      <c r="A206" s="3">
        <v>3383</v>
      </c>
      <c r="B206" s="3" t="s">
        <v>3382</v>
      </c>
      <c r="C206" s="3" t="s">
        <v>7493</v>
      </c>
      <c r="D206" s="34">
        <v>1750</v>
      </c>
      <c r="E206" s="32">
        <v>1955</v>
      </c>
      <c r="F206" s="3" t="s">
        <v>8218</v>
      </c>
      <c r="G206" s="3" t="s">
        <v>8223</v>
      </c>
      <c r="H206" s="3" t="s">
        <v>8245</v>
      </c>
      <c r="I206" s="22">
        <v>1466707620</v>
      </c>
      <c r="J206" s="22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23">
        <v>112</v>
      </c>
      <c r="P206" s="24">
        <v>65.17</v>
      </c>
      <c r="Q206" s="25" t="s">
        <v>8315</v>
      </c>
      <c r="R206" s="3" t="s">
        <v>8316</v>
      </c>
      <c r="S206" s="26">
        <v>42524.782638888893</v>
      </c>
      <c r="T206" s="26">
        <v>42544.782638888893</v>
      </c>
    </row>
    <row r="207" spans="1:20" ht="65" x14ac:dyDescent="0.25">
      <c r="A207" s="3">
        <v>3384</v>
      </c>
      <c r="B207" s="3" t="s">
        <v>3383</v>
      </c>
      <c r="C207" s="3" t="s">
        <v>7494</v>
      </c>
      <c r="D207" s="34">
        <v>6000</v>
      </c>
      <c r="E207" s="32">
        <v>6000.66</v>
      </c>
      <c r="F207" s="3" t="s">
        <v>8218</v>
      </c>
      <c r="G207" s="3" t="s">
        <v>8223</v>
      </c>
      <c r="H207" s="3" t="s">
        <v>8245</v>
      </c>
      <c r="I207" s="22">
        <v>1448074800</v>
      </c>
      <c r="J207" s="22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23">
        <v>100</v>
      </c>
      <c r="P207" s="24">
        <v>93.76</v>
      </c>
      <c r="Q207" s="25" t="s">
        <v>8315</v>
      </c>
      <c r="R207" s="3" t="s">
        <v>8316</v>
      </c>
      <c r="S207" s="26">
        <v>42292.087592592594</v>
      </c>
      <c r="T207" s="26">
        <v>42329.125</v>
      </c>
    </row>
    <row r="208" spans="1:20" ht="81" x14ac:dyDescent="0.25">
      <c r="A208" s="3">
        <v>3385</v>
      </c>
      <c r="B208" s="3" t="s">
        <v>3384</v>
      </c>
      <c r="C208" s="3" t="s">
        <v>7495</v>
      </c>
      <c r="D208" s="34">
        <v>2000</v>
      </c>
      <c r="E208" s="32">
        <v>2000</v>
      </c>
      <c r="F208" s="3" t="s">
        <v>8218</v>
      </c>
      <c r="G208" s="3" t="s">
        <v>8223</v>
      </c>
      <c r="H208" s="3" t="s">
        <v>8245</v>
      </c>
      <c r="I208" s="22">
        <v>1418244552</v>
      </c>
      <c r="J208" s="22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23">
        <v>100</v>
      </c>
      <c r="P208" s="24">
        <v>133.33000000000001</v>
      </c>
      <c r="Q208" s="25" t="s">
        <v>8315</v>
      </c>
      <c r="R208" s="3" t="s">
        <v>8316</v>
      </c>
      <c r="S208" s="26">
        <v>41953.8675</v>
      </c>
      <c r="T208" s="26">
        <v>41983.8675</v>
      </c>
    </row>
    <row r="209" spans="1:20" ht="65" x14ac:dyDescent="0.25">
      <c r="A209" s="3">
        <v>3386</v>
      </c>
      <c r="B209" s="3" t="s">
        <v>3385</v>
      </c>
      <c r="C209" s="3" t="s">
        <v>7496</v>
      </c>
      <c r="D209" s="34">
        <v>2000</v>
      </c>
      <c r="E209" s="32">
        <v>2100</v>
      </c>
      <c r="F209" s="3" t="s">
        <v>8218</v>
      </c>
      <c r="G209" s="3" t="s">
        <v>8223</v>
      </c>
      <c r="H209" s="3" t="s">
        <v>8245</v>
      </c>
      <c r="I209" s="22">
        <v>1417620506</v>
      </c>
      <c r="J209" s="22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23">
        <v>105</v>
      </c>
      <c r="P209" s="24">
        <v>51.22</v>
      </c>
      <c r="Q209" s="25" t="s">
        <v>8315</v>
      </c>
      <c r="R209" s="3" t="s">
        <v>8316</v>
      </c>
      <c r="S209" s="26">
        <v>41946.644745370373</v>
      </c>
      <c r="T209" s="26">
        <v>41976.644745370373</v>
      </c>
    </row>
    <row r="210" spans="1:20" ht="97" x14ac:dyDescent="0.25">
      <c r="A210" s="3">
        <v>3387</v>
      </c>
      <c r="B210" s="3" t="s">
        <v>3386</v>
      </c>
      <c r="C210" s="3" t="s">
        <v>7497</v>
      </c>
      <c r="D210" s="34">
        <v>3000</v>
      </c>
      <c r="E210" s="32">
        <v>3506</v>
      </c>
      <c r="F210" s="3" t="s">
        <v>8218</v>
      </c>
      <c r="G210" s="3" t="s">
        <v>8223</v>
      </c>
      <c r="H210" s="3" t="s">
        <v>8245</v>
      </c>
      <c r="I210" s="22">
        <v>1418581088</v>
      </c>
      <c r="J210" s="22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23">
        <v>117</v>
      </c>
      <c r="P210" s="24">
        <v>100.17</v>
      </c>
      <c r="Q210" s="25" t="s">
        <v>8315</v>
      </c>
      <c r="R210" s="3" t="s">
        <v>8316</v>
      </c>
      <c r="S210" s="26">
        <v>41947.762592592589</v>
      </c>
      <c r="T210" s="26">
        <v>41987.762592592597</v>
      </c>
    </row>
    <row r="211" spans="1:20" ht="65" x14ac:dyDescent="0.25">
      <c r="A211" s="3">
        <v>3389</v>
      </c>
      <c r="B211" s="3" t="s">
        <v>3388</v>
      </c>
      <c r="C211" s="3" t="s">
        <v>7499</v>
      </c>
      <c r="D211" s="34">
        <v>10000</v>
      </c>
      <c r="E211" s="32">
        <v>11450</v>
      </c>
      <c r="F211" s="3" t="s">
        <v>8218</v>
      </c>
      <c r="G211" s="3" t="s">
        <v>8223</v>
      </c>
      <c r="H211" s="3" t="s">
        <v>8245</v>
      </c>
      <c r="I211" s="22">
        <v>1464960682</v>
      </c>
      <c r="J211" s="22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23">
        <v>115</v>
      </c>
      <c r="P211" s="24">
        <v>184.68</v>
      </c>
      <c r="Q211" s="25" t="s">
        <v>8315</v>
      </c>
      <c r="R211" s="3" t="s">
        <v>8316</v>
      </c>
      <c r="S211" s="26">
        <v>42494.563449074078</v>
      </c>
      <c r="T211" s="26">
        <v>42524.563449074078</v>
      </c>
    </row>
    <row r="212" spans="1:20" ht="81" x14ac:dyDescent="0.25">
      <c r="A212" s="3">
        <v>3390</v>
      </c>
      <c r="B212" s="3" t="s">
        <v>3389</v>
      </c>
      <c r="C212" s="3" t="s">
        <v>7500</v>
      </c>
      <c r="D212" s="34">
        <v>1500</v>
      </c>
      <c r="E212" s="32">
        <v>1536</v>
      </c>
      <c r="F212" s="3" t="s">
        <v>8218</v>
      </c>
      <c r="G212" s="3" t="s">
        <v>8223</v>
      </c>
      <c r="H212" s="3" t="s">
        <v>8245</v>
      </c>
      <c r="I212" s="22">
        <v>1405017345</v>
      </c>
      <c r="J212" s="22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23">
        <v>102</v>
      </c>
      <c r="P212" s="24">
        <v>69.819999999999993</v>
      </c>
      <c r="Q212" s="25" t="s">
        <v>8315</v>
      </c>
      <c r="R212" s="3" t="s">
        <v>8316</v>
      </c>
      <c r="S212" s="26">
        <v>41815.774826388886</v>
      </c>
      <c r="T212" s="26">
        <v>41830.774826388886</v>
      </c>
    </row>
    <row r="213" spans="1:20" ht="65" x14ac:dyDescent="0.25">
      <c r="A213" s="3">
        <v>3391</v>
      </c>
      <c r="B213" s="3" t="s">
        <v>3390</v>
      </c>
      <c r="C213" s="3" t="s">
        <v>7501</v>
      </c>
      <c r="D213" s="34">
        <v>500</v>
      </c>
      <c r="E213" s="32">
        <v>1115</v>
      </c>
      <c r="F213" s="3" t="s">
        <v>8218</v>
      </c>
      <c r="G213" s="3" t="s">
        <v>8223</v>
      </c>
      <c r="H213" s="3" t="s">
        <v>8245</v>
      </c>
      <c r="I213" s="22">
        <v>1407536880</v>
      </c>
      <c r="J213" s="22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23">
        <v>223</v>
      </c>
      <c r="P213" s="24">
        <v>61.94</v>
      </c>
      <c r="Q213" s="25" t="s">
        <v>8315</v>
      </c>
      <c r="R213" s="3" t="s">
        <v>8316</v>
      </c>
      <c r="S213" s="26">
        <v>41830.545694444445</v>
      </c>
      <c r="T213" s="26">
        <v>41859.936111111114</v>
      </c>
    </row>
    <row r="214" spans="1:20" ht="65" x14ac:dyDescent="0.25">
      <c r="A214" s="3">
        <v>3393</v>
      </c>
      <c r="B214" s="3" t="s">
        <v>3392</v>
      </c>
      <c r="C214" s="3" t="s">
        <v>7503</v>
      </c>
      <c r="D214" s="34">
        <v>1500</v>
      </c>
      <c r="E214" s="32">
        <v>1587</v>
      </c>
      <c r="F214" s="3" t="s">
        <v>8218</v>
      </c>
      <c r="G214" s="3" t="s">
        <v>8223</v>
      </c>
      <c r="H214" s="3" t="s">
        <v>8245</v>
      </c>
      <c r="I214" s="22">
        <v>1415234760</v>
      </c>
      <c r="J214" s="22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23">
        <v>106</v>
      </c>
      <c r="P214" s="24">
        <v>36.07</v>
      </c>
      <c r="Q214" s="25" t="s">
        <v>8315</v>
      </c>
      <c r="R214" s="3" t="s">
        <v>8316</v>
      </c>
      <c r="S214" s="26">
        <v>41923.921643518523</v>
      </c>
      <c r="T214" s="26">
        <v>41949.031944444447</v>
      </c>
    </row>
    <row r="215" spans="1:20" ht="65" x14ac:dyDescent="0.25">
      <c r="A215" s="3">
        <v>3396</v>
      </c>
      <c r="B215" s="3" t="s">
        <v>3395</v>
      </c>
      <c r="C215" s="3" t="s">
        <v>7506</v>
      </c>
      <c r="D215" s="34">
        <v>1500</v>
      </c>
      <c r="E215" s="32">
        <v>1565</v>
      </c>
      <c r="F215" s="3" t="s">
        <v>8218</v>
      </c>
      <c r="G215" s="3" t="s">
        <v>8223</v>
      </c>
      <c r="H215" s="3" t="s">
        <v>8245</v>
      </c>
      <c r="I215" s="22">
        <v>1401595140</v>
      </c>
      <c r="J215" s="22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23">
        <v>104</v>
      </c>
      <c r="P215" s="24">
        <v>55.89</v>
      </c>
      <c r="Q215" s="25" t="s">
        <v>8315</v>
      </c>
      <c r="R215" s="3" t="s">
        <v>8316</v>
      </c>
      <c r="S215" s="26">
        <v>41764.44663194444</v>
      </c>
      <c r="T215" s="26">
        <v>41791.165972222225</v>
      </c>
    </row>
    <row r="216" spans="1:20" ht="81" x14ac:dyDescent="0.25">
      <c r="A216" s="3">
        <v>3398</v>
      </c>
      <c r="B216" s="3" t="s">
        <v>3397</v>
      </c>
      <c r="C216" s="3" t="s">
        <v>7508</v>
      </c>
      <c r="D216" s="34">
        <v>4000</v>
      </c>
      <c r="E216" s="32">
        <v>4443</v>
      </c>
      <c r="F216" s="3" t="s">
        <v>8218</v>
      </c>
      <c r="G216" s="3" t="s">
        <v>8223</v>
      </c>
      <c r="H216" s="3" t="s">
        <v>8245</v>
      </c>
      <c r="I216" s="22">
        <v>1416589200</v>
      </c>
      <c r="J216" s="22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23">
        <v>111</v>
      </c>
      <c r="P216" s="24">
        <v>68.349999999999994</v>
      </c>
      <c r="Q216" s="25" t="s">
        <v>8315</v>
      </c>
      <c r="R216" s="3" t="s">
        <v>8316</v>
      </c>
      <c r="S216" s="26">
        <v>41941.75203703704</v>
      </c>
      <c r="T216" s="26">
        <v>41964.708333333328</v>
      </c>
    </row>
    <row r="217" spans="1:20" ht="65" x14ac:dyDescent="0.25">
      <c r="A217" s="3">
        <v>3400</v>
      </c>
      <c r="B217" s="3" t="s">
        <v>3399</v>
      </c>
      <c r="C217" s="3" t="s">
        <v>7510</v>
      </c>
      <c r="D217" s="34">
        <v>10000</v>
      </c>
      <c r="E217" s="32">
        <v>10041</v>
      </c>
      <c r="F217" s="3" t="s">
        <v>8218</v>
      </c>
      <c r="G217" s="3" t="s">
        <v>8223</v>
      </c>
      <c r="H217" s="3" t="s">
        <v>8245</v>
      </c>
      <c r="I217" s="22">
        <v>1409266414</v>
      </c>
      <c r="J217" s="22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23">
        <v>100</v>
      </c>
      <c r="P217" s="24">
        <v>118.13</v>
      </c>
      <c r="Q217" s="25" t="s">
        <v>8315</v>
      </c>
      <c r="R217" s="3" t="s">
        <v>8316</v>
      </c>
      <c r="S217" s="26">
        <v>41834.953865740739</v>
      </c>
      <c r="T217" s="26">
        <v>41879.953865740739</v>
      </c>
    </row>
    <row r="218" spans="1:20" ht="65" x14ac:dyDescent="0.25">
      <c r="A218" s="3">
        <v>3402</v>
      </c>
      <c r="B218" s="3" t="s">
        <v>3401</v>
      </c>
      <c r="C218" s="3" t="s">
        <v>7512</v>
      </c>
      <c r="D218" s="34">
        <v>15000</v>
      </c>
      <c r="E218" s="32">
        <v>16465</v>
      </c>
      <c r="F218" s="3" t="s">
        <v>8218</v>
      </c>
      <c r="G218" s="3" t="s">
        <v>8223</v>
      </c>
      <c r="H218" s="3" t="s">
        <v>8245</v>
      </c>
      <c r="I218" s="22">
        <v>1447295460</v>
      </c>
      <c r="J218" s="22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23">
        <v>110</v>
      </c>
      <c r="P218" s="24">
        <v>99.79</v>
      </c>
      <c r="Q218" s="25" t="s">
        <v>8315</v>
      </c>
      <c r="R218" s="3" t="s">
        <v>8316</v>
      </c>
      <c r="S218" s="26">
        <v>42290.61855324074</v>
      </c>
      <c r="T218" s="26">
        <v>42320.104861111111</v>
      </c>
    </row>
    <row r="219" spans="1:20" ht="97" x14ac:dyDescent="0.25">
      <c r="A219" s="3">
        <v>3404</v>
      </c>
      <c r="B219" s="3" t="s">
        <v>3403</v>
      </c>
      <c r="C219" s="3" t="s">
        <v>7514</v>
      </c>
      <c r="D219" s="34">
        <v>500</v>
      </c>
      <c r="E219" s="32">
        <v>610</v>
      </c>
      <c r="F219" s="3" t="s">
        <v>8218</v>
      </c>
      <c r="G219" s="3" t="s">
        <v>8223</v>
      </c>
      <c r="H219" s="3" t="s">
        <v>8245</v>
      </c>
      <c r="I219" s="22">
        <v>1434542702</v>
      </c>
      <c r="J219" s="22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23">
        <v>122</v>
      </c>
      <c r="P219" s="24">
        <v>203.33</v>
      </c>
      <c r="Q219" s="25" t="s">
        <v>8315</v>
      </c>
      <c r="R219" s="3" t="s">
        <v>8316</v>
      </c>
      <c r="S219" s="26">
        <v>42152.503495370373</v>
      </c>
      <c r="T219" s="26">
        <v>42172.503495370373</v>
      </c>
    </row>
    <row r="220" spans="1:20" ht="49" x14ac:dyDescent="0.25">
      <c r="A220" s="3">
        <v>3406</v>
      </c>
      <c r="B220" s="3" t="s">
        <v>3405</v>
      </c>
      <c r="C220" s="3" t="s">
        <v>7516</v>
      </c>
      <c r="D220" s="34">
        <v>10000</v>
      </c>
      <c r="E220" s="32">
        <v>10031</v>
      </c>
      <c r="F220" s="3" t="s">
        <v>8218</v>
      </c>
      <c r="G220" s="3" t="s">
        <v>8223</v>
      </c>
      <c r="H220" s="3" t="s">
        <v>8245</v>
      </c>
      <c r="I220" s="22">
        <v>1405511376</v>
      </c>
      <c r="J220" s="22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23">
        <v>100</v>
      </c>
      <c r="P220" s="24">
        <v>110.23</v>
      </c>
      <c r="Q220" s="25" t="s">
        <v>8315</v>
      </c>
      <c r="R220" s="3" t="s">
        <v>8316</v>
      </c>
      <c r="S220" s="26">
        <v>41791.492777777778</v>
      </c>
      <c r="T220" s="26">
        <v>41836.492777777778</v>
      </c>
    </row>
    <row r="221" spans="1:20" ht="65" x14ac:dyDescent="0.25">
      <c r="A221" s="3">
        <v>3408</v>
      </c>
      <c r="B221" s="3" t="s">
        <v>3407</v>
      </c>
      <c r="C221" s="3" t="s">
        <v>7518</v>
      </c>
      <c r="D221" s="34">
        <v>500</v>
      </c>
      <c r="E221" s="32">
        <v>1055</v>
      </c>
      <c r="F221" s="3" t="s">
        <v>8218</v>
      </c>
      <c r="G221" s="3" t="s">
        <v>8223</v>
      </c>
      <c r="H221" s="3" t="s">
        <v>8245</v>
      </c>
      <c r="I221" s="22">
        <v>1405727304</v>
      </c>
      <c r="J221" s="22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23">
        <v>211</v>
      </c>
      <c r="P221" s="24">
        <v>58.61</v>
      </c>
      <c r="Q221" s="25" t="s">
        <v>8315</v>
      </c>
      <c r="R221" s="3" t="s">
        <v>8316</v>
      </c>
      <c r="S221" s="26">
        <v>41808.991944444446</v>
      </c>
      <c r="T221" s="26">
        <v>41838.991944444446</v>
      </c>
    </row>
    <row r="222" spans="1:20" ht="81" x14ac:dyDescent="0.25">
      <c r="A222" s="3">
        <v>3410</v>
      </c>
      <c r="B222" s="3" t="s">
        <v>3409</v>
      </c>
      <c r="C222" s="3" t="s">
        <v>7520</v>
      </c>
      <c r="D222" s="34">
        <v>3000</v>
      </c>
      <c r="E222" s="32">
        <v>3255</v>
      </c>
      <c r="F222" s="3" t="s">
        <v>8218</v>
      </c>
      <c r="G222" s="3" t="s">
        <v>8223</v>
      </c>
      <c r="H222" s="3" t="s">
        <v>8245</v>
      </c>
      <c r="I222" s="22">
        <v>1465196400</v>
      </c>
      <c r="J222" s="22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23">
        <v>109</v>
      </c>
      <c r="P222" s="24">
        <v>81.38</v>
      </c>
      <c r="Q222" s="25" t="s">
        <v>8315</v>
      </c>
      <c r="R222" s="3" t="s">
        <v>8316</v>
      </c>
      <c r="S222" s="26">
        <v>42500.041550925926</v>
      </c>
      <c r="T222" s="26">
        <v>42527.291666666672</v>
      </c>
    </row>
    <row r="223" spans="1:20" ht="81" x14ac:dyDescent="0.25">
      <c r="A223" s="3">
        <v>3411</v>
      </c>
      <c r="B223" s="3" t="s">
        <v>3410</v>
      </c>
      <c r="C223" s="3" t="s">
        <v>7521</v>
      </c>
      <c r="D223" s="34">
        <v>15000</v>
      </c>
      <c r="E223" s="32">
        <v>15535</v>
      </c>
      <c r="F223" s="3" t="s">
        <v>8218</v>
      </c>
      <c r="G223" s="3" t="s">
        <v>8223</v>
      </c>
      <c r="H223" s="3" t="s">
        <v>8245</v>
      </c>
      <c r="I223" s="22">
        <v>1444264372</v>
      </c>
      <c r="J223" s="22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23">
        <v>104</v>
      </c>
      <c r="P223" s="24">
        <v>199.17</v>
      </c>
      <c r="Q223" s="25" t="s">
        <v>8315</v>
      </c>
      <c r="R223" s="3" t="s">
        <v>8316</v>
      </c>
      <c r="S223" s="26">
        <v>42265.022824074069</v>
      </c>
      <c r="T223" s="26">
        <v>42285.022824074069</v>
      </c>
    </row>
    <row r="224" spans="1:20" ht="81" x14ac:dyDescent="0.25">
      <c r="A224" s="3">
        <v>3413</v>
      </c>
      <c r="B224" s="3" t="s">
        <v>3412</v>
      </c>
      <c r="C224" s="3" t="s">
        <v>7523</v>
      </c>
      <c r="D224" s="34">
        <v>500</v>
      </c>
      <c r="E224" s="32">
        <v>650</v>
      </c>
      <c r="F224" s="3" t="s">
        <v>8218</v>
      </c>
      <c r="G224" s="3" t="s">
        <v>8223</v>
      </c>
      <c r="H224" s="3" t="s">
        <v>8245</v>
      </c>
      <c r="I224" s="22">
        <v>1425099540</v>
      </c>
      <c r="J224" s="22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23">
        <v>130</v>
      </c>
      <c r="P224" s="24">
        <v>46.43</v>
      </c>
      <c r="Q224" s="25" t="s">
        <v>8315</v>
      </c>
      <c r="R224" s="3" t="s">
        <v>8316</v>
      </c>
      <c r="S224" s="26">
        <v>42053.733078703706</v>
      </c>
      <c r="T224" s="26">
        <v>42063.207638888889</v>
      </c>
    </row>
    <row r="225" spans="1:20" ht="65" x14ac:dyDescent="0.25">
      <c r="A225" s="3">
        <v>3414</v>
      </c>
      <c r="B225" s="3" t="s">
        <v>3413</v>
      </c>
      <c r="C225" s="3" t="s">
        <v>7524</v>
      </c>
      <c r="D225" s="34">
        <v>3000</v>
      </c>
      <c r="E225" s="32">
        <v>3105</v>
      </c>
      <c r="F225" s="3" t="s">
        <v>8218</v>
      </c>
      <c r="G225" s="3" t="s">
        <v>8223</v>
      </c>
      <c r="H225" s="3" t="s">
        <v>8245</v>
      </c>
      <c r="I225" s="22">
        <v>1480579140</v>
      </c>
      <c r="J225" s="22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23">
        <v>104</v>
      </c>
      <c r="P225" s="24">
        <v>70.569999999999993</v>
      </c>
      <c r="Q225" s="25" t="s">
        <v>8315</v>
      </c>
      <c r="R225" s="3" t="s">
        <v>8316</v>
      </c>
      <c r="S225" s="26">
        <v>42675.832465277781</v>
      </c>
      <c r="T225" s="26">
        <v>42705.332638888889</v>
      </c>
    </row>
    <row r="226" spans="1:20" ht="49" x14ac:dyDescent="0.25">
      <c r="A226" s="3">
        <v>3415</v>
      </c>
      <c r="B226" s="3" t="s">
        <v>3414</v>
      </c>
      <c r="C226" s="3" t="s">
        <v>7525</v>
      </c>
      <c r="D226" s="34">
        <v>200</v>
      </c>
      <c r="E226" s="32">
        <v>200</v>
      </c>
      <c r="F226" s="3" t="s">
        <v>8218</v>
      </c>
      <c r="G226" s="3" t="s">
        <v>8223</v>
      </c>
      <c r="H226" s="3" t="s">
        <v>8245</v>
      </c>
      <c r="I226" s="22">
        <v>1460935800</v>
      </c>
      <c r="J226" s="22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23">
        <v>100</v>
      </c>
      <c r="P226" s="24">
        <v>22.22</v>
      </c>
      <c r="Q226" s="25" t="s">
        <v>8315</v>
      </c>
      <c r="R226" s="3" t="s">
        <v>8316</v>
      </c>
      <c r="S226" s="26">
        <v>42467.144166666665</v>
      </c>
      <c r="T226" s="26">
        <v>42477.979166666672</v>
      </c>
    </row>
    <row r="227" spans="1:20" ht="65" x14ac:dyDescent="0.25">
      <c r="A227" s="3">
        <v>3417</v>
      </c>
      <c r="B227" s="3" t="s">
        <v>3416</v>
      </c>
      <c r="C227" s="3" t="s">
        <v>7527</v>
      </c>
      <c r="D227" s="34">
        <v>1700</v>
      </c>
      <c r="E227" s="32">
        <v>1700.01</v>
      </c>
      <c r="F227" s="3" t="s">
        <v>8218</v>
      </c>
      <c r="G227" s="3" t="s">
        <v>8223</v>
      </c>
      <c r="H227" s="3" t="s">
        <v>8245</v>
      </c>
      <c r="I227" s="22">
        <v>1414284180</v>
      </c>
      <c r="J227" s="22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23">
        <v>100</v>
      </c>
      <c r="P227" s="24">
        <v>37.78</v>
      </c>
      <c r="Q227" s="25" t="s">
        <v>8315</v>
      </c>
      <c r="R227" s="3" t="s">
        <v>8316</v>
      </c>
      <c r="S227" s="26">
        <v>41894.91375</v>
      </c>
      <c r="T227" s="26">
        <v>41938.029861111114</v>
      </c>
    </row>
    <row r="228" spans="1:20" ht="65" x14ac:dyDescent="0.25">
      <c r="A228" s="3">
        <v>3418</v>
      </c>
      <c r="B228" s="3" t="s">
        <v>3417</v>
      </c>
      <c r="C228" s="3" t="s">
        <v>7528</v>
      </c>
      <c r="D228" s="34">
        <v>4000</v>
      </c>
      <c r="E228" s="32">
        <v>4035</v>
      </c>
      <c r="F228" s="3" t="s">
        <v>8218</v>
      </c>
      <c r="G228" s="3" t="s">
        <v>8223</v>
      </c>
      <c r="H228" s="3" t="s">
        <v>8245</v>
      </c>
      <c r="I228" s="22">
        <v>1400875307</v>
      </c>
      <c r="J228" s="22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23">
        <v>101</v>
      </c>
      <c r="P228" s="24">
        <v>72.05</v>
      </c>
      <c r="Q228" s="25" t="s">
        <v>8315</v>
      </c>
      <c r="R228" s="3" t="s">
        <v>8316</v>
      </c>
      <c r="S228" s="26">
        <v>41752.83457175926</v>
      </c>
      <c r="T228" s="26">
        <v>41782.83457175926</v>
      </c>
    </row>
    <row r="229" spans="1:20" ht="97" x14ac:dyDescent="0.25">
      <c r="A229" s="3">
        <v>3421</v>
      </c>
      <c r="B229" s="3" t="s">
        <v>3420</v>
      </c>
      <c r="C229" s="3" t="s">
        <v>7531</v>
      </c>
      <c r="D229" s="34">
        <v>10000</v>
      </c>
      <c r="E229" s="32">
        <v>10115</v>
      </c>
      <c r="F229" s="3" t="s">
        <v>8218</v>
      </c>
      <c r="G229" s="3" t="s">
        <v>8223</v>
      </c>
      <c r="H229" s="3" t="s">
        <v>8245</v>
      </c>
      <c r="I229" s="22">
        <v>1425495563</v>
      </c>
      <c r="J229" s="22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23">
        <v>101</v>
      </c>
      <c r="P229" s="24">
        <v>103.21</v>
      </c>
      <c r="Q229" s="25" t="s">
        <v>8315</v>
      </c>
      <c r="R229" s="3" t="s">
        <v>8316</v>
      </c>
      <c r="S229" s="26">
        <v>42037.791238425925</v>
      </c>
      <c r="T229" s="26">
        <v>42067.791238425925</v>
      </c>
    </row>
    <row r="230" spans="1:20" ht="65" x14ac:dyDescent="0.25">
      <c r="A230" s="3">
        <v>3423</v>
      </c>
      <c r="B230" s="3" t="s">
        <v>3422</v>
      </c>
      <c r="C230" s="3" t="s">
        <v>7533</v>
      </c>
      <c r="D230" s="34">
        <v>250</v>
      </c>
      <c r="E230" s="32">
        <v>350</v>
      </c>
      <c r="F230" s="3" t="s">
        <v>8218</v>
      </c>
      <c r="G230" s="3" t="s">
        <v>8223</v>
      </c>
      <c r="H230" s="3" t="s">
        <v>8245</v>
      </c>
      <c r="I230" s="22">
        <v>1429912341</v>
      </c>
      <c r="J230" s="22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23">
        <v>140</v>
      </c>
      <c r="P230" s="24">
        <v>35</v>
      </c>
      <c r="Q230" s="25" t="s">
        <v>8315</v>
      </c>
      <c r="R230" s="3" t="s">
        <v>8316</v>
      </c>
      <c r="S230" s="26">
        <v>42088.911354166667</v>
      </c>
      <c r="T230" s="26">
        <v>42118.911354166667</v>
      </c>
    </row>
    <row r="231" spans="1:20" ht="97" x14ac:dyDescent="0.25">
      <c r="A231" s="3">
        <v>3424</v>
      </c>
      <c r="B231" s="3" t="s">
        <v>3423</v>
      </c>
      <c r="C231" s="3" t="s">
        <v>7534</v>
      </c>
      <c r="D231" s="34">
        <v>6000</v>
      </c>
      <c r="E231" s="32">
        <v>6215</v>
      </c>
      <c r="F231" s="3" t="s">
        <v>8218</v>
      </c>
      <c r="G231" s="3" t="s">
        <v>8223</v>
      </c>
      <c r="H231" s="3" t="s">
        <v>8245</v>
      </c>
      <c r="I231" s="22">
        <v>1423119540</v>
      </c>
      <c r="J231" s="22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23">
        <v>104</v>
      </c>
      <c r="P231" s="24">
        <v>81.78</v>
      </c>
      <c r="Q231" s="25" t="s">
        <v>8315</v>
      </c>
      <c r="R231" s="3" t="s">
        <v>8316</v>
      </c>
      <c r="S231" s="26">
        <v>42018.676898148144</v>
      </c>
      <c r="T231" s="26">
        <v>42040.290972222225</v>
      </c>
    </row>
    <row r="232" spans="1:20" ht="65" x14ac:dyDescent="0.25">
      <c r="A232" s="3">
        <v>3425</v>
      </c>
      <c r="B232" s="3" t="s">
        <v>3424</v>
      </c>
      <c r="C232" s="3" t="s">
        <v>7535</v>
      </c>
      <c r="D232" s="34">
        <v>30000</v>
      </c>
      <c r="E232" s="32">
        <v>30891.1</v>
      </c>
      <c r="F232" s="3" t="s">
        <v>8218</v>
      </c>
      <c r="G232" s="3" t="s">
        <v>8223</v>
      </c>
      <c r="H232" s="3" t="s">
        <v>8245</v>
      </c>
      <c r="I232" s="22">
        <v>1412434136</v>
      </c>
      <c r="J232" s="22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23">
        <v>103</v>
      </c>
      <c r="P232" s="24">
        <v>297.02999999999997</v>
      </c>
      <c r="Q232" s="25" t="s">
        <v>8315</v>
      </c>
      <c r="R232" s="3" t="s">
        <v>8316</v>
      </c>
      <c r="S232" s="26">
        <v>41884.617314814815</v>
      </c>
      <c r="T232" s="26">
        <v>41916.617314814815</v>
      </c>
    </row>
    <row r="233" spans="1:20" ht="65" x14ac:dyDescent="0.25">
      <c r="A233" s="3">
        <v>3426</v>
      </c>
      <c r="B233" s="3" t="s">
        <v>3425</v>
      </c>
      <c r="C233" s="3" t="s">
        <v>7536</v>
      </c>
      <c r="D233" s="34">
        <v>3750</v>
      </c>
      <c r="E233" s="32">
        <v>4055</v>
      </c>
      <c r="F233" s="3" t="s">
        <v>8218</v>
      </c>
      <c r="G233" s="3" t="s">
        <v>8223</v>
      </c>
      <c r="H233" s="3" t="s">
        <v>8245</v>
      </c>
      <c r="I233" s="22">
        <v>1411264800</v>
      </c>
      <c r="J233" s="22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23">
        <v>108</v>
      </c>
      <c r="P233" s="24">
        <v>46.61</v>
      </c>
      <c r="Q233" s="25" t="s">
        <v>8315</v>
      </c>
      <c r="R233" s="3" t="s">
        <v>8316</v>
      </c>
      <c r="S233" s="26">
        <v>41884.056747685187</v>
      </c>
      <c r="T233" s="26">
        <v>41903.083333333336</v>
      </c>
    </row>
    <row r="234" spans="1:20" ht="81" x14ac:dyDescent="0.25">
      <c r="A234" s="3">
        <v>3431</v>
      </c>
      <c r="B234" s="3" t="s">
        <v>3430</v>
      </c>
      <c r="C234" s="3" t="s">
        <v>7541</v>
      </c>
      <c r="D234" s="34">
        <v>2000</v>
      </c>
      <c r="E234" s="32">
        <v>2000</v>
      </c>
      <c r="F234" s="3" t="s">
        <v>8218</v>
      </c>
      <c r="G234" s="3" t="s">
        <v>8223</v>
      </c>
      <c r="H234" s="3" t="s">
        <v>8245</v>
      </c>
      <c r="I234" s="22">
        <v>1408383153</v>
      </c>
      <c r="J234" s="22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23">
        <v>100</v>
      </c>
      <c r="P234" s="24">
        <v>95.24</v>
      </c>
      <c r="Q234" s="25" t="s">
        <v>8315</v>
      </c>
      <c r="R234" s="3" t="s">
        <v>8316</v>
      </c>
      <c r="S234" s="26">
        <v>41839.730937500004</v>
      </c>
      <c r="T234" s="26">
        <v>41869.730937500004</v>
      </c>
    </row>
    <row r="235" spans="1:20" ht="65" x14ac:dyDescent="0.25">
      <c r="A235" s="3">
        <v>3432</v>
      </c>
      <c r="B235" s="3" t="s">
        <v>3431</v>
      </c>
      <c r="C235" s="3" t="s">
        <v>7542</v>
      </c>
      <c r="D235" s="34">
        <v>2000</v>
      </c>
      <c r="E235" s="32">
        <v>2193</v>
      </c>
      <c r="F235" s="3" t="s">
        <v>8218</v>
      </c>
      <c r="G235" s="3" t="s">
        <v>8223</v>
      </c>
      <c r="H235" s="3" t="s">
        <v>8245</v>
      </c>
      <c r="I235" s="22">
        <v>1454709600</v>
      </c>
      <c r="J235" s="22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23">
        <v>110</v>
      </c>
      <c r="P235" s="24">
        <v>52.21</v>
      </c>
      <c r="Q235" s="25" t="s">
        <v>8315</v>
      </c>
      <c r="R235" s="3" t="s">
        <v>8316</v>
      </c>
      <c r="S235" s="26">
        <v>42380.581180555557</v>
      </c>
      <c r="T235" s="26">
        <v>42405.916666666672</v>
      </c>
    </row>
    <row r="236" spans="1:20" ht="49" x14ac:dyDescent="0.25">
      <c r="A236" s="3">
        <v>3433</v>
      </c>
      <c r="B236" s="3" t="s">
        <v>3432</v>
      </c>
      <c r="C236" s="3" t="s">
        <v>7543</v>
      </c>
      <c r="D236" s="34">
        <v>9500</v>
      </c>
      <c r="E236" s="32">
        <v>9525</v>
      </c>
      <c r="F236" s="3" t="s">
        <v>8218</v>
      </c>
      <c r="G236" s="3" t="s">
        <v>8223</v>
      </c>
      <c r="H236" s="3" t="s">
        <v>8245</v>
      </c>
      <c r="I236" s="22">
        <v>1402974000</v>
      </c>
      <c r="J236" s="22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23">
        <v>100</v>
      </c>
      <c r="P236" s="24">
        <v>134.15</v>
      </c>
      <c r="Q236" s="25" t="s">
        <v>8315</v>
      </c>
      <c r="R236" s="3" t="s">
        <v>8316</v>
      </c>
      <c r="S236" s="26">
        <v>41776.063136574077</v>
      </c>
      <c r="T236" s="26">
        <v>41807.125</v>
      </c>
    </row>
    <row r="237" spans="1:20" ht="81" x14ac:dyDescent="0.25">
      <c r="A237" s="3">
        <v>3434</v>
      </c>
      <c r="B237" s="3" t="s">
        <v>3433</v>
      </c>
      <c r="C237" s="3" t="s">
        <v>7544</v>
      </c>
      <c r="D237" s="34">
        <v>10000</v>
      </c>
      <c r="E237" s="32">
        <v>10555</v>
      </c>
      <c r="F237" s="3" t="s">
        <v>8218</v>
      </c>
      <c r="G237" s="3" t="s">
        <v>8223</v>
      </c>
      <c r="H237" s="3" t="s">
        <v>8245</v>
      </c>
      <c r="I237" s="22">
        <v>1404983269</v>
      </c>
      <c r="J237" s="22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23">
        <v>106</v>
      </c>
      <c r="P237" s="24">
        <v>62.83</v>
      </c>
      <c r="Q237" s="25" t="s">
        <v>8315</v>
      </c>
      <c r="R237" s="3" t="s">
        <v>8316</v>
      </c>
      <c r="S237" s="26">
        <v>41800.380428240744</v>
      </c>
      <c r="T237" s="26">
        <v>41830.380428240744</v>
      </c>
    </row>
    <row r="238" spans="1:20" ht="65" x14ac:dyDescent="0.25">
      <c r="A238" s="3">
        <v>3435</v>
      </c>
      <c r="B238" s="3" t="s">
        <v>3434</v>
      </c>
      <c r="C238" s="3" t="s">
        <v>7545</v>
      </c>
      <c r="D238" s="34">
        <v>1000</v>
      </c>
      <c r="E238" s="32">
        <v>1120</v>
      </c>
      <c r="F238" s="3" t="s">
        <v>8218</v>
      </c>
      <c r="G238" s="3" t="s">
        <v>8223</v>
      </c>
      <c r="H238" s="3" t="s">
        <v>8245</v>
      </c>
      <c r="I238" s="22">
        <v>1470538800</v>
      </c>
      <c r="J238" s="22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23">
        <v>112</v>
      </c>
      <c r="P238" s="24">
        <v>58.95</v>
      </c>
      <c r="Q238" s="25" t="s">
        <v>8315</v>
      </c>
      <c r="R238" s="3" t="s">
        <v>8316</v>
      </c>
      <c r="S238" s="26">
        <v>42572.61681712963</v>
      </c>
      <c r="T238" s="26">
        <v>42589.125</v>
      </c>
    </row>
    <row r="239" spans="1:20" ht="65" x14ac:dyDescent="0.25">
      <c r="A239" s="3">
        <v>3436</v>
      </c>
      <c r="B239" s="3" t="s">
        <v>3435</v>
      </c>
      <c r="C239" s="3" t="s">
        <v>7546</v>
      </c>
      <c r="D239" s="34">
        <v>5000</v>
      </c>
      <c r="E239" s="32">
        <v>5295</v>
      </c>
      <c r="F239" s="3" t="s">
        <v>8218</v>
      </c>
      <c r="G239" s="3" t="s">
        <v>8223</v>
      </c>
      <c r="H239" s="3" t="s">
        <v>8245</v>
      </c>
      <c r="I239" s="22">
        <v>1408638480</v>
      </c>
      <c r="J239" s="22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23">
        <v>106</v>
      </c>
      <c r="P239" s="24">
        <v>143.11000000000001</v>
      </c>
      <c r="Q239" s="25" t="s">
        <v>8315</v>
      </c>
      <c r="R239" s="3" t="s">
        <v>8316</v>
      </c>
      <c r="S239" s="26">
        <v>41851.541585648149</v>
      </c>
      <c r="T239" s="26">
        <v>41872.686111111114</v>
      </c>
    </row>
    <row r="240" spans="1:20" ht="97" x14ac:dyDescent="0.25">
      <c r="A240" s="3">
        <v>3437</v>
      </c>
      <c r="B240" s="3" t="s">
        <v>3436</v>
      </c>
      <c r="C240" s="3" t="s">
        <v>7547</v>
      </c>
      <c r="D240" s="34">
        <v>3000</v>
      </c>
      <c r="E240" s="32">
        <v>3030</v>
      </c>
      <c r="F240" s="3" t="s">
        <v>8218</v>
      </c>
      <c r="G240" s="3" t="s">
        <v>8223</v>
      </c>
      <c r="H240" s="3" t="s">
        <v>8245</v>
      </c>
      <c r="I240" s="22">
        <v>1440003820</v>
      </c>
      <c r="J240" s="22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23">
        <v>101</v>
      </c>
      <c r="P240" s="24">
        <v>84.17</v>
      </c>
      <c r="Q240" s="25" t="s">
        <v>8315</v>
      </c>
      <c r="R240" s="3" t="s">
        <v>8316</v>
      </c>
      <c r="S240" s="26">
        <v>42205.710879629631</v>
      </c>
      <c r="T240" s="26">
        <v>42235.710879629631</v>
      </c>
    </row>
    <row r="241" spans="1:20" ht="97" x14ac:dyDescent="0.25">
      <c r="A241" s="3">
        <v>3439</v>
      </c>
      <c r="B241" s="3" t="s">
        <v>3438</v>
      </c>
      <c r="C241" s="3" t="s">
        <v>7549</v>
      </c>
      <c r="D241" s="34">
        <v>1200</v>
      </c>
      <c r="E241" s="32">
        <v>1616.14</v>
      </c>
      <c r="F241" s="3" t="s">
        <v>8218</v>
      </c>
      <c r="G241" s="3" t="s">
        <v>8223</v>
      </c>
      <c r="H241" s="3" t="s">
        <v>8245</v>
      </c>
      <c r="I241" s="22">
        <v>1453179540</v>
      </c>
      <c r="J241" s="22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23">
        <v>135</v>
      </c>
      <c r="P241" s="24">
        <v>89.79</v>
      </c>
      <c r="Q241" s="25" t="s">
        <v>8315</v>
      </c>
      <c r="R241" s="3" t="s">
        <v>8316</v>
      </c>
      <c r="S241" s="26">
        <v>42374.911226851851</v>
      </c>
      <c r="T241" s="26">
        <v>42388.207638888889</v>
      </c>
    </row>
    <row r="242" spans="1:20" ht="65" x14ac:dyDescent="0.25">
      <c r="A242" s="3">
        <v>3440</v>
      </c>
      <c r="B242" s="3" t="s">
        <v>3439</v>
      </c>
      <c r="C242" s="3" t="s">
        <v>7550</v>
      </c>
      <c r="D242" s="34">
        <v>5000</v>
      </c>
      <c r="E242" s="32">
        <v>5260.92</v>
      </c>
      <c r="F242" s="3" t="s">
        <v>8218</v>
      </c>
      <c r="G242" s="3" t="s">
        <v>8223</v>
      </c>
      <c r="H242" s="3" t="s">
        <v>8245</v>
      </c>
      <c r="I242" s="22">
        <v>1405095300</v>
      </c>
      <c r="J242" s="22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23">
        <v>105</v>
      </c>
      <c r="P242" s="24">
        <v>64.16</v>
      </c>
      <c r="Q242" s="25" t="s">
        <v>8315</v>
      </c>
      <c r="R242" s="3" t="s">
        <v>8316</v>
      </c>
      <c r="S242" s="26">
        <v>41809.12300925926</v>
      </c>
      <c r="T242" s="26">
        <v>41831.677083333336</v>
      </c>
    </row>
    <row r="243" spans="1:20" ht="65" x14ac:dyDescent="0.25">
      <c r="A243" s="3">
        <v>3441</v>
      </c>
      <c r="B243" s="3" t="s">
        <v>3440</v>
      </c>
      <c r="C243" s="3" t="s">
        <v>7551</v>
      </c>
      <c r="D243" s="34">
        <v>2500</v>
      </c>
      <c r="E243" s="32">
        <v>2565</v>
      </c>
      <c r="F243" s="3" t="s">
        <v>8218</v>
      </c>
      <c r="G243" s="3" t="s">
        <v>8223</v>
      </c>
      <c r="H243" s="3" t="s">
        <v>8245</v>
      </c>
      <c r="I243" s="22">
        <v>1447445820</v>
      </c>
      <c r="J243" s="22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23">
        <v>103</v>
      </c>
      <c r="P243" s="24">
        <v>59.65</v>
      </c>
      <c r="Q243" s="25" t="s">
        <v>8315</v>
      </c>
      <c r="R243" s="3" t="s">
        <v>8316</v>
      </c>
      <c r="S243" s="26">
        <v>42294.429641203707</v>
      </c>
      <c r="T243" s="26">
        <v>42321.845138888893</v>
      </c>
    </row>
    <row r="244" spans="1:20" ht="65" x14ac:dyDescent="0.25">
      <c r="A244" s="3">
        <v>3442</v>
      </c>
      <c r="B244" s="3" t="s">
        <v>3441</v>
      </c>
      <c r="C244" s="3" t="s">
        <v>7552</v>
      </c>
      <c r="D244" s="34">
        <v>250</v>
      </c>
      <c r="E244" s="32">
        <v>250</v>
      </c>
      <c r="F244" s="3" t="s">
        <v>8218</v>
      </c>
      <c r="G244" s="3" t="s">
        <v>8223</v>
      </c>
      <c r="H244" s="3" t="s">
        <v>8245</v>
      </c>
      <c r="I244" s="22">
        <v>1433016672</v>
      </c>
      <c r="J244" s="22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23">
        <v>100</v>
      </c>
      <c r="P244" s="24">
        <v>31.25</v>
      </c>
      <c r="Q244" s="25" t="s">
        <v>8315</v>
      </c>
      <c r="R244" s="3" t="s">
        <v>8316</v>
      </c>
      <c r="S244" s="26">
        <v>42124.841111111105</v>
      </c>
      <c r="T244" s="26">
        <v>42154.841111111105</v>
      </c>
    </row>
    <row r="245" spans="1:20" ht="65" x14ac:dyDescent="0.25">
      <c r="A245" s="3">
        <v>3443</v>
      </c>
      <c r="B245" s="3" t="s">
        <v>3442</v>
      </c>
      <c r="C245" s="3" t="s">
        <v>7553</v>
      </c>
      <c r="D245" s="34">
        <v>1000</v>
      </c>
      <c r="E245" s="32">
        <v>1855</v>
      </c>
      <c r="F245" s="3" t="s">
        <v>8218</v>
      </c>
      <c r="G245" s="3" t="s">
        <v>8223</v>
      </c>
      <c r="H245" s="3" t="s">
        <v>8245</v>
      </c>
      <c r="I245" s="22">
        <v>1410266146</v>
      </c>
      <c r="J245" s="22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23">
        <v>186</v>
      </c>
      <c r="P245" s="24">
        <v>41.22</v>
      </c>
      <c r="Q245" s="25" t="s">
        <v>8315</v>
      </c>
      <c r="R245" s="3" t="s">
        <v>8316</v>
      </c>
      <c r="S245" s="26">
        <v>41861.524837962963</v>
      </c>
      <c r="T245" s="26">
        <v>41891.524837962963</v>
      </c>
    </row>
    <row r="246" spans="1:20" ht="49" x14ac:dyDescent="0.25">
      <c r="A246" s="3">
        <v>3447</v>
      </c>
      <c r="B246" s="3" t="s">
        <v>3446</v>
      </c>
      <c r="C246" s="3" t="s">
        <v>7557</v>
      </c>
      <c r="D246" s="34">
        <v>1000</v>
      </c>
      <c r="E246" s="32">
        <v>1078</v>
      </c>
      <c r="F246" s="3" t="s">
        <v>8218</v>
      </c>
      <c r="G246" s="3" t="s">
        <v>8223</v>
      </c>
      <c r="H246" s="3" t="s">
        <v>8245</v>
      </c>
      <c r="I246" s="22">
        <v>1458332412</v>
      </c>
      <c r="J246" s="22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23">
        <v>108</v>
      </c>
      <c r="P246" s="24">
        <v>77</v>
      </c>
      <c r="Q246" s="25" t="s">
        <v>8315</v>
      </c>
      <c r="R246" s="3" t="s">
        <v>8316</v>
      </c>
      <c r="S246" s="26">
        <v>42402.889027777783</v>
      </c>
      <c r="T246" s="26">
        <v>42447.847361111111</v>
      </c>
    </row>
    <row r="247" spans="1:20" ht="65" x14ac:dyDescent="0.25">
      <c r="A247" s="3">
        <v>3448</v>
      </c>
      <c r="B247" s="3" t="s">
        <v>3447</v>
      </c>
      <c r="C247" s="3" t="s">
        <v>7558</v>
      </c>
      <c r="D247" s="34">
        <v>2100</v>
      </c>
      <c r="E247" s="32">
        <v>2305</v>
      </c>
      <c r="F247" s="3" t="s">
        <v>8218</v>
      </c>
      <c r="G247" s="3" t="s">
        <v>8223</v>
      </c>
      <c r="H247" s="3" t="s">
        <v>8245</v>
      </c>
      <c r="I247" s="22">
        <v>1418784689</v>
      </c>
      <c r="J247" s="22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23">
        <v>110</v>
      </c>
      <c r="P247" s="24">
        <v>51.22</v>
      </c>
      <c r="Q247" s="25" t="s">
        <v>8315</v>
      </c>
      <c r="R247" s="3" t="s">
        <v>8316</v>
      </c>
      <c r="S247" s="26">
        <v>41960.119085648148</v>
      </c>
      <c r="T247" s="26">
        <v>41990.119085648148</v>
      </c>
    </row>
    <row r="248" spans="1:20" ht="97" x14ac:dyDescent="0.25">
      <c r="A248" s="3">
        <v>3449</v>
      </c>
      <c r="B248" s="3" t="s">
        <v>3448</v>
      </c>
      <c r="C248" s="3" t="s">
        <v>7559</v>
      </c>
      <c r="D248" s="34">
        <v>800</v>
      </c>
      <c r="E248" s="32">
        <v>1365</v>
      </c>
      <c r="F248" s="3" t="s">
        <v>8218</v>
      </c>
      <c r="G248" s="3" t="s">
        <v>8223</v>
      </c>
      <c r="H248" s="3" t="s">
        <v>8245</v>
      </c>
      <c r="I248" s="22">
        <v>1468036800</v>
      </c>
      <c r="J248" s="22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23">
        <v>171</v>
      </c>
      <c r="P248" s="24">
        <v>68.25</v>
      </c>
      <c r="Q248" s="25" t="s">
        <v>8315</v>
      </c>
      <c r="R248" s="3" t="s">
        <v>8316</v>
      </c>
      <c r="S248" s="26">
        <v>42532.052523148144</v>
      </c>
      <c r="T248" s="26">
        <v>42560.166666666672</v>
      </c>
    </row>
    <row r="249" spans="1:20" ht="65" x14ac:dyDescent="0.25">
      <c r="A249" s="3">
        <v>3451</v>
      </c>
      <c r="B249" s="3" t="s">
        <v>3450</v>
      </c>
      <c r="C249" s="3" t="s">
        <v>7561</v>
      </c>
      <c r="D249" s="34">
        <v>650</v>
      </c>
      <c r="E249" s="32">
        <v>658</v>
      </c>
      <c r="F249" s="3" t="s">
        <v>8218</v>
      </c>
      <c r="G249" s="3" t="s">
        <v>8223</v>
      </c>
      <c r="H249" s="3" t="s">
        <v>8245</v>
      </c>
      <c r="I249" s="22">
        <v>1429636927</v>
      </c>
      <c r="J249" s="22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23">
        <v>101</v>
      </c>
      <c r="P249" s="24">
        <v>41.13</v>
      </c>
      <c r="Q249" s="25" t="s">
        <v>8315</v>
      </c>
      <c r="R249" s="3" t="s">
        <v>8316</v>
      </c>
      <c r="S249" s="26">
        <v>42088.723692129628</v>
      </c>
      <c r="T249" s="26">
        <v>42115.723692129628</v>
      </c>
    </row>
    <row r="250" spans="1:20" ht="97" x14ac:dyDescent="0.25">
      <c r="A250" s="3">
        <v>3452</v>
      </c>
      <c r="B250" s="3" t="s">
        <v>3451</v>
      </c>
      <c r="C250" s="3" t="s">
        <v>7562</v>
      </c>
      <c r="D250" s="34">
        <v>1000</v>
      </c>
      <c r="E250" s="32">
        <v>1532</v>
      </c>
      <c r="F250" s="3" t="s">
        <v>8218</v>
      </c>
      <c r="G250" s="3" t="s">
        <v>8223</v>
      </c>
      <c r="H250" s="3" t="s">
        <v>8245</v>
      </c>
      <c r="I250" s="22">
        <v>1406087940</v>
      </c>
      <c r="J250" s="22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23">
        <v>153</v>
      </c>
      <c r="P250" s="24">
        <v>41.41</v>
      </c>
      <c r="Q250" s="25" t="s">
        <v>8315</v>
      </c>
      <c r="R250" s="3" t="s">
        <v>8316</v>
      </c>
      <c r="S250" s="26">
        <v>41820.639189814814</v>
      </c>
      <c r="T250" s="26">
        <v>41843.165972222225</v>
      </c>
    </row>
    <row r="251" spans="1:20" ht="97" x14ac:dyDescent="0.25">
      <c r="A251" s="3">
        <v>3455</v>
      </c>
      <c r="B251" s="3" t="s">
        <v>3454</v>
      </c>
      <c r="C251" s="3" t="s">
        <v>7565</v>
      </c>
      <c r="D251" s="34">
        <v>10000</v>
      </c>
      <c r="E251" s="32">
        <v>10065</v>
      </c>
      <c r="F251" s="3" t="s">
        <v>8218</v>
      </c>
      <c r="G251" s="3" t="s">
        <v>8223</v>
      </c>
      <c r="H251" s="3" t="s">
        <v>8245</v>
      </c>
      <c r="I251" s="22">
        <v>1476381627</v>
      </c>
      <c r="J251" s="22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23">
        <v>101</v>
      </c>
      <c r="P251" s="24">
        <v>145.87</v>
      </c>
      <c r="Q251" s="25" t="s">
        <v>8315</v>
      </c>
      <c r="R251" s="3" t="s">
        <v>8316</v>
      </c>
      <c r="S251" s="26">
        <v>42626.7503125</v>
      </c>
      <c r="T251" s="26">
        <v>42656.7503125</v>
      </c>
    </row>
    <row r="252" spans="1:20" ht="65" x14ac:dyDescent="0.25">
      <c r="A252" s="3">
        <v>3456</v>
      </c>
      <c r="B252" s="3" t="s">
        <v>3455</v>
      </c>
      <c r="C252" s="3" t="s">
        <v>7566</v>
      </c>
      <c r="D252" s="34">
        <v>3000</v>
      </c>
      <c r="E252" s="32">
        <v>5739</v>
      </c>
      <c r="F252" s="3" t="s">
        <v>8218</v>
      </c>
      <c r="G252" s="3" t="s">
        <v>8223</v>
      </c>
      <c r="H252" s="3" t="s">
        <v>8245</v>
      </c>
      <c r="I252" s="22">
        <v>1406876340</v>
      </c>
      <c r="J252" s="22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23">
        <v>191</v>
      </c>
      <c r="P252" s="24">
        <v>358.69</v>
      </c>
      <c r="Q252" s="25" t="s">
        <v>8315</v>
      </c>
      <c r="R252" s="3" t="s">
        <v>8316</v>
      </c>
      <c r="S252" s="26">
        <v>41821.205636574072</v>
      </c>
      <c r="T252" s="26">
        <v>41852.290972222225</v>
      </c>
    </row>
    <row r="253" spans="1:20" ht="97" x14ac:dyDescent="0.25">
      <c r="A253" s="3">
        <v>3457</v>
      </c>
      <c r="B253" s="3" t="s">
        <v>3456</v>
      </c>
      <c r="C253" s="3" t="s">
        <v>7567</v>
      </c>
      <c r="D253" s="34">
        <v>2000</v>
      </c>
      <c r="E253" s="32">
        <v>2804</v>
      </c>
      <c r="F253" s="3" t="s">
        <v>8218</v>
      </c>
      <c r="G253" s="3" t="s">
        <v>8223</v>
      </c>
      <c r="H253" s="3" t="s">
        <v>8245</v>
      </c>
      <c r="I253" s="22">
        <v>1423720740</v>
      </c>
      <c r="J253" s="22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23">
        <v>140</v>
      </c>
      <c r="P253" s="24">
        <v>50.98</v>
      </c>
      <c r="Q253" s="25" t="s">
        <v>8315</v>
      </c>
      <c r="R253" s="3" t="s">
        <v>8316</v>
      </c>
      <c r="S253" s="26">
        <v>42016.706678240742</v>
      </c>
      <c r="T253" s="26">
        <v>42047.249305555553</v>
      </c>
    </row>
    <row r="254" spans="1:20" ht="81" x14ac:dyDescent="0.25">
      <c r="A254" s="3">
        <v>3458</v>
      </c>
      <c r="B254" s="3" t="s">
        <v>3457</v>
      </c>
      <c r="C254" s="3" t="s">
        <v>7568</v>
      </c>
      <c r="D254" s="34">
        <v>978</v>
      </c>
      <c r="E254" s="32">
        <v>1216</v>
      </c>
      <c r="F254" s="3" t="s">
        <v>8218</v>
      </c>
      <c r="G254" s="3" t="s">
        <v>8223</v>
      </c>
      <c r="H254" s="3" t="s">
        <v>8245</v>
      </c>
      <c r="I254" s="22">
        <v>1422937620</v>
      </c>
      <c r="J254" s="22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23">
        <v>124</v>
      </c>
      <c r="P254" s="24">
        <v>45.04</v>
      </c>
      <c r="Q254" s="25" t="s">
        <v>8315</v>
      </c>
      <c r="R254" s="3" t="s">
        <v>8316</v>
      </c>
      <c r="S254" s="26">
        <v>42011.202581018515</v>
      </c>
      <c r="T254" s="26">
        <v>42038.185416666667</v>
      </c>
    </row>
    <row r="255" spans="1:20" ht="97" x14ac:dyDescent="0.25">
      <c r="A255" s="3">
        <v>3461</v>
      </c>
      <c r="B255" s="3" t="s">
        <v>3460</v>
      </c>
      <c r="C255" s="3" t="s">
        <v>7571</v>
      </c>
      <c r="D255" s="34">
        <v>500</v>
      </c>
      <c r="E255" s="32">
        <v>695</v>
      </c>
      <c r="F255" s="3" t="s">
        <v>8218</v>
      </c>
      <c r="G255" s="3" t="s">
        <v>8223</v>
      </c>
      <c r="H255" s="3" t="s">
        <v>8245</v>
      </c>
      <c r="I255" s="22">
        <v>1477710000</v>
      </c>
      <c r="J255" s="22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23">
        <v>139</v>
      </c>
      <c r="P255" s="24">
        <v>57.92</v>
      </c>
      <c r="Q255" s="25" t="s">
        <v>8315</v>
      </c>
      <c r="R255" s="3" t="s">
        <v>8316</v>
      </c>
      <c r="S255" s="26">
        <v>42643.632858796293</v>
      </c>
      <c r="T255" s="26">
        <v>42672.125</v>
      </c>
    </row>
    <row r="256" spans="1:20" ht="81" x14ac:dyDescent="0.25">
      <c r="A256" s="3">
        <v>3462</v>
      </c>
      <c r="B256" s="3" t="s">
        <v>3461</v>
      </c>
      <c r="C256" s="3" t="s">
        <v>7572</v>
      </c>
      <c r="D256" s="34">
        <v>250</v>
      </c>
      <c r="E256" s="32">
        <v>505</v>
      </c>
      <c r="F256" s="3" t="s">
        <v>8218</v>
      </c>
      <c r="G256" s="3" t="s">
        <v>8223</v>
      </c>
      <c r="H256" s="3" t="s">
        <v>8245</v>
      </c>
      <c r="I256" s="22">
        <v>1436551200</v>
      </c>
      <c r="J256" s="22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23">
        <v>202</v>
      </c>
      <c r="P256" s="24">
        <v>29.71</v>
      </c>
      <c r="Q256" s="25" t="s">
        <v>8315</v>
      </c>
      <c r="R256" s="3" t="s">
        <v>8316</v>
      </c>
      <c r="S256" s="26">
        <v>42179.898472222223</v>
      </c>
      <c r="T256" s="26">
        <v>42195.75</v>
      </c>
    </row>
    <row r="257" spans="1:20" ht="81" x14ac:dyDescent="0.25">
      <c r="A257" s="3">
        <v>3464</v>
      </c>
      <c r="B257" s="3" t="s">
        <v>3463</v>
      </c>
      <c r="C257" s="3" t="s">
        <v>7574</v>
      </c>
      <c r="D257" s="34">
        <v>5000</v>
      </c>
      <c r="E257" s="32">
        <v>5116.18</v>
      </c>
      <c r="F257" s="3" t="s">
        <v>8218</v>
      </c>
      <c r="G257" s="3" t="s">
        <v>8223</v>
      </c>
      <c r="H257" s="3" t="s">
        <v>8245</v>
      </c>
      <c r="I257" s="22">
        <v>1471921637</v>
      </c>
      <c r="J257" s="22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23">
        <v>102</v>
      </c>
      <c r="P257" s="24">
        <v>55.01</v>
      </c>
      <c r="Q257" s="25" t="s">
        <v>8315</v>
      </c>
      <c r="R257" s="3" t="s">
        <v>8316</v>
      </c>
      <c r="S257" s="26">
        <v>42575.130057870367</v>
      </c>
      <c r="T257" s="26">
        <v>42605.130057870367</v>
      </c>
    </row>
    <row r="258" spans="1:20" ht="81" x14ac:dyDescent="0.25">
      <c r="A258" s="3">
        <v>3466</v>
      </c>
      <c r="B258" s="3" t="s">
        <v>3465</v>
      </c>
      <c r="C258" s="3" t="s">
        <v>7576</v>
      </c>
      <c r="D258" s="34">
        <v>3500</v>
      </c>
      <c r="E258" s="32">
        <v>4450</v>
      </c>
      <c r="F258" s="3" t="s">
        <v>8218</v>
      </c>
      <c r="G258" s="3" t="s">
        <v>8223</v>
      </c>
      <c r="H258" s="3" t="s">
        <v>8245</v>
      </c>
      <c r="I258" s="22">
        <v>1461108450</v>
      </c>
      <c r="J258" s="22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23">
        <v>127</v>
      </c>
      <c r="P258" s="24">
        <v>72.95</v>
      </c>
      <c r="Q258" s="25" t="s">
        <v>8315</v>
      </c>
      <c r="R258" s="3" t="s">
        <v>8316</v>
      </c>
      <c r="S258" s="26">
        <v>42420.019097222219</v>
      </c>
      <c r="T258" s="26">
        <v>42479.977430555555</v>
      </c>
    </row>
    <row r="259" spans="1:20" ht="33" x14ac:dyDescent="0.25">
      <c r="A259" s="3">
        <v>3467</v>
      </c>
      <c r="B259" s="3" t="s">
        <v>3466</v>
      </c>
      <c r="C259" s="3" t="s">
        <v>7577</v>
      </c>
      <c r="D259" s="34">
        <v>3000</v>
      </c>
      <c r="E259" s="32">
        <v>3030</v>
      </c>
      <c r="F259" s="3" t="s">
        <v>8218</v>
      </c>
      <c r="G259" s="3" t="s">
        <v>8223</v>
      </c>
      <c r="H259" s="3" t="s">
        <v>8245</v>
      </c>
      <c r="I259" s="22">
        <v>1426864032</v>
      </c>
      <c r="J259" s="22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23">
        <v>101</v>
      </c>
      <c r="P259" s="24">
        <v>64.47</v>
      </c>
      <c r="Q259" s="25" t="s">
        <v>8315</v>
      </c>
      <c r="R259" s="3" t="s">
        <v>8316</v>
      </c>
      <c r="S259" s="26">
        <v>42053.671666666662</v>
      </c>
      <c r="T259" s="26">
        <v>42083.630000000005</v>
      </c>
    </row>
    <row r="260" spans="1:20" ht="81" x14ac:dyDescent="0.25">
      <c r="A260" s="3">
        <v>3468</v>
      </c>
      <c r="B260" s="3" t="s">
        <v>3467</v>
      </c>
      <c r="C260" s="3" t="s">
        <v>7578</v>
      </c>
      <c r="D260" s="34">
        <v>10000</v>
      </c>
      <c r="E260" s="32">
        <v>12178</v>
      </c>
      <c r="F260" s="3" t="s">
        <v>8218</v>
      </c>
      <c r="G260" s="3" t="s">
        <v>8223</v>
      </c>
      <c r="H260" s="3" t="s">
        <v>8245</v>
      </c>
      <c r="I260" s="22">
        <v>1474426800</v>
      </c>
      <c r="J260" s="22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23">
        <v>122</v>
      </c>
      <c r="P260" s="24">
        <v>716.35</v>
      </c>
      <c r="Q260" s="25" t="s">
        <v>8315</v>
      </c>
      <c r="R260" s="3" t="s">
        <v>8316</v>
      </c>
      <c r="S260" s="26">
        <v>42605.765381944439</v>
      </c>
      <c r="T260" s="26">
        <v>42634.125</v>
      </c>
    </row>
    <row r="261" spans="1:20" ht="65" x14ac:dyDescent="0.25">
      <c r="A261" s="3">
        <v>3469</v>
      </c>
      <c r="B261" s="3" t="s">
        <v>3468</v>
      </c>
      <c r="C261" s="3" t="s">
        <v>7579</v>
      </c>
      <c r="D261" s="34">
        <v>2800</v>
      </c>
      <c r="E261" s="32">
        <v>3175</v>
      </c>
      <c r="F261" s="3" t="s">
        <v>8218</v>
      </c>
      <c r="G261" s="3" t="s">
        <v>8223</v>
      </c>
      <c r="H261" s="3" t="s">
        <v>8245</v>
      </c>
      <c r="I261" s="22">
        <v>1461857045</v>
      </c>
      <c r="J261" s="22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23">
        <v>113</v>
      </c>
      <c r="P261" s="24">
        <v>50.4</v>
      </c>
      <c r="Q261" s="25" t="s">
        <v>8315</v>
      </c>
      <c r="R261" s="3" t="s">
        <v>8316</v>
      </c>
      <c r="S261" s="26">
        <v>42458.641724537039</v>
      </c>
      <c r="T261" s="26">
        <v>42488.641724537039</v>
      </c>
    </row>
    <row r="262" spans="1:20" ht="49" x14ac:dyDescent="0.25">
      <c r="A262" s="3">
        <v>3470</v>
      </c>
      <c r="B262" s="3" t="s">
        <v>3469</v>
      </c>
      <c r="C262" s="3" t="s">
        <v>7580</v>
      </c>
      <c r="D262" s="34">
        <v>250</v>
      </c>
      <c r="E262" s="32">
        <v>375</v>
      </c>
      <c r="F262" s="3" t="s">
        <v>8218</v>
      </c>
      <c r="G262" s="3" t="s">
        <v>8223</v>
      </c>
      <c r="H262" s="3" t="s">
        <v>8245</v>
      </c>
      <c r="I262" s="22">
        <v>1468618680</v>
      </c>
      <c r="J262" s="22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23">
        <v>150</v>
      </c>
      <c r="P262" s="24">
        <v>41.67</v>
      </c>
      <c r="Q262" s="25" t="s">
        <v>8315</v>
      </c>
      <c r="R262" s="3" t="s">
        <v>8316</v>
      </c>
      <c r="S262" s="26">
        <v>42529.022013888884</v>
      </c>
      <c r="T262" s="26">
        <v>42566.901388888888</v>
      </c>
    </row>
    <row r="263" spans="1:20" ht="97" x14ac:dyDescent="0.25">
      <c r="A263" s="3">
        <v>3472</v>
      </c>
      <c r="B263" s="3" t="s">
        <v>3471</v>
      </c>
      <c r="C263" s="3" t="s">
        <v>7582</v>
      </c>
      <c r="D263" s="34">
        <v>2000</v>
      </c>
      <c r="E263" s="32">
        <v>2041</v>
      </c>
      <c r="F263" s="3" t="s">
        <v>8218</v>
      </c>
      <c r="G263" s="3" t="s">
        <v>8223</v>
      </c>
      <c r="H263" s="3" t="s">
        <v>8245</v>
      </c>
      <c r="I263" s="22">
        <v>1415253540</v>
      </c>
      <c r="J263" s="22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23">
        <v>102</v>
      </c>
      <c r="P263" s="24">
        <v>88.74</v>
      </c>
      <c r="Q263" s="25" t="s">
        <v>8315</v>
      </c>
      <c r="R263" s="3" t="s">
        <v>8316</v>
      </c>
      <c r="S263" s="26">
        <v>41928.170497685183</v>
      </c>
      <c r="T263" s="26">
        <v>41949.249305555553</v>
      </c>
    </row>
    <row r="264" spans="1:20" ht="81" x14ac:dyDescent="0.25">
      <c r="A264" s="3">
        <v>3473</v>
      </c>
      <c r="B264" s="3" t="s">
        <v>3472</v>
      </c>
      <c r="C264" s="3" t="s">
        <v>7583</v>
      </c>
      <c r="D264" s="34">
        <v>4900</v>
      </c>
      <c r="E264" s="32">
        <v>4900</v>
      </c>
      <c r="F264" s="3" t="s">
        <v>8218</v>
      </c>
      <c r="G264" s="3" t="s">
        <v>8223</v>
      </c>
      <c r="H264" s="3" t="s">
        <v>8245</v>
      </c>
      <c r="I264" s="22">
        <v>1426883220</v>
      </c>
      <c r="J264" s="22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23">
        <v>100</v>
      </c>
      <c r="P264" s="24">
        <v>148.47999999999999</v>
      </c>
      <c r="Q264" s="25" t="s">
        <v>8315</v>
      </c>
      <c r="R264" s="3" t="s">
        <v>8316</v>
      </c>
      <c r="S264" s="26">
        <v>42062.834444444445</v>
      </c>
      <c r="T264" s="26">
        <v>42083.852083333331</v>
      </c>
    </row>
    <row r="265" spans="1:20" ht="65" x14ac:dyDescent="0.25">
      <c r="A265" s="3">
        <v>3476</v>
      </c>
      <c r="B265" s="3" t="s">
        <v>3475</v>
      </c>
      <c r="C265" s="3" t="s">
        <v>7586</v>
      </c>
      <c r="D265" s="34">
        <v>300</v>
      </c>
      <c r="E265" s="32">
        <v>312</v>
      </c>
      <c r="F265" s="3" t="s">
        <v>8218</v>
      </c>
      <c r="G265" s="3" t="s">
        <v>8223</v>
      </c>
      <c r="H265" s="3" t="s">
        <v>8245</v>
      </c>
      <c r="I265" s="22">
        <v>1414378800</v>
      </c>
      <c r="J265" s="22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23">
        <v>104</v>
      </c>
      <c r="P265" s="24">
        <v>52</v>
      </c>
      <c r="Q265" s="25" t="s">
        <v>8315</v>
      </c>
      <c r="R265" s="3" t="s">
        <v>8316</v>
      </c>
      <c r="S265" s="26">
        <v>41921.279976851853</v>
      </c>
      <c r="T265" s="26">
        <v>41939.125</v>
      </c>
    </row>
    <row r="266" spans="1:20" ht="65" x14ac:dyDescent="0.25">
      <c r="A266" s="3">
        <v>3477</v>
      </c>
      <c r="B266" s="3" t="s">
        <v>3476</v>
      </c>
      <c r="C266" s="3" t="s">
        <v>7587</v>
      </c>
      <c r="D266" s="34">
        <v>1800</v>
      </c>
      <c r="E266" s="32">
        <v>2076</v>
      </c>
      <c r="F266" s="3" t="s">
        <v>8218</v>
      </c>
      <c r="G266" s="3" t="s">
        <v>8223</v>
      </c>
      <c r="H266" s="3" t="s">
        <v>8245</v>
      </c>
      <c r="I266" s="22">
        <v>1431831600</v>
      </c>
      <c r="J266" s="22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23">
        <v>115</v>
      </c>
      <c r="P266" s="24">
        <v>53.23</v>
      </c>
      <c r="Q266" s="25" t="s">
        <v>8315</v>
      </c>
      <c r="R266" s="3" t="s">
        <v>8316</v>
      </c>
      <c r="S266" s="26">
        <v>42128.736608796295</v>
      </c>
      <c r="T266" s="26">
        <v>42141.125</v>
      </c>
    </row>
    <row r="267" spans="1:20" ht="65" x14ac:dyDescent="0.25">
      <c r="A267" s="3">
        <v>3478</v>
      </c>
      <c r="B267" s="3" t="s">
        <v>3477</v>
      </c>
      <c r="C267" s="3" t="s">
        <v>7588</v>
      </c>
      <c r="D267" s="34">
        <v>2000</v>
      </c>
      <c r="E267" s="32">
        <v>2257</v>
      </c>
      <c r="F267" s="3" t="s">
        <v>8218</v>
      </c>
      <c r="G267" s="3" t="s">
        <v>8223</v>
      </c>
      <c r="H267" s="3" t="s">
        <v>8245</v>
      </c>
      <c r="I267" s="22">
        <v>1426539600</v>
      </c>
      <c r="J267" s="22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23">
        <v>113</v>
      </c>
      <c r="P267" s="24">
        <v>39.6</v>
      </c>
      <c r="Q267" s="25" t="s">
        <v>8315</v>
      </c>
      <c r="R267" s="3" t="s">
        <v>8316</v>
      </c>
      <c r="S267" s="26">
        <v>42053.916921296302</v>
      </c>
      <c r="T267" s="26">
        <v>42079.875</v>
      </c>
    </row>
    <row r="268" spans="1:20" ht="65" x14ac:dyDescent="0.25">
      <c r="A268" s="3">
        <v>3480</v>
      </c>
      <c r="B268" s="3" t="s">
        <v>3479</v>
      </c>
      <c r="C268" s="3" t="s">
        <v>7590</v>
      </c>
      <c r="D268" s="34">
        <v>1500</v>
      </c>
      <c r="E268" s="32">
        <v>2140</v>
      </c>
      <c r="F268" s="3" t="s">
        <v>8218</v>
      </c>
      <c r="G268" s="3" t="s">
        <v>8223</v>
      </c>
      <c r="H268" s="3" t="s">
        <v>8245</v>
      </c>
      <c r="I268" s="22">
        <v>1436562000</v>
      </c>
      <c r="J268" s="22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23">
        <v>143</v>
      </c>
      <c r="P268" s="24">
        <v>164.62</v>
      </c>
      <c r="Q268" s="25" t="s">
        <v>8315</v>
      </c>
      <c r="R268" s="3" t="s">
        <v>8316</v>
      </c>
      <c r="S268" s="26">
        <v>42171.317442129628</v>
      </c>
      <c r="T268" s="26">
        <v>42195.875</v>
      </c>
    </row>
    <row r="269" spans="1:20" ht="65" x14ac:dyDescent="0.25">
      <c r="A269" s="3">
        <v>3483</v>
      </c>
      <c r="B269" s="3" t="s">
        <v>3482</v>
      </c>
      <c r="C269" s="3" t="s">
        <v>7593</v>
      </c>
      <c r="D269" s="34">
        <v>3350</v>
      </c>
      <c r="E269" s="32">
        <v>5358</v>
      </c>
      <c r="F269" s="3" t="s">
        <v>8218</v>
      </c>
      <c r="G269" s="3" t="s">
        <v>8223</v>
      </c>
      <c r="H269" s="3" t="s">
        <v>8245</v>
      </c>
      <c r="I269" s="22">
        <v>1404403381</v>
      </c>
      <c r="J269" s="22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23">
        <v>160</v>
      </c>
      <c r="P269" s="24">
        <v>40.29</v>
      </c>
      <c r="Q269" s="25" t="s">
        <v>8315</v>
      </c>
      <c r="R269" s="3" t="s">
        <v>8316</v>
      </c>
      <c r="S269" s="26">
        <v>41793.668761574074</v>
      </c>
      <c r="T269" s="26">
        <v>41823.668761574074</v>
      </c>
    </row>
    <row r="270" spans="1:20" ht="81" x14ac:dyDescent="0.25">
      <c r="A270" s="3">
        <v>3484</v>
      </c>
      <c r="B270" s="3" t="s">
        <v>3483</v>
      </c>
      <c r="C270" s="3" t="s">
        <v>7594</v>
      </c>
      <c r="D270" s="34">
        <v>2500</v>
      </c>
      <c r="E270" s="32">
        <v>2856</v>
      </c>
      <c r="F270" s="3" t="s">
        <v>8218</v>
      </c>
      <c r="G270" s="3" t="s">
        <v>8223</v>
      </c>
      <c r="H270" s="3" t="s">
        <v>8245</v>
      </c>
      <c r="I270" s="22">
        <v>1466014499</v>
      </c>
      <c r="J270" s="22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23">
        <v>114</v>
      </c>
      <c r="P270" s="24">
        <v>64.91</v>
      </c>
      <c r="Q270" s="25" t="s">
        <v>8315</v>
      </c>
      <c r="R270" s="3" t="s">
        <v>8316</v>
      </c>
      <c r="S270" s="26">
        <v>42506.760405092587</v>
      </c>
      <c r="T270" s="26">
        <v>42536.760405092587</v>
      </c>
    </row>
    <row r="271" spans="1:20" ht="65" x14ac:dyDescent="0.25">
      <c r="A271" s="3">
        <v>3485</v>
      </c>
      <c r="B271" s="3" t="s">
        <v>3484</v>
      </c>
      <c r="C271" s="3" t="s">
        <v>7595</v>
      </c>
      <c r="D271" s="34">
        <v>1650</v>
      </c>
      <c r="E271" s="32">
        <v>1660</v>
      </c>
      <c r="F271" s="3" t="s">
        <v>8218</v>
      </c>
      <c r="G271" s="3" t="s">
        <v>8223</v>
      </c>
      <c r="H271" s="3" t="s">
        <v>8245</v>
      </c>
      <c r="I271" s="22">
        <v>1454431080</v>
      </c>
      <c r="J271" s="22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23">
        <v>101</v>
      </c>
      <c r="P271" s="24">
        <v>55.33</v>
      </c>
      <c r="Q271" s="25" t="s">
        <v>8315</v>
      </c>
      <c r="R271" s="3" t="s">
        <v>8316</v>
      </c>
      <c r="S271" s="26">
        <v>42372.693055555559</v>
      </c>
      <c r="T271" s="26">
        <v>42402.693055555559</v>
      </c>
    </row>
    <row r="272" spans="1:20" ht="97" x14ac:dyDescent="0.25">
      <c r="A272" s="3">
        <v>3486</v>
      </c>
      <c r="B272" s="3" t="s">
        <v>3485</v>
      </c>
      <c r="C272" s="3" t="s">
        <v>7596</v>
      </c>
      <c r="D272" s="34">
        <v>3000</v>
      </c>
      <c r="E272" s="32">
        <v>4656</v>
      </c>
      <c r="F272" s="3" t="s">
        <v>8218</v>
      </c>
      <c r="G272" s="3" t="s">
        <v>8223</v>
      </c>
      <c r="H272" s="3" t="s">
        <v>8245</v>
      </c>
      <c r="I272" s="22">
        <v>1433314740</v>
      </c>
      <c r="J272" s="22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23">
        <v>155</v>
      </c>
      <c r="P272" s="24">
        <v>83.14</v>
      </c>
      <c r="Q272" s="25" t="s">
        <v>8315</v>
      </c>
      <c r="R272" s="3" t="s">
        <v>8316</v>
      </c>
      <c r="S272" s="26">
        <v>42126.87501157407</v>
      </c>
      <c r="T272" s="26">
        <v>42158.290972222225</v>
      </c>
    </row>
    <row r="273" spans="1:20" ht="81" x14ac:dyDescent="0.25">
      <c r="A273" s="3">
        <v>3488</v>
      </c>
      <c r="B273" s="3" t="s">
        <v>3487</v>
      </c>
      <c r="C273" s="3" t="s">
        <v>7598</v>
      </c>
      <c r="D273" s="34">
        <v>3000</v>
      </c>
      <c r="E273" s="32">
        <v>3636</v>
      </c>
      <c r="F273" s="3" t="s">
        <v>8218</v>
      </c>
      <c r="G273" s="3" t="s">
        <v>8223</v>
      </c>
      <c r="H273" s="3" t="s">
        <v>8245</v>
      </c>
      <c r="I273" s="22">
        <v>1429286400</v>
      </c>
      <c r="J273" s="22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23">
        <v>121</v>
      </c>
      <c r="P273" s="24">
        <v>125.38</v>
      </c>
      <c r="Q273" s="25" t="s">
        <v>8315</v>
      </c>
      <c r="R273" s="3" t="s">
        <v>8316</v>
      </c>
      <c r="S273" s="26">
        <v>42087.768055555556</v>
      </c>
      <c r="T273" s="26">
        <v>42111.666666666672</v>
      </c>
    </row>
    <row r="274" spans="1:20" ht="113" x14ac:dyDescent="0.25">
      <c r="A274" s="3">
        <v>3490</v>
      </c>
      <c r="B274" s="3" t="s">
        <v>3489</v>
      </c>
      <c r="C274" s="3" t="s">
        <v>7600</v>
      </c>
      <c r="D274" s="34">
        <v>1000</v>
      </c>
      <c r="E274" s="32">
        <v>1275</v>
      </c>
      <c r="F274" s="3" t="s">
        <v>8218</v>
      </c>
      <c r="G274" s="3" t="s">
        <v>8223</v>
      </c>
      <c r="H274" s="3" t="s">
        <v>8245</v>
      </c>
      <c r="I274" s="22">
        <v>1460574924</v>
      </c>
      <c r="J274" s="22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23">
        <v>128</v>
      </c>
      <c r="P274" s="24">
        <v>47.22</v>
      </c>
      <c r="Q274" s="25" t="s">
        <v>8315</v>
      </c>
      <c r="R274" s="3" t="s">
        <v>8316</v>
      </c>
      <c r="S274" s="26">
        <v>42443.802361111113</v>
      </c>
      <c r="T274" s="26">
        <v>42473.802361111113</v>
      </c>
    </row>
    <row r="275" spans="1:20" ht="81" x14ac:dyDescent="0.25">
      <c r="A275" s="3">
        <v>3491</v>
      </c>
      <c r="B275" s="3" t="s">
        <v>3490</v>
      </c>
      <c r="C275" s="3" t="s">
        <v>7601</v>
      </c>
      <c r="D275" s="34">
        <v>500</v>
      </c>
      <c r="E275" s="32">
        <v>791</v>
      </c>
      <c r="F275" s="3" t="s">
        <v>8218</v>
      </c>
      <c r="G275" s="3" t="s">
        <v>8223</v>
      </c>
      <c r="H275" s="3" t="s">
        <v>8245</v>
      </c>
      <c r="I275" s="22">
        <v>1431928784</v>
      </c>
      <c r="J275" s="22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23">
        <v>158</v>
      </c>
      <c r="P275" s="24">
        <v>79.099999999999994</v>
      </c>
      <c r="Q275" s="25" t="s">
        <v>8315</v>
      </c>
      <c r="R275" s="3" t="s">
        <v>8316</v>
      </c>
      <c r="S275" s="26">
        <v>42121.249814814815</v>
      </c>
      <c r="T275" s="26">
        <v>42142.249814814815</v>
      </c>
    </row>
    <row r="276" spans="1:20" ht="97" x14ac:dyDescent="0.25">
      <c r="A276" s="3">
        <v>3492</v>
      </c>
      <c r="B276" s="3" t="s">
        <v>3491</v>
      </c>
      <c r="C276" s="3" t="s">
        <v>7602</v>
      </c>
      <c r="D276" s="34">
        <v>3800</v>
      </c>
      <c r="E276" s="32">
        <v>4000.22</v>
      </c>
      <c r="F276" s="3" t="s">
        <v>8218</v>
      </c>
      <c r="G276" s="3" t="s">
        <v>8223</v>
      </c>
      <c r="H276" s="3" t="s">
        <v>8245</v>
      </c>
      <c r="I276" s="22">
        <v>1445818397</v>
      </c>
      <c r="J276" s="22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23">
        <v>105</v>
      </c>
      <c r="P276" s="24">
        <v>114.29</v>
      </c>
      <c r="Q276" s="25" t="s">
        <v>8315</v>
      </c>
      <c r="R276" s="3" t="s">
        <v>8316</v>
      </c>
      <c r="S276" s="26">
        <v>42268.009224537032</v>
      </c>
      <c r="T276" s="26">
        <v>42303.009224537032</v>
      </c>
    </row>
    <row r="277" spans="1:20" ht="81" x14ac:dyDescent="0.25">
      <c r="A277" s="3">
        <v>3493</v>
      </c>
      <c r="B277" s="3" t="s">
        <v>3492</v>
      </c>
      <c r="C277" s="3" t="s">
        <v>7603</v>
      </c>
      <c r="D277" s="34">
        <v>1500</v>
      </c>
      <c r="E277" s="32">
        <v>1500</v>
      </c>
      <c r="F277" s="3" t="s">
        <v>8218</v>
      </c>
      <c r="G277" s="3" t="s">
        <v>8223</v>
      </c>
      <c r="H277" s="3" t="s">
        <v>8245</v>
      </c>
      <c r="I277" s="22">
        <v>1408252260</v>
      </c>
      <c r="J277" s="22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23">
        <v>100</v>
      </c>
      <c r="P277" s="24">
        <v>51.72</v>
      </c>
      <c r="Q277" s="25" t="s">
        <v>8315</v>
      </c>
      <c r="R277" s="3" t="s">
        <v>8316</v>
      </c>
      <c r="S277" s="26">
        <v>41848.866157407407</v>
      </c>
      <c r="T277" s="26">
        <v>41868.21597222222</v>
      </c>
    </row>
    <row r="278" spans="1:20" ht="65" x14ac:dyDescent="0.25">
      <c r="A278" s="3">
        <v>3494</v>
      </c>
      <c r="B278" s="3" t="s">
        <v>3493</v>
      </c>
      <c r="C278" s="3" t="s">
        <v>7604</v>
      </c>
      <c r="D278" s="34">
        <v>400</v>
      </c>
      <c r="E278" s="32">
        <v>400</v>
      </c>
      <c r="F278" s="3" t="s">
        <v>8218</v>
      </c>
      <c r="G278" s="3" t="s">
        <v>8223</v>
      </c>
      <c r="H278" s="3" t="s">
        <v>8245</v>
      </c>
      <c r="I278" s="22">
        <v>1480140000</v>
      </c>
      <c r="J278" s="22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23">
        <v>100</v>
      </c>
      <c r="P278" s="24">
        <v>30.77</v>
      </c>
      <c r="Q278" s="25" t="s">
        <v>8315</v>
      </c>
      <c r="R278" s="3" t="s">
        <v>8316</v>
      </c>
      <c r="S278" s="26">
        <v>42689.214988425927</v>
      </c>
      <c r="T278" s="26">
        <v>42700.25</v>
      </c>
    </row>
    <row r="279" spans="1:20" ht="81" x14ac:dyDescent="0.25">
      <c r="A279" s="3">
        <v>3496</v>
      </c>
      <c r="B279" s="3" t="s">
        <v>3495</v>
      </c>
      <c r="C279" s="3" t="s">
        <v>7606</v>
      </c>
      <c r="D279" s="34">
        <v>3000</v>
      </c>
      <c r="E279" s="32">
        <v>3732</v>
      </c>
      <c r="F279" s="3" t="s">
        <v>8218</v>
      </c>
      <c r="G279" s="3" t="s">
        <v>8223</v>
      </c>
      <c r="H279" s="3" t="s">
        <v>8245</v>
      </c>
      <c r="I279" s="22">
        <v>1473625166</v>
      </c>
      <c r="J279" s="22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23">
        <v>124</v>
      </c>
      <c r="P279" s="24">
        <v>47.85</v>
      </c>
      <c r="Q279" s="25" t="s">
        <v>8315</v>
      </c>
      <c r="R279" s="3" t="s">
        <v>8316</v>
      </c>
      <c r="S279" s="26">
        <v>42584.846828703703</v>
      </c>
      <c r="T279" s="26">
        <v>42624.846828703703</v>
      </c>
    </row>
    <row r="280" spans="1:20" ht="65" x14ac:dyDescent="0.25">
      <c r="A280" s="3">
        <v>3497</v>
      </c>
      <c r="B280" s="3" t="s">
        <v>3496</v>
      </c>
      <c r="C280" s="3" t="s">
        <v>7607</v>
      </c>
      <c r="D280" s="34">
        <v>1551</v>
      </c>
      <c r="E280" s="32">
        <v>1686</v>
      </c>
      <c r="F280" s="3" t="s">
        <v>8218</v>
      </c>
      <c r="G280" s="3" t="s">
        <v>8223</v>
      </c>
      <c r="H280" s="3" t="s">
        <v>8245</v>
      </c>
      <c r="I280" s="22">
        <v>1464904800</v>
      </c>
      <c r="J280" s="22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23">
        <v>109</v>
      </c>
      <c r="P280" s="24">
        <v>34.409999999999997</v>
      </c>
      <c r="Q280" s="25" t="s">
        <v>8315</v>
      </c>
      <c r="R280" s="3" t="s">
        <v>8316</v>
      </c>
      <c r="S280" s="26">
        <v>42511.741944444439</v>
      </c>
      <c r="T280" s="26">
        <v>42523.916666666672</v>
      </c>
    </row>
    <row r="281" spans="1:20" ht="65" x14ac:dyDescent="0.25">
      <c r="A281" s="3">
        <v>3499</v>
      </c>
      <c r="B281" s="3" t="s">
        <v>3498</v>
      </c>
      <c r="C281" s="3" t="s">
        <v>7609</v>
      </c>
      <c r="D281" s="34">
        <v>2000</v>
      </c>
      <c r="E281" s="32">
        <v>2110</v>
      </c>
      <c r="F281" s="3" t="s">
        <v>8218</v>
      </c>
      <c r="G281" s="3" t="s">
        <v>8223</v>
      </c>
      <c r="H281" s="3" t="s">
        <v>8245</v>
      </c>
      <c r="I281" s="22">
        <v>1435733940</v>
      </c>
      <c r="J281" s="22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23">
        <v>106</v>
      </c>
      <c r="P281" s="24">
        <v>60.29</v>
      </c>
      <c r="Q281" s="25" t="s">
        <v>8315</v>
      </c>
      <c r="R281" s="3" t="s">
        <v>8316</v>
      </c>
      <c r="S281" s="26">
        <v>42132.036168981482</v>
      </c>
      <c r="T281" s="26">
        <v>42186.290972222225</v>
      </c>
    </row>
    <row r="282" spans="1:20" ht="81" x14ac:dyDescent="0.25">
      <c r="A282" s="3">
        <v>3500</v>
      </c>
      <c r="B282" s="3" t="s">
        <v>3499</v>
      </c>
      <c r="C282" s="3" t="s">
        <v>7610</v>
      </c>
      <c r="D282" s="34">
        <v>1000</v>
      </c>
      <c r="E282" s="32">
        <v>1063</v>
      </c>
      <c r="F282" s="3" t="s">
        <v>8218</v>
      </c>
      <c r="G282" s="3" t="s">
        <v>8223</v>
      </c>
      <c r="H282" s="3" t="s">
        <v>8245</v>
      </c>
      <c r="I282" s="22">
        <v>1457326740</v>
      </c>
      <c r="J282" s="22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23">
        <v>106</v>
      </c>
      <c r="P282" s="24">
        <v>25.31</v>
      </c>
      <c r="Q282" s="25" t="s">
        <v>8315</v>
      </c>
      <c r="R282" s="3" t="s">
        <v>8316</v>
      </c>
      <c r="S282" s="26">
        <v>42419.91942129629</v>
      </c>
      <c r="T282" s="26">
        <v>42436.207638888889</v>
      </c>
    </row>
    <row r="283" spans="1:20" ht="65" x14ac:dyDescent="0.25">
      <c r="A283" s="3">
        <v>3502</v>
      </c>
      <c r="B283" s="3" t="s">
        <v>3501</v>
      </c>
      <c r="C283" s="3" t="s">
        <v>7612</v>
      </c>
      <c r="D283" s="34">
        <v>4000</v>
      </c>
      <c r="E283" s="32">
        <v>4216</v>
      </c>
      <c r="F283" s="3" t="s">
        <v>8218</v>
      </c>
      <c r="G283" s="3" t="s">
        <v>8223</v>
      </c>
      <c r="H283" s="3" t="s">
        <v>8245</v>
      </c>
      <c r="I283" s="22">
        <v>1458100740</v>
      </c>
      <c r="J283" s="22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23">
        <v>105</v>
      </c>
      <c r="P283" s="24">
        <v>136</v>
      </c>
      <c r="Q283" s="25" t="s">
        <v>8315</v>
      </c>
      <c r="R283" s="3" t="s">
        <v>8316</v>
      </c>
      <c r="S283" s="26">
        <v>42430.839398148149</v>
      </c>
      <c r="T283" s="26">
        <v>42445.165972222225</v>
      </c>
    </row>
    <row r="284" spans="1:20" ht="81" x14ac:dyDescent="0.25">
      <c r="A284" s="3">
        <v>3504</v>
      </c>
      <c r="B284" s="3" t="s">
        <v>3503</v>
      </c>
      <c r="C284" s="3" t="s">
        <v>7614</v>
      </c>
      <c r="D284" s="34">
        <v>1000</v>
      </c>
      <c r="E284" s="32">
        <v>1000</v>
      </c>
      <c r="F284" s="3" t="s">
        <v>8218</v>
      </c>
      <c r="G284" s="3" t="s">
        <v>8223</v>
      </c>
      <c r="H284" s="3" t="s">
        <v>8245</v>
      </c>
      <c r="I284" s="22">
        <v>1447959491</v>
      </c>
      <c r="J284" s="22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23">
        <v>100</v>
      </c>
      <c r="P284" s="24">
        <v>125</v>
      </c>
      <c r="Q284" s="25" t="s">
        <v>8315</v>
      </c>
      <c r="R284" s="3" t="s">
        <v>8316</v>
      </c>
      <c r="S284" s="26">
        <v>42297.748738425929</v>
      </c>
      <c r="T284" s="26">
        <v>42327.790405092594</v>
      </c>
    </row>
    <row r="285" spans="1:20" ht="113" x14ac:dyDescent="0.25">
      <c r="A285" s="3">
        <v>3505</v>
      </c>
      <c r="B285" s="3" t="s">
        <v>3504</v>
      </c>
      <c r="C285" s="3" t="s">
        <v>7615</v>
      </c>
      <c r="D285" s="34">
        <v>2500</v>
      </c>
      <c r="E285" s="32">
        <v>2594</v>
      </c>
      <c r="F285" s="3" t="s">
        <v>8218</v>
      </c>
      <c r="G285" s="3" t="s">
        <v>8223</v>
      </c>
      <c r="H285" s="3" t="s">
        <v>8245</v>
      </c>
      <c r="I285" s="22">
        <v>1399953600</v>
      </c>
      <c r="J285" s="22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23">
        <v>104</v>
      </c>
      <c r="P285" s="24">
        <v>66.510000000000005</v>
      </c>
      <c r="Q285" s="25" t="s">
        <v>8315</v>
      </c>
      <c r="R285" s="3" t="s">
        <v>8316</v>
      </c>
      <c r="S285" s="26">
        <v>41760.935706018521</v>
      </c>
      <c r="T285" s="26">
        <v>41772.166666666664</v>
      </c>
    </row>
    <row r="286" spans="1:20" ht="81" x14ac:dyDescent="0.25">
      <c r="A286" s="3">
        <v>3506</v>
      </c>
      <c r="B286" s="3" t="s">
        <v>3505</v>
      </c>
      <c r="C286" s="3" t="s">
        <v>7616</v>
      </c>
      <c r="D286" s="34">
        <v>3000</v>
      </c>
      <c r="E286" s="32">
        <v>3045</v>
      </c>
      <c r="F286" s="3" t="s">
        <v>8218</v>
      </c>
      <c r="G286" s="3" t="s">
        <v>8223</v>
      </c>
      <c r="H286" s="3" t="s">
        <v>8245</v>
      </c>
      <c r="I286" s="22">
        <v>1408815440</v>
      </c>
      <c r="J286" s="22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23">
        <v>102</v>
      </c>
      <c r="P286" s="24">
        <v>105</v>
      </c>
      <c r="Q286" s="25" t="s">
        <v>8315</v>
      </c>
      <c r="R286" s="3" t="s">
        <v>8316</v>
      </c>
      <c r="S286" s="26">
        <v>41829.734259259261</v>
      </c>
      <c r="T286" s="26">
        <v>41874.734259259261</v>
      </c>
    </row>
    <row r="287" spans="1:20" ht="97" x14ac:dyDescent="0.25">
      <c r="A287" s="3">
        <v>3507</v>
      </c>
      <c r="B287" s="3" t="s">
        <v>3506</v>
      </c>
      <c r="C287" s="3" t="s">
        <v>7617</v>
      </c>
      <c r="D287" s="34">
        <v>10000</v>
      </c>
      <c r="E287" s="32">
        <v>10440</v>
      </c>
      <c r="F287" s="3" t="s">
        <v>8218</v>
      </c>
      <c r="G287" s="3" t="s">
        <v>8223</v>
      </c>
      <c r="H287" s="3" t="s">
        <v>8245</v>
      </c>
      <c r="I287" s="22">
        <v>1464732537</v>
      </c>
      <c r="J287" s="22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23">
        <v>104</v>
      </c>
      <c r="P287" s="24">
        <v>145</v>
      </c>
      <c r="Q287" s="25" t="s">
        <v>8315</v>
      </c>
      <c r="R287" s="3" t="s">
        <v>8316</v>
      </c>
      <c r="S287" s="26">
        <v>42491.92288194444</v>
      </c>
      <c r="T287" s="26">
        <v>42521.92288194444</v>
      </c>
    </row>
    <row r="288" spans="1:20" ht="97" x14ac:dyDescent="0.25">
      <c r="A288" s="3">
        <v>3509</v>
      </c>
      <c r="B288" s="3" t="s">
        <v>3508</v>
      </c>
      <c r="C288" s="3" t="s">
        <v>7619</v>
      </c>
      <c r="D288" s="34">
        <v>3000</v>
      </c>
      <c r="E288" s="32">
        <v>3190</v>
      </c>
      <c r="F288" s="3" t="s">
        <v>8218</v>
      </c>
      <c r="G288" s="3" t="s">
        <v>8223</v>
      </c>
      <c r="H288" s="3" t="s">
        <v>8245</v>
      </c>
      <c r="I288" s="22">
        <v>1416545700</v>
      </c>
      <c r="J288" s="22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23">
        <v>106</v>
      </c>
      <c r="P288" s="24">
        <v>96.67</v>
      </c>
      <c r="Q288" s="25" t="s">
        <v>8315</v>
      </c>
      <c r="R288" s="3" t="s">
        <v>8316</v>
      </c>
      <c r="S288" s="26">
        <v>41950.859560185185</v>
      </c>
      <c r="T288" s="26">
        <v>41964.204861111109</v>
      </c>
    </row>
    <row r="289" spans="1:20" ht="81" x14ac:dyDescent="0.25">
      <c r="A289" s="3">
        <v>3510</v>
      </c>
      <c r="B289" s="3" t="s">
        <v>3509</v>
      </c>
      <c r="C289" s="3" t="s">
        <v>7620</v>
      </c>
      <c r="D289" s="34">
        <v>900</v>
      </c>
      <c r="E289" s="32">
        <v>905</v>
      </c>
      <c r="F289" s="3" t="s">
        <v>8218</v>
      </c>
      <c r="G289" s="3" t="s">
        <v>8223</v>
      </c>
      <c r="H289" s="3" t="s">
        <v>8245</v>
      </c>
      <c r="I289" s="22">
        <v>1404312846</v>
      </c>
      <c r="J289" s="22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23">
        <v>101</v>
      </c>
      <c r="P289" s="24">
        <v>60.33</v>
      </c>
      <c r="Q289" s="25" t="s">
        <v>8315</v>
      </c>
      <c r="R289" s="3" t="s">
        <v>8316</v>
      </c>
      <c r="S289" s="26">
        <v>41802.62090277778</v>
      </c>
      <c r="T289" s="26">
        <v>41822.62090277778</v>
      </c>
    </row>
    <row r="290" spans="1:20" ht="97" x14ac:dyDescent="0.25">
      <c r="A290" s="3">
        <v>3513</v>
      </c>
      <c r="B290" s="3" t="s">
        <v>3512</v>
      </c>
      <c r="C290" s="3" t="s">
        <v>7623</v>
      </c>
      <c r="D290" s="34">
        <v>2800</v>
      </c>
      <c r="E290" s="32">
        <v>3315</v>
      </c>
      <c r="F290" s="3" t="s">
        <v>8218</v>
      </c>
      <c r="G290" s="3" t="s">
        <v>8223</v>
      </c>
      <c r="H290" s="3" t="s">
        <v>8245</v>
      </c>
      <c r="I290" s="22">
        <v>1401857940</v>
      </c>
      <c r="J290" s="22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23">
        <v>118</v>
      </c>
      <c r="P290" s="24">
        <v>75.34</v>
      </c>
      <c r="Q290" s="25" t="s">
        <v>8315</v>
      </c>
      <c r="R290" s="3" t="s">
        <v>8316</v>
      </c>
      <c r="S290" s="26">
        <v>41781.096203703702</v>
      </c>
      <c r="T290" s="26">
        <v>41794.207638888889</v>
      </c>
    </row>
    <row r="291" spans="1:20" ht="81" x14ac:dyDescent="0.25">
      <c r="A291" s="3">
        <v>3514</v>
      </c>
      <c r="B291" s="3" t="s">
        <v>3513</v>
      </c>
      <c r="C291" s="3" t="s">
        <v>7624</v>
      </c>
      <c r="D291" s="34">
        <v>500</v>
      </c>
      <c r="E291" s="32">
        <v>550</v>
      </c>
      <c r="F291" s="3" t="s">
        <v>8218</v>
      </c>
      <c r="G291" s="3" t="s">
        <v>8223</v>
      </c>
      <c r="H291" s="3" t="s">
        <v>8245</v>
      </c>
      <c r="I291" s="22">
        <v>1422853140</v>
      </c>
      <c r="J291" s="22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23">
        <v>110</v>
      </c>
      <c r="P291" s="24">
        <v>55</v>
      </c>
      <c r="Q291" s="25" t="s">
        <v>8315</v>
      </c>
      <c r="R291" s="3" t="s">
        <v>8316</v>
      </c>
      <c r="S291" s="26">
        <v>42020.846666666665</v>
      </c>
      <c r="T291" s="26">
        <v>42037.207638888889</v>
      </c>
    </row>
    <row r="292" spans="1:20" ht="65" x14ac:dyDescent="0.25">
      <c r="A292" s="3">
        <v>3515</v>
      </c>
      <c r="B292" s="3" t="s">
        <v>3514</v>
      </c>
      <c r="C292" s="3" t="s">
        <v>7625</v>
      </c>
      <c r="D292" s="34">
        <v>3000</v>
      </c>
      <c r="E292" s="32">
        <v>3080</v>
      </c>
      <c r="F292" s="3" t="s">
        <v>8218</v>
      </c>
      <c r="G292" s="3" t="s">
        <v>8223</v>
      </c>
      <c r="H292" s="3" t="s">
        <v>8245</v>
      </c>
      <c r="I292" s="22">
        <v>1433097171</v>
      </c>
      <c r="J292" s="22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23">
        <v>103</v>
      </c>
      <c r="P292" s="24">
        <v>66.959999999999994</v>
      </c>
      <c r="Q292" s="25" t="s">
        <v>8315</v>
      </c>
      <c r="R292" s="3" t="s">
        <v>8316</v>
      </c>
      <c r="S292" s="26">
        <v>42125.772812499999</v>
      </c>
      <c r="T292" s="26">
        <v>42155.772812499999</v>
      </c>
    </row>
    <row r="293" spans="1:20" ht="65" x14ac:dyDescent="0.25">
      <c r="A293" s="3">
        <v>3516</v>
      </c>
      <c r="B293" s="3" t="s">
        <v>3515</v>
      </c>
      <c r="C293" s="3" t="s">
        <v>7626</v>
      </c>
      <c r="D293" s="34">
        <v>2500</v>
      </c>
      <c r="E293" s="32">
        <v>2500</v>
      </c>
      <c r="F293" s="3" t="s">
        <v>8218</v>
      </c>
      <c r="G293" s="3" t="s">
        <v>8223</v>
      </c>
      <c r="H293" s="3" t="s">
        <v>8245</v>
      </c>
      <c r="I293" s="22">
        <v>1410145200</v>
      </c>
      <c r="J293" s="22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23">
        <v>100</v>
      </c>
      <c r="P293" s="24">
        <v>227.27</v>
      </c>
      <c r="Q293" s="25" t="s">
        <v>8315</v>
      </c>
      <c r="R293" s="3" t="s">
        <v>8316</v>
      </c>
      <c r="S293" s="26">
        <v>41856.010069444441</v>
      </c>
      <c r="T293" s="26">
        <v>41890.125</v>
      </c>
    </row>
    <row r="294" spans="1:20" ht="65" x14ac:dyDescent="0.25">
      <c r="A294" s="3">
        <v>3518</v>
      </c>
      <c r="B294" s="3" t="s">
        <v>3517</v>
      </c>
      <c r="C294" s="3" t="s">
        <v>7628</v>
      </c>
      <c r="D294" s="34">
        <v>1500</v>
      </c>
      <c r="E294" s="32">
        <v>1650.69</v>
      </c>
      <c r="F294" s="3" t="s">
        <v>8218</v>
      </c>
      <c r="G294" s="3" t="s">
        <v>8223</v>
      </c>
      <c r="H294" s="3" t="s">
        <v>8245</v>
      </c>
      <c r="I294" s="22">
        <v>1412259660</v>
      </c>
      <c r="J294" s="22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23">
        <v>110</v>
      </c>
      <c r="P294" s="24">
        <v>50.02</v>
      </c>
      <c r="Q294" s="25" t="s">
        <v>8315</v>
      </c>
      <c r="R294" s="3" t="s">
        <v>8316</v>
      </c>
      <c r="S294" s="26">
        <v>41893.783553240741</v>
      </c>
      <c r="T294" s="26">
        <v>41914.597916666666</v>
      </c>
    </row>
    <row r="295" spans="1:20" ht="65" x14ac:dyDescent="0.25">
      <c r="A295" s="3">
        <v>3521</v>
      </c>
      <c r="B295" s="3" t="s">
        <v>3520</v>
      </c>
      <c r="C295" s="3" t="s">
        <v>7631</v>
      </c>
      <c r="D295" s="34">
        <v>350</v>
      </c>
      <c r="E295" s="32">
        <v>593</v>
      </c>
      <c r="F295" s="3" t="s">
        <v>8218</v>
      </c>
      <c r="G295" s="3" t="s">
        <v>8223</v>
      </c>
      <c r="H295" s="3" t="s">
        <v>8245</v>
      </c>
      <c r="I295" s="22">
        <v>1411980020</v>
      </c>
      <c r="J295" s="22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23">
        <v>169</v>
      </c>
      <c r="P295" s="24">
        <v>45.62</v>
      </c>
      <c r="Q295" s="25" t="s">
        <v>8315</v>
      </c>
      <c r="R295" s="3" t="s">
        <v>8316</v>
      </c>
      <c r="S295" s="26">
        <v>41881.361342592594</v>
      </c>
      <c r="T295" s="26">
        <v>41911.361342592594</v>
      </c>
    </row>
    <row r="296" spans="1:20" ht="65" x14ac:dyDescent="0.25">
      <c r="A296" s="3">
        <v>3524</v>
      </c>
      <c r="B296" s="3" t="s">
        <v>3523</v>
      </c>
      <c r="C296" s="3" t="s">
        <v>7634</v>
      </c>
      <c r="D296" s="34">
        <v>10000</v>
      </c>
      <c r="E296" s="32">
        <v>10156</v>
      </c>
      <c r="F296" s="3" t="s">
        <v>8218</v>
      </c>
      <c r="G296" s="3" t="s">
        <v>8223</v>
      </c>
      <c r="H296" s="3" t="s">
        <v>8245</v>
      </c>
      <c r="I296" s="22">
        <v>1410580800</v>
      </c>
      <c r="J296" s="22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23">
        <v>102</v>
      </c>
      <c r="P296" s="24">
        <v>137.24</v>
      </c>
      <c r="Q296" s="25" t="s">
        <v>8315</v>
      </c>
      <c r="R296" s="3" t="s">
        <v>8316</v>
      </c>
      <c r="S296" s="26">
        <v>41880.76357638889</v>
      </c>
      <c r="T296" s="26">
        <v>41895.166666666664</v>
      </c>
    </row>
    <row r="297" spans="1:20" ht="65" x14ac:dyDescent="0.25">
      <c r="A297" s="3">
        <v>3525</v>
      </c>
      <c r="B297" s="3" t="s">
        <v>3524</v>
      </c>
      <c r="C297" s="3" t="s">
        <v>7635</v>
      </c>
      <c r="D297" s="34">
        <v>500</v>
      </c>
      <c r="E297" s="32">
        <v>530</v>
      </c>
      <c r="F297" s="3" t="s">
        <v>8218</v>
      </c>
      <c r="G297" s="3" t="s">
        <v>8223</v>
      </c>
      <c r="H297" s="3" t="s">
        <v>8245</v>
      </c>
      <c r="I297" s="22">
        <v>1439136000</v>
      </c>
      <c r="J297" s="22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23">
        <v>106</v>
      </c>
      <c r="P297" s="24">
        <v>75.709999999999994</v>
      </c>
      <c r="Q297" s="25" t="s">
        <v>8315</v>
      </c>
      <c r="R297" s="3" t="s">
        <v>8316</v>
      </c>
      <c r="S297" s="26">
        <v>42214.6956712963</v>
      </c>
      <c r="T297" s="26">
        <v>42225.666666666672</v>
      </c>
    </row>
    <row r="298" spans="1:20" ht="65" x14ac:dyDescent="0.25">
      <c r="A298" s="3">
        <v>3526</v>
      </c>
      <c r="B298" s="3" t="s">
        <v>3525</v>
      </c>
      <c r="C298" s="3" t="s">
        <v>7636</v>
      </c>
      <c r="D298" s="34">
        <v>3300</v>
      </c>
      <c r="E298" s="32">
        <v>3366</v>
      </c>
      <c r="F298" s="3" t="s">
        <v>8218</v>
      </c>
      <c r="G298" s="3" t="s">
        <v>8223</v>
      </c>
      <c r="H298" s="3" t="s">
        <v>8245</v>
      </c>
      <c r="I298" s="22">
        <v>1461823140</v>
      </c>
      <c r="J298" s="22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23">
        <v>102</v>
      </c>
      <c r="P298" s="24">
        <v>99</v>
      </c>
      <c r="Q298" s="25" t="s">
        <v>8315</v>
      </c>
      <c r="R298" s="3" t="s">
        <v>8316</v>
      </c>
      <c r="S298" s="26">
        <v>42460.335312499999</v>
      </c>
      <c r="T298" s="26">
        <v>42488.249305555553</v>
      </c>
    </row>
    <row r="299" spans="1:20" ht="97" x14ac:dyDescent="0.25">
      <c r="A299" s="3">
        <v>3527</v>
      </c>
      <c r="B299" s="3" t="s">
        <v>3526</v>
      </c>
      <c r="C299" s="3" t="s">
        <v>7637</v>
      </c>
      <c r="D299" s="34">
        <v>6000</v>
      </c>
      <c r="E299" s="32">
        <v>7015</v>
      </c>
      <c r="F299" s="3" t="s">
        <v>8218</v>
      </c>
      <c r="G299" s="3" t="s">
        <v>8223</v>
      </c>
      <c r="H299" s="3" t="s">
        <v>8245</v>
      </c>
      <c r="I299" s="22">
        <v>1436587140</v>
      </c>
      <c r="J299" s="22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23">
        <v>117</v>
      </c>
      <c r="P299" s="24">
        <v>81.569999999999993</v>
      </c>
      <c r="Q299" s="25" t="s">
        <v>8315</v>
      </c>
      <c r="R299" s="3" t="s">
        <v>8316</v>
      </c>
      <c r="S299" s="26">
        <v>42167.023206018523</v>
      </c>
      <c r="T299" s="26">
        <v>42196.165972222225</v>
      </c>
    </row>
    <row r="300" spans="1:20" ht="97" x14ac:dyDescent="0.25">
      <c r="A300" s="3">
        <v>3529</v>
      </c>
      <c r="B300" s="3" t="s">
        <v>3528</v>
      </c>
      <c r="C300" s="3" t="s">
        <v>7639</v>
      </c>
      <c r="D300" s="34">
        <v>500</v>
      </c>
      <c r="E300" s="32">
        <v>660</v>
      </c>
      <c r="F300" s="3" t="s">
        <v>8218</v>
      </c>
      <c r="G300" s="3" t="s">
        <v>8223</v>
      </c>
      <c r="H300" s="3" t="s">
        <v>8245</v>
      </c>
      <c r="I300" s="22">
        <v>1436749200</v>
      </c>
      <c r="J300" s="22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23">
        <v>132</v>
      </c>
      <c r="P300" s="24">
        <v>36.67</v>
      </c>
      <c r="Q300" s="25" t="s">
        <v>8315</v>
      </c>
      <c r="R300" s="3" t="s">
        <v>8316</v>
      </c>
      <c r="S300" s="26">
        <v>42177.761782407411</v>
      </c>
      <c r="T300" s="26">
        <v>42198.041666666672</v>
      </c>
    </row>
    <row r="301" spans="1:20" ht="65" x14ac:dyDescent="0.25">
      <c r="A301" s="3">
        <v>3531</v>
      </c>
      <c r="B301" s="3" t="s">
        <v>3530</v>
      </c>
      <c r="C301" s="3" t="s">
        <v>7641</v>
      </c>
      <c r="D301" s="34">
        <v>1000</v>
      </c>
      <c r="E301" s="32">
        <v>1280</v>
      </c>
      <c r="F301" s="3" t="s">
        <v>8218</v>
      </c>
      <c r="G301" s="3" t="s">
        <v>8223</v>
      </c>
      <c r="H301" s="3" t="s">
        <v>8245</v>
      </c>
      <c r="I301" s="22">
        <v>1467301334</v>
      </c>
      <c r="J301" s="22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23">
        <v>128</v>
      </c>
      <c r="P301" s="24">
        <v>49.23</v>
      </c>
      <c r="Q301" s="25" t="s">
        <v>8315</v>
      </c>
      <c r="R301" s="3" t="s">
        <v>8316</v>
      </c>
      <c r="S301" s="26">
        <v>42521.654328703706</v>
      </c>
      <c r="T301" s="26">
        <v>42551.654328703706</v>
      </c>
    </row>
    <row r="302" spans="1:20" ht="65" x14ac:dyDescent="0.25">
      <c r="A302" s="3">
        <v>3532</v>
      </c>
      <c r="B302" s="3" t="s">
        <v>3531</v>
      </c>
      <c r="C302" s="3" t="s">
        <v>7642</v>
      </c>
      <c r="D302" s="34">
        <v>960</v>
      </c>
      <c r="E302" s="32">
        <v>1142</v>
      </c>
      <c r="F302" s="3" t="s">
        <v>8218</v>
      </c>
      <c r="G302" s="3" t="s">
        <v>8223</v>
      </c>
      <c r="H302" s="3" t="s">
        <v>8245</v>
      </c>
      <c r="I302" s="22">
        <v>1411012740</v>
      </c>
      <c r="J302" s="22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23">
        <v>119</v>
      </c>
      <c r="P302" s="24">
        <v>42.3</v>
      </c>
      <c r="Q302" s="25" t="s">
        <v>8315</v>
      </c>
      <c r="R302" s="3" t="s">
        <v>8316</v>
      </c>
      <c r="S302" s="26">
        <v>41884.599849537037</v>
      </c>
      <c r="T302" s="26">
        <v>41900.165972222225</v>
      </c>
    </row>
    <row r="303" spans="1:20" ht="97" x14ac:dyDescent="0.25">
      <c r="A303" s="3">
        <v>3533</v>
      </c>
      <c r="B303" s="3" t="s">
        <v>3532</v>
      </c>
      <c r="C303" s="3" t="s">
        <v>7643</v>
      </c>
      <c r="D303" s="34">
        <v>500</v>
      </c>
      <c r="E303" s="32">
        <v>631</v>
      </c>
      <c r="F303" s="3" t="s">
        <v>8218</v>
      </c>
      <c r="G303" s="3" t="s">
        <v>8223</v>
      </c>
      <c r="H303" s="3" t="s">
        <v>8245</v>
      </c>
      <c r="I303" s="22">
        <v>1447269367</v>
      </c>
      <c r="J303" s="22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23">
        <v>126</v>
      </c>
      <c r="P303" s="24">
        <v>78.88</v>
      </c>
      <c r="Q303" s="25" t="s">
        <v>8315</v>
      </c>
      <c r="R303" s="3" t="s">
        <v>8316</v>
      </c>
      <c r="S303" s="26">
        <v>42289.761192129634</v>
      </c>
      <c r="T303" s="26">
        <v>42319.802858796291</v>
      </c>
    </row>
    <row r="304" spans="1:20" ht="49" x14ac:dyDescent="0.25">
      <c r="A304" s="3">
        <v>3534</v>
      </c>
      <c r="B304" s="3" t="s">
        <v>3533</v>
      </c>
      <c r="C304" s="3" t="s">
        <v>7644</v>
      </c>
      <c r="D304" s="34">
        <v>5000</v>
      </c>
      <c r="E304" s="32">
        <v>7810</v>
      </c>
      <c r="F304" s="3" t="s">
        <v>8218</v>
      </c>
      <c r="G304" s="3" t="s">
        <v>8223</v>
      </c>
      <c r="H304" s="3" t="s">
        <v>8245</v>
      </c>
      <c r="I304" s="22">
        <v>1443711623</v>
      </c>
      <c r="J304" s="22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23">
        <v>156</v>
      </c>
      <c r="P304" s="24">
        <v>38.28</v>
      </c>
      <c r="Q304" s="25" t="s">
        <v>8315</v>
      </c>
      <c r="R304" s="3" t="s">
        <v>8316</v>
      </c>
      <c r="S304" s="26">
        <v>42243.6252662037</v>
      </c>
      <c r="T304" s="26">
        <v>42278.6252662037</v>
      </c>
    </row>
    <row r="305" spans="1:20" ht="65" x14ac:dyDescent="0.25">
      <c r="A305" s="3">
        <v>3539</v>
      </c>
      <c r="B305" s="3" t="s">
        <v>3538</v>
      </c>
      <c r="C305" s="3" t="s">
        <v>7649</v>
      </c>
      <c r="D305" s="34">
        <v>600</v>
      </c>
      <c r="E305" s="32">
        <v>718</v>
      </c>
      <c r="F305" s="3" t="s">
        <v>8218</v>
      </c>
      <c r="G305" s="3" t="s">
        <v>8223</v>
      </c>
      <c r="H305" s="3" t="s">
        <v>8245</v>
      </c>
      <c r="I305" s="22">
        <v>1473358122</v>
      </c>
      <c r="J305" s="22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23">
        <v>120</v>
      </c>
      <c r="P305" s="24">
        <v>55.23</v>
      </c>
      <c r="Q305" s="25" t="s">
        <v>8315</v>
      </c>
      <c r="R305" s="3" t="s">
        <v>8316</v>
      </c>
      <c r="S305" s="26">
        <v>42600.756041666667</v>
      </c>
      <c r="T305" s="26">
        <v>42621.756041666667</v>
      </c>
    </row>
    <row r="306" spans="1:20" ht="65" x14ac:dyDescent="0.25">
      <c r="A306" s="3">
        <v>3542</v>
      </c>
      <c r="B306" s="3" t="s">
        <v>3541</v>
      </c>
      <c r="C306" s="3" t="s">
        <v>7652</v>
      </c>
      <c r="D306" s="34">
        <v>5500</v>
      </c>
      <c r="E306" s="32">
        <v>5623</v>
      </c>
      <c r="F306" s="3" t="s">
        <v>8218</v>
      </c>
      <c r="G306" s="3" t="s">
        <v>8223</v>
      </c>
      <c r="H306" s="3" t="s">
        <v>8245</v>
      </c>
      <c r="I306" s="22">
        <v>1410099822</v>
      </c>
      <c r="J306" s="22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23">
        <v>102</v>
      </c>
      <c r="P306" s="24">
        <v>66.150000000000006</v>
      </c>
      <c r="Q306" s="25" t="s">
        <v>8315</v>
      </c>
      <c r="R306" s="3" t="s">
        <v>8316</v>
      </c>
      <c r="S306" s="26">
        <v>41829.599791666667</v>
      </c>
      <c r="T306" s="26">
        <v>41889.599791666667</v>
      </c>
    </row>
    <row r="307" spans="1:20" ht="49" x14ac:dyDescent="0.25">
      <c r="A307" s="3">
        <v>3544</v>
      </c>
      <c r="B307" s="3" t="s">
        <v>3543</v>
      </c>
      <c r="C307" s="3" t="s">
        <v>7654</v>
      </c>
      <c r="D307" s="34">
        <v>2500</v>
      </c>
      <c r="E307" s="32">
        <v>2500</v>
      </c>
      <c r="F307" s="3" t="s">
        <v>8218</v>
      </c>
      <c r="G307" s="3" t="s">
        <v>8223</v>
      </c>
      <c r="H307" s="3" t="s">
        <v>8245</v>
      </c>
      <c r="I307" s="22">
        <v>1425758257</v>
      </c>
      <c r="J307" s="22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23">
        <v>100</v>
      </c>
      <c r="P307" s="24">
        <v>104.17</v>
      </c>
      <c r="Q307" s="25" t="s">
        <v>8315</v>
      </c>
      <c r="R307" s="3" t="s">
        <v>8316</v>
      </c>
      <c r="S307" s="26">
        <v>42040.831678240742</v>
      </c>
      <c r="T307" s="26">
        <v>42070.831678240742</v>
      </c>
    </row>
    <row r="308" spans="1:20" ht="81" x14ac:dyDescent="0.25">
      <c r="A308" s="3">
        <v>3545</v>
      </c>
      <c r="B308" s="3" t="s">
        <v>3544</v>
      </c>
      <c r="C308" s="3" t="s">
        <v>7655</v>
      </c>
      <c r="D308" s="34">
        <v>250</v>
      </c>
      <c r="E308" s="32">
        <v>251</v>
      </c>
      <c r="F308" s="3" t="s">
        <v>8218</v>
      </c>
      <c r="G308" s="3" t="s">
        <v>8223</v>
      </c>
      <c r="H308" s="3" t="s">
        <v>8245</v>
      </c>
      <c r="I308" s="22">
        <v>1428780159</v>
      </c>
      <c r="J308" s="22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23">
        <v>100</v>
      </c>
      <c r="P308" s="24">
        <v>31.38</v>
      </c>
      <c r="Q308" s="25" t="s">
        <v>8315</v>
      </c>
      <c r="R308" s="3" t="s">
        <v>8316</v>
      </c>
      <c r="S308" s="26">
        <v>42075.807395833333</v>
      </c>
      <c r="T308" s="26">
        <v>42105.807395833333</v>
      </c>
    </row>
    <row r="309" spans="1:20" ht="81" x14ac:dyDescent="0.25">
      <c r="A309" s="3">
        <v>3546</v>
      </c>
      <c r="B309" s="3" t="s">
        <v>3545</v>
      </c>
      <c r="C309" s="3" t="s">
        <v>7656</v>
      </c>
      <c r="D309" s="34">
        <v>1100</v>
      </c>
      <c r="E309" s="32">
        <v>1125</v>
      </c>
      <c r="F309" s="3" t="s">
        <v>8218</v>
      </c>
      <c r="G309" s="3" t="s">
        <v>8223</v>
      </c>
      <c r="H309" s="3" t="s">
        <v>8245</v>
      </c>
      <c r="I309" s="22">
        <v>1427860740</v>
      </c>
      <c r="J309" s="22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23">
        <v>102</v>
      </c>
      <c r="P309" s="24">
        <v>59.21</v>
      </c>
      <c r="Q309" s="25" t="s">
        <v>8315</v>
      </c>
      <c r="R309" s="3" t="s">
        <v>8316</v>
      </c>
      <c r="S309" s="26">
        <v>42073.660694444443</v>
      </c>
      <c r="T309" s="26">
        <v>42095.165972222225</v>
      </c>
    </row>
    <row r="310" spans="1:20" ht="65" x14ac:dyDescent="0.25">
      <c r="A310" s="3">
        <v>3547</v>
      </c>
      <c r="B310" s="3" t="s">
        <v>3546</v>
      </c>
      <c r="C310" s="3" t="s">
        <v>7657</v>
      </c>
      <c r="D310" s="34">
        <v>35000</v>
      </c>
      <c r="E310" s="32">
        <v>40043.25</v>
      </c>
      <c r="F310" s="3" t="s">
        <v>8218</v>
      </c>
      <c r="G310" s="3" t="s">
        <v>8223</v>
      </c>
      <c r="H310" s="3" t="s">
        <v>8245</v>
      </c>
      <c r="I310" s="22">
        <v>1463198340</v>
      </c>
      <c r="J310" s="22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23">
        <v>114</v>
      </c>
      <c r="P310" s="24">
        <v>119.18</v>
      </c>
      <c r="Q310" s="25" t="s">
        <v>8315</v>
      </c>
      <c r="R310" s="3" t="s">
        <v>8316</v>
      </c>
      <c r="S310" s="26">
        <v>42480.078715277778</v>
      </c>
      <c r="T310" s="26">
        <v>42504.165972222225</v>
      </c>
    </row>
    <row r="311" spans="1:20" ht="81" x14ac:dyDescent="0.25">
      <c r="A311" s="3">
        <v>3548</v>
      </c>
      <c r="B311" s="3" t="s">
        <v>3547</v>
      </c>
      <c r="C311" s="3" t="s">
        <v>7658</v>
      </c>
      <c r="D311" s="34">
        <v>2100</v>
      </c>
      <c r="E311" s="32">
        <v>2140</v>
      </c>
      <c r="F311" s="3" t="s">
        <v>8218</v>
      </c>
      <c r="G311" s="3" t="s">
        <v>8223</v>
      </c>
      <c r="H311" s="3" t="s">
        <v>8245</v>
      </c>
      <c r="I311" s="22">
        <v>1457139600</v>
      </c>
      <c r="J311" s="22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23">
        <v>102</v>
      </c>
      <c r="P311" s="24">
        <v>164.62</v>
      </c>
      <c r="Q311" s="25" t="s">
        <v>8315</v>
      </c>
      <c r="R311" s="3" t="s">
        <v>8316</v>
      </c>
      <c r="S311" s="26">
        <v>42411.942291666666</v>
      </c>
      <c r="T311" s="26">
        <v>42434.041666666672</v>
      </c>
    </row>
    <row r="312" spans="1:20" ht="65" x14ac:dyDescent="0.25">
      <c r="A312" s="3">
        <v>3551</v>
      </c>
      <c r="B312" s="3" t="s">
        <v>3550</v>
      </c>
      <c r="C312" s="3" t="s">
        <v>7661</v>
      </c>
      <c r="D312" s="34">
        <v>1500</v>
      </c>
      <c r="E312" s="32">
        <v>1527.5</v>
      </c>
      <c r="F312" s="3" t="s">
        <v>8218</v>
      </c>
      <c r="G312" s="3" t="s">
        <v>8223</v>
      </c>
      <c r="H312" s="3" t="s">
        <v>8245</v>
      </c>
      <c r="I312" s="22">
        <v>1400796420</v>
      </c>
      <c r="J312" s="22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23">
        <v>102</v>
      </c>
      <c r="P312" s="24">
        <v>61.1</v>
      </c>
      <c r="Q312" s="25" t="s">
        <v>8315</v>
      </c>
      <c r="R312" s="3" t="s">
        <v>8316</v>
      </c>
      <c r="S312" s="26">
        <v>41753.515856481477</v>
      </c>
      <c r="T312" s="26">
        <v>41781.921527777777</v>
      </c>
    </row>
    <row r="313" spans="1:20" ht="65" x14ac:dyDescent="0.25">
      <c r="A313" s="3">
        <v>3553</v>
      </c>
      <c r="B313" s="3" t="s">
        <v>3552</v>
      </c>
      <c r="C313" s="3" t="s">
        <v>7663</v>
      </c>
      <c r="D313" s="34">
        <v>5500</v>
      </c>
      <c r="E313" s="32">
        <v>5845</v>
      </c>
      <c r="F313" s="3" t="s">
        <v>8218</v>
      </c>
      <c r="G313" s="3" t="s">
        <v>8223</v>
      </c>
      <c r="H313" s="3" t="s">
        <v>8245</v>
      </c>
      <c r="I313" s="22">
        <v>1439337600</v>
      </c>
      <c r="J313" s="22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23">
        <v>106</v>
      </c>
      <c r="P313" s="24">
        <v>56.2</v>
      </c>
      <c r="Q313" s="25" t="s">
        <v>8315</v>
      </c>
      <c r="R313" s="3" t="s">
        <v>8316</v>
      </c>
      <c r="S313" s="26">
        <v>42196.028703703705</v>
      </c>
      <c r="T313" s="26">
        <v>42228</v>
      </c>
    </row>
    <row r="314" spans="1:20" ht="65" x14ac:dyDescent="0.25">
      <c r="A314" s="3">
        <v>3554</v>
      </c>
      <c r="B314" s="3" t="s">
        <v>3553</v>
      </c>
      <c r="C314" s="3" t="s">
        <v>7664</v>
      </c>
      <c r="D314" s="34">
        <v>5000</v>
      </c>
      <c r="E314" s="32">
        <v>5671.11</v>
      </c>
      <c r="F314" s="3" t="s">
        <v>8218</v>
      </c>
      <c r="G314" s="3" t="s">
        <v>8223</v>
      </c>
      <c r="H314" s="3" t="s">
        <v>8245</v>
      </c>
      <c r="I314" s="22">
        <v>1423674000</v>
      </c>
      <c r="J314" s="22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23">
        <v>113</v>
      </c>
      <c r="P314" s="24">
        <v>107</v>
      </c>
      <c r="Q314" s="25" t="s">
        <v>8315</v>
      </c>
      <c r="R314" s="3" t="s">
        <v>8316</v>
      </c>
      <c r="S314" s="26">
        <v>42016.050451388888</v>
      </c>
      <c r="T314" s="26">
        <v>42046.708333333328</v>
      </c>
    </row>
    <row r="315" spans="1:20" ht="65" x14ac:dyDescent="0.25">
      <c r="A315" s="3">
        <v>3557</v>
      </c>
      <c r="B315" s="3" t="s">
        <v>3556</v>
      </c>
      <c r="C315" s="3" t="s">
        <v>7667</v>
      </c>
      <c r="D315" s="34">
        <v>100000</v>
      </c>
      <c r="E315" s="32">
        <v>100036</v>
      </c>
      <c r="F315" s="3" t="s">
        <v>8218</v>
      </c>
      <c r="G315" s="3" t="s">
        <v>8223</v>
      </c>
      <c r="H315" s="3" t="s">
        <v>8245</v>
      </c>
      <c r="I315" s="22">
        <v>1399271911</v>
      </c>
      <c r="J315" s="22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23">
        <v>100</v>
      </c>
      <c r="P315" s="24">
        <v>179.28</v>
      </c>
      <c r="Q315" s="25" t="s">
        <v>8315</v>
      </c>
      <c r="R315" s="3" t="s">
        <v>8316</v>
      </c>
      <c r="S315" s="26">
        <v>41730.276747685188</v>
      </c>
      <c r="T315" s="26">
        <v>41764.276747685188</v>
      </c>
    </row>
    <row r="316" spans="1:20" ht="129" x14ac:dyDescent="0.25">
      <c r="A316" s="3">
        <v>3561</v>
      </c>
      <c r="B316" s="3" t="s">
        <v>3560</v>
      </c>
      <c r="C316" s="3" t="s">
        <v>7671</v>
      </c>
      <c r="D316" s="34">
        <v>2500</v>
      </c>
      <c r="E316" s="32">
        <v>2560</v>
      </c>
      <c r="F316" s="3" t="s">
        <v>8218</v>
      </c>
      <c r="G316" s="3" t="s">
        <v>8223</v>
      </c>
      <c r="H316" s="3" t="s">
        <v>8245</v>
      </c>
      <c r="I316" s="22">
        <v>1438799760</v>
      </c>
      <c r="J316" s="22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23">
        <v>102</v>
      </c>
      <c r="P316" s="24">
        <v>47.41</v>
      </c>
      <c r="Q316" s="25" t="s">
        <v>8315</v>
      </c>
      <c r="R316" s="3" t="s">
        <v>8316</v>
      </c>
      <c r="S316" s="26">
        <v>42203.680300925931</v>
      </c>
      <c r="T316" s="26">
        <v>42221.774999999994</v>
      </c>
    </row>
    <row r="317" spans="1:20" ht="81" x14ac:dyDescent="0.25">
      <c r="A317" s="3">
        <v>3565</v>
      </c>
      <c r="B317" s="3" t="s">
        <v>3564</v>
      </c>
      <c r="C317" s="3" t="s">
        <v>7675</v>
      </c>
      <c r="D317" s="34">
        <v>900</v>
      </c>
      <c r="E317" s="32">
        <v>1175</v>
      </c>
      <c r="F317" s="3" t="s">
        <v>8218</v>
      </c>
      <c r="G317" s="3" t="s">
        <v>8223</v>
      </c>
      <c r="H317" s="3" t="s">
        <v>8245</v>
      </c>
      <c r="I317" s="22">
        <v>1420048208</v>
      </c>
      <c r="J317" s="22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23">
        <v>131</v>
      </c>
      <c r="P317" s="24">
        <v>97.92</v>
      </c>
      <c r="Q317" s="25" t="s">
        <v>8315</v>
      </c>
      <c r="R317" s="3" t="s">
        <v>8316</v>
      </c>
      <c r="S317" s="26">
        <v>41974.743148148147</v>
      </c>
      <c r="T317" s="26">
        <v>42004.743148148147</v>
      </c>
    </row>
    <row r="318" spans="1:20" ht="81" x14ac:dyDescent="0.25">
      <c r="A318" s="3">
        <v>3568</v>
      </c>
      <c r="B318" s="3" t="s">
        <v>3567</v>
      </c>
      <c r="C318" s="3" t="s">
        <v>7678</v>
      </c>
      <c r="D318" s="34">
        <v>1000</v>
      </c>
      <c r="E318" s="32">
        <v>1110</v>
      </c>
      <c r="F318" s="3" t="s">
        <v>8218</v>
      </c>
      <c r="G318" s="3" t="s">
        <v>8223</v>
      </c>
      <c r="H318" s="3" t="s">
        <v>8245</v>
      </c>
      <c r="I318" s="22">
        <v>1410975994</v>
      </c>
      <c r="J318" s="22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23">
        <v>111</v>
      </c>
      <c r="P318" s="24">
        <v>58.42</v>
      </c>
      <c r="Q318" s="25" t="s">
        <v>8315</v>
      </c>
      <c r="R318" s="3" t="s">
        <v>8316</v>
      </c>
      <c r="S318" s="26">
        <v>41869.740671296298</v>
      </c>
      <c r="T318" s="26">
        <v>41899.740671296298</v>
      </c>
    </row>
    <row r="319" spans="1:20" ht="97" x14ac:dyDescent="0.25">
      <c r="A319" s="3">
        <v>3569</v>
      </c>
      <c r="B319" s="3" t="s">
        <v>3568</v>
      </c>
      <c r="C319" s="3" t="s">
        <v>7679</v>
      </c>
      <c r="D319" s="34">
        <v>5000</v>
      </c>
      <c r="E319" s="32">
        <v>5024</v>
      </c>
      <c r="F319" s="3" t="s">
        <v>8218</v>
      </c>
      <c r="G319" s="3" t="s">
        <v>8223</v>
      </c>
      <c r="H319" s="3" t="s">
        <v>8245</v>
      </c>
      <c r="I319" s="22">
        <v>1420734696</v>
      </c>
      <c r="J319" s="22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23">
        <v>100</v>
      </c>
      <c r="P319" s="24">
        <v>122.54</v>
      </c>
      <c r="Q319" s="25" t="s">
        <v>8315</v>
      </c>
      <c r="R319" s="3" t="s">
        <v>8316</v>
      </c>
      <c r="S319" s="26">
        <v>41982.688611111109</v>
      </c>
      <c r="T319" s="26">
        <v>42012.688611111109</v>
      </c>
    </row>
    <row r="320" spans="1:20" ht="65" x14ac:dyDescent="0.25">
      <c r="A320" s="3">
        <v>3570</v>
      </c>
      <c r="B320" s="3" t="s">
        <v>3569</v>
      </c>
      <c r="C320" s="3" t="s">
        <v>7680</v>
      </c>
      <c r="D320" s="34">
        <v>2000</v>
      </c>
      <c r="E320" s="32">
        <v>2287</v>
      </c>
      <c r="F320" s="3" t="s">
        <v>8218</v>
      </c>
      <c r="G320" s="3" t="s">
        <v>8223</v>
      </c>
      <c r="H320" s="3" t="s">
        <v>8245</v>
      </c>
      <c r="I320" s="22">
        <v>1420009200</v>
      </c>
      <c r="J320" s="22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23">
        <v>114</v>
      </c>
      <c r="P320" s="24">
        <v>87.96</v>
      </c>
      <c r="Q320" s="25" t="s">
        <v>8315</v>
      </c>
      <c r="R320" s="3" t="s">
        <v>8316</v>
      </c>
      <c r="S320" s="26">
        <v>41976.331979166673</v>
      </c>
      <c r="T320" s="26">
        <v>42004.291666666672</v>
      </c>
    </row>
    <row r="321" spans="1:20" ht="65" x14ac:dyDescent="0.25">
      <c r="A321" s="3">
        <v>3574</v>
      </c>
      <c r="B321" s="3" t="s">
        <v>3573</v>
      </c>
      <c r="C321" s="3" t="s">
        <v>7684</v>
      </c>
      <c r="D321" s="34">
        <v>5800</v>
      </c>
      <c r="E321" s="32">
        <v>6155</v>
      </c>
      <c r="F321" s="3" t="s">
        <v>8218</v>
      </c>
      <c r="G321" s="3" t="s">
        <v>8223</v>
      </c>
      <c r="H321" s="3" t="s">
        <v>8245</v>
      </c>
      <c r="I321" s="22">
        <v>1415921848</v>
      </c>
      <c r="J321" s="22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23">
        <v>106</v>
      </c>
      <c r="P321" s="24">
        <v>136.78</v>
      </c>
      <c r="Q321" s="25" t="s">
        <v>8315</v>
      </c>
      <c r="R321" s="3" t="s">
        <v>8316</v>
      </c>
      <c r="S321" s="26">
        <v>41926.942685185182</v>
      </c>
      <c r="T321" s="26">
        <v>41956.984351851846</v>
      </c>
    </row>
    <row r="322" spans="1:20" ht="65" x14ac:dyDescent="0.25">
      <c r="A322" s="3">
        <v>3575</v>
      </c>
      <c r="B322" s="3" t="s">
        <v>3574</v>
      </c>
      <c r="C322" s="3" t="s">
        <v>7685</v>
      </c>
      <c r="D322" s="34">
        <v>10000</v>
      </c>
      <c r="E322" s="32">
        <v>10133</v>
      </c>
      <c r="F322" s="3" t="s">
        <v>8218</v>
      </c>
      <c r="G322" s="3" t="s">
        <v>8223</v>
      </c>
      <c r="H322" s="3" t="s">
        <v>8245</v>
      </c>
      <c r="I322" s="22">
        <v>1470887940</v>
      </c>
      <c r="J322" s="22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23">
        <v>101</v>
      </c>
      <c r="P322" s="24">
        <v>99.34</v>
      </c>
      <c r="Q322" s="25" t="s">
        <v>8315</v>
      </c>
      <c r="R322" s="3" t="s">
        <v>8316</v>
      </c>
      <c r="S322" s="26">
        <v>42561.783877314811</v>
      </c>
      <c r="T322" s="26">
        <v>42593.165972222225</v>
      </c>
    </row>
    <row r="323" spans="1:20" ht="65" x14ac:dyDescent="0.25">
      <c r="A323" s="3">
        <v>3576</v>
      </c>
      <c r="B323" s="3" t="s">
        <v>3575</v>
      </c>
      <c r="C323" s="3" t="s">
        <v>7686</v>
      </c>
      <c r="D323" s="34">
        <v>100</v>
      </c>
      <c r="E323" s="32">
        <v>100</v>
      </c>
      <c r="F323" s="3" t="s">
        <v>8218</v>
      </c>
      <c r="G323" s="3" t="s">
        <v>8223</v>
      </c>
      <c r="H323" s="3" t="s">
        <v>8245</v>
      </c>
      <c r="I323" s="22">
        <v>1480947054</v>
      </c>
      <c r="J323" s="22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23">
        <v>100</v>
      </c>
      <c r="P323" s="24">
        <v>20</v>
      </c>
      <c r="Q323" s="25" t="s">
        <v>8315</v>
      </c>
      <c r="R323" s="3" t="s">
        <v>8316</v>
      </c>
      <c r="S323" s="26">
        <v>42649.54923611111</v>
      </c>
      <c r="T323" s="26">
        <v>42709.590902777782</v>
      </c>
    </row>
    <row r="324" spans="1:20" ht="65" x14ac:dyDescent="0.25">
      <c r="A324" s="3">
        <v>3577</v>
      </c>
      <c r="B324" s="3" t="s">
        <v>3576</v>
      </c>
      <c r="C324" s="3" t="s">
        <v>7687</v>
      </c>
      <c r="D324" s="34">
        <v>600</v>
      </c>
      <c r="E324" s="32">
        <v>780</v>
      </c>
      <c r="F324" s="3" t="s">
        <v>8218</v>
      </c>
      <c r="G324" s="3" t="s">
        <v>8223</v>
      </c>
      <c r="H324" s="3" t="s">
        <v>8245</v>
      </c>
      <c r="I324" s="22">
        <v>1430029680</v>
      </c>
      <c r="J324" s="22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23">
        <v>130</v>
      </c>
      <c r="P324" s="24">
        <v>28.89</v>
      </c>
      <c r="Q324" s="25" t="s">
        <v>8315</v>
      </c>
      <c r="R324" s="3" t="s">
        <v>8316</v>
      </c>
      <c r="S324" s="26">
        <v>42093.786840277782</v>
      </c>
      <c r="T324" s="26">
        <v>42120.26944444445</v>
      </c>
    </row>
    <row r="325" spans="1:20" ht="65" x14ac:dyDescent="0.25">
      <c r="A325" s="3">
        <v>3580</v>
      </c>
      <c r="B325" s="3" t="s">
        <v>3579</v>
      </c>
      <c r="C325" s="3" t="s">
        <v>7690</v>
      </c>
      <c r="D325" s="34">
        <v>900</v>
      </c>
      <c r="E325" s="32">
        <v>1025</v>
      </c>
      <c r="F325" s="3" t="s">
        <v>8218</v>
      </c>
      <c r="G325" s="3" t="s">
        <v>8223</v>
      </c>
      <c r="H325" s="3" t="s">
        <v>8245</v>
      </c>
      <c r="I325" s="22">
        <v>1425185940</v>
      </c>
      <c r="J325" s="22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23">
        <v>114</v>
      </c>
      <c r="P325" s="24">
        <v>37.96</v>
      </c>
      <c r="Q325" s="25" t="s">
        <v>8315</v>
      </c>
      <c r="R325" s="3" t="s">
        <v>8316</v>
      </c>
      <c r="S325" s="26">
        <v>42026.176180555558</v>
      </c>
      <c r="T325" s="26">
        <v>42064.207638888889</v>
      </c>
    </row>
    <row r="326" spans="1:20" ht="65" x14ac:dyDescent="0.25">
      <c r="A326" s="3">
        <v>3582</v>
      </c>
      <c r="B326" s="3" t="s">
        <v>3581</v>
      </c>
      <c r="C326" s="3" t="s">
        <v>7692</v>
      </c>
      <c r="D326" s="34">
        <v>1000</v>
      </c>
      <c r="E326" s="32">
        <v>2870</v>
      </c>
      <c r="F326" s="3" t="s">
        <v>8218</v>
      </c>
      <c r="G326" s="3" t="s">
        <v>8223</v>
      </c>
      <c r="H326" s="3" t="s">
        <v>8245</v>
      </c>
      <c r="I326" s="22">
        <v>1459822682</v>
      </c>
      <c r="J326" s="22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23">
        <v>287</v>
      </c>
      <c r="P326" s="24">
        <v>58.57</v>
      </c>
      <c r="Q326" s="25" t="s">
        <v>8315</v>
      </c>
      <c r="R326" s="3" t="s">
        <v>8316</v>
      </c>
      <c r="S326" s="26">
        <v>42451.095856481479</v>
      </c>
      <c r="T326" s="26">
        <v>42465.095856481479</v>
      </c>
    </row>
    <row r="327" spans="1:20" ht="65" x14ac:dyDescent="0.25">
      <c r="A327" s="3">
        <v>3583</v>
      </c>
      <c r="B327" s="3" t="s">
        <v>3582</v>
      </c>
      <c r="C327" s="3" t="s">
        <v>7693</v>
      </c>
      <c r="D327" s="34">
        <v>3000</v>
      </c>
      <c r="E327" s="32">
        <v>3255</v>
      </c>
      <c r="F327" s="3" t="s">
        <v>8218</v>
      </c>
      <c r="G327" s="3" t="s">
        <v>8223</v>
      </c>
      <c r="H327" s="3" t="s">
        <v>8245</v>
      </c>
      <c r="I327" s="22">
        <v>1460970805</v>
      </c>
      <c r="J327" s="22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23">
        <v>109</v>
      </c>
      <c r="P327" s="24">
        <v>135.63</v>
      </c>
      <c r="Q327" s="25" t="s">
        <v>8315</v>
      </c>
      <c r="R327" s="3" t="s">
        <v>8316</v>
      </c>
      <c r="S327" s="26">
        <v>42418.425983796296</v>
      </c>
      <c r="T327" s="26">
        <v>42478.384317129632</v>
      </c>
    </row>
    <row r="328" spans="1:20" ht="65" x14ac:dyDescent="0.25">
      <c r="A328" s="3">
        <v>3585</v>
      </c>
      <c r="B328" s="3" t="s">
        <v>3584</v>
      </c>
      <c r="C328" s="3" t="s">
        <v>7695</v>
      </c>
      <c r="D328" s="34">
        <v>3400</v>
      </c>
      <c r="E328" s="32">
        <v>4050</v>
      </c>
      <c r="F328" s="3" t="s">
        <v>8218</v>
      </c>
      <c r="G328" s="3" t="s">
        <v>8223</v>
      </c>
      <c r="H328" s="3" t="s">
        <v>8245</v>
      </c>
      <c r="I328" s="22">
        <v>1419181890</v>
      </c>
      <c r="J328" s="22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23">
        <v>119</v>
      </c>
      <c r="P328" s="24">
        <v>176.09</v>
      </c>
      <c r="Q328" s="25" t="s">
        <v>8315</v>
      </c>
      <c r="R328" s="3" t="s">
        <v>8316</v>
      </c>
      <c r="S328" s="26">
        <v>41964.716319444444</v>
      </c>
      <c r="T328" s="26">
        <v>41994.716319444444</v>
      </c>
    </row>
    <row r="329" spans="1:20" ht="81" x14ac:dyDescent="0.25">
      <c r="A329" s="3">
        <v>3586</v>
      </c>
      <c r="B329" s="3" t="s">
        <v>3585</v>
      </c>
      <c r="C329" s="3" t="s">
        <v>7696</v>
      </c>
      <c r="D329" s="34">
        <v>7500</v>
      </c>
      <c r="E329" s="32">
        <v>8207</v>
      </c>
      <c r="F329" s="3" t="s">
        <v>8218</v>
      </c>
      <c r="G329" s="3" t="s">
        <v>8223</v>
      </c>
      <c r="H329" s="3" t="s">
        <v>8245</v>
      </c>
      <c r="I329" s="22">
        <v>1474649070</v>
      </c>
      <c r="J329" s="22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23">
        <v>109</v>
      </c>
      <c r="P329" s="24">
        <v>151.97999999999999</v>
      </c>
      <c r="Q329" s="25" t="s">
        <v>8315</v>
      </c>
      <c r="R329" s="3" t="s">
        <v>8316</v>
      </c>
      <c r="S329" s="26">
        <v>42576.697569444441</v>
      </c>
      <c r="T329" s="26">
        <v>42636.697569444441</v>
      </c>
    </row>
    <row r="330" spans="1:20" ht="97" x14ac:dyDescent="0.25">
      <c r="A330" s="3">
        <v>3589</v>
      </c>
      <c r="B330" s="3" t="s">
        <v>3588</v>
      </c>
      <c r="C330" s="3" t="s">
        <v>7699</v>
      </c>
      <c r="D330" s="34">
        <v>4000</v>
      </c>
      <c r="E330" s="32">
        <v>5100</v>
      </c>
      <c r="F330" s="3" t="s">
        <v>8218</v>
      </c>
      <c r="G330" s="3" t="s">
        <v>8223</v>
      </c>
      <c r="H330" s="3" t="s">
        <v>8245</v>
      </c>
      <c r="I330" s="22">
        <v>1432654347</v>
      </c>
      <c r="J330" s="22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23">
        <v>128</v>
      </c>
      <c r="P330" s="24">
        <v>82.26</v>
      </c>
      <c r="Q330" s="25" t="s">
        <v>8315</v>
      </c>
      <c r="R330" s="3" t="s">
        <v>8316</v>
      </c>
      <c r="S330" s="26">
        <v>42125.647534722222</v>
      </c>
      <c r="T330" s="26">
        <v>42150.647534722222</v>
      </c>
    </row>
    <row r="331" spans="1:20" ht="97" x14ac:dyDescent="0.25">
      <c r="A331" s="3">
        <v>3591</v>
      </c>
      <c r="B331" s="3" t="s">
        <v>3590</v>
      </c>
      <c r="C331" s="3" t="s">
        <v>7701</v>
      </c>
      <c r="D331" s="34">
        <v>700</v>
      </c>
      <c r="E331" s="32">
        <v>1225</v>
      </c>
      <c r="F331" s="3" t="s">
        <v>8218</v>
      </c>
      <c r="G331" s="3" t="s">
        <v>8223</v>
      </c>
      <c r="H331" s="3" t="s">
        <v>8245</v>
      </c>
      <c r="I331" s="22">
        <v>1422075540</v>
      </c>
      <c r="J331" s="22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23">
        <v>175</v>
      </c>
      <c r="P331" s="24">
        <v>68.06</v>
      </c>
      <c r="Q331" s="25" t="s">
        <v>8315</v>
      </c>
      <c r="R331" s="3" t="s">
        <v>8316</v>
      </c>
      <c r="S331" s="26">
        <v>42003.948425925926</v>
      </c>
      <c r="T331" s="26">
        <v>42028.207638888889</v>
      </c>
    </row>
    <row r="332" spans="1:20" ht="65" x14ac:dyDescent="0.25">
      <c r="A332" s="3">
        <v>3592</v>
      </c>
      <c r="B332" s="3" t="s">
        <v>3591</v>
      </c>
      <c r="C332" s="3" t="s">
        <v>7702</v>
      </c>
      <c r="D332" s="34">
        <v>2000</v>
      </c>
      <c r="E332" s="32">
        <v>2545</v>
      </c>
      <c r="F332" s="3" t="s">
        <v>8218</v>
      </c>
      <c r="G332" s="3" t="s">
        <v>8223</v>
      </c>
      <c r="H332" s="3" t="s">
        <v>8245</v>
      </c>
      <c r="I332" s="22">
        <v>1423630740</v>
      </c>
      <c r="J332" s="22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23">
        <v>127</v>
      </c>
      <c r="P332" s="24">
        <v>72.709999999999994</v>
      </c>
      <c r="Q332" s="25" t="s">
        <v>8315</v>
      </c>
      <c r="R332" s="3" t="s">
        <v>8316</v>
      </c>
      <c r="S332" s="26">
        <v>41988.829942129625</v>
      </c>
      <c r="T332" s="26">
        <v>42046.207638888889</v>
      </c>
    </row>
    <row r="333" spans="1:20" ht="81" x14ac:dyDescent="0.25">
      <c r="A333" s="3">
        <v>3593</v>
      </c>
      <c r="B333" s="3" t="s">
        <v>3592</v>
      </c>
      <c r="C333" s="3" t="s">
        <v>7703</v>
      </c>
      <c r="D333" s="34">
        <v>3000</v>
      </c>
      <c r="E333" s="32">
        <v>3319</v>
      </c>
      <c r="F333" s="3" t="s">
        <v>8218</v>
      </c>
      <c r="G333" s="3" t="s">
        <v>8223</v>
      </c>
      <c r="H333" s="3" t="s">
        <v>8245</v>
      </c>
      <c r="I333" s="22">
        <v>1420489560</v>
      </c>
      <c r="J333" s="22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23">
        <v>111</v>
      </c>
      <c r="P333" s="24">
        <v>77.19</v>
      </c>
      <c r="Q333" s="25" t="s">
        <v>8315</v>
      </c>
      <c r="R333" s="3" t="s">
        <v>8316</v>
      </c>
      <c r="S333" s="26">
        <v>41974.898599537039</v>
      </c>
      <c r="T333" s="26">
        <v>42009.851388888885</v>
      </c>
    </row>
    <row r="334" spans="1:20" ht="81" x14ac:dyDescent="0.25">
      <c r="A334" s="3">
        <v>3594</v>
      </c>
      <c r="B334" s="3" t="s">
        <v>3593</v>
      </c>
      <c r="C334" s="3" t="s">
        <v>7704</v>
      </c>
      <c r="D334" s="34">
        <v>1600</v>
      </c>
      <c r="E334" s="32">
        <v>2015</v>
      </c>
      <c r="F334" s="3" t="s">
        <v>8218</v>
      </c>
      <c r="G334" s="3" t="s">
        <v>8223</v>
      </c>
      <c r="H334" s="3" t="s">
        <v>8245</v>
      </c>
      <c r="I334" s="22">
        <v>1472952982</v>
      </c>
      <c r="J334" s="22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23">
        <v>126</v>
      </c>
      <c r="P334" s="24">
        <v>55.97</v>
      </c>
      <c r="Q334" s="25" t="s">
        <v>8315</v>
      </c>
      <c r="R334" s="3" t="s">
        <v>8316</v>
      </c>
      <c r="S334" s="26">
        <v>42592.066921296297</v>
      </c>
      <c r="T334" s="26">
        <v>42617.066921296297</v>
      </c>
    </row>
    <row r="335" spans="1:20" ht="33" x14ac:dyDescent="0.25">
      <c r="A335" s="3">
        <v>3595</v>
      </c>
      <c r="B335" s="3" t="s">
        <v>3594</v>
      </c>
      <c r="C335" s="3" t="s">
        <v>7705</v>
      </c>
      <c r="D335" s="34">
        <v>2600</v>
      </c>
      <c r="E335" s="32">
        <v>3081</v>
      </c>
      <c r="F335" s="3" t="s">
        <v>8218</v>
      </c>
      <c r="G335" s="3" t="s">
        <v>8223</v>
      </c>
      <c r="H335" s="3" t="s">
        <v>8245</v>
      </c>
      <c r="I335" s="22">
        <v>1426229940</v>
      </c>
      <c r="J335" s="22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23">
        <v>119</v>
      </c>
      <c r="P335" s="24">
        <v>49.69</v>
      </c>
      <c r="Q335" s="25" t="s">
        <v>8315</v>
      </c>
      <c r="R335" s="3" t="s">
        <v>8316</v>
      </c>
      <c r="S335" s="26">
        <v>42050.008368055554</v>
      </c>
      <c r="T335" s="26">
        <v>42076.290972222225</v>
      </c>
    </row>
    <row r="336" spans="1:20" ht="97" x14ac:dyDescent="0.25">
      <c r="A336" s="3">
        <v>3597</v>
      </c>
      <c r="B336" s="3" t="s">
        <v>3596</v>
      </c>
      <c r="C336" s="3" t="s">
        <v>7707</v>
      </c>
      <c r="D336" s="34">
        <v>2500</v>
      </c>
      <c r="E336" s="32">
        <v>2565</v>
      </c>
      <c r="F336" s="3" t="s">
        <v>8218</v>
      </c>
      <c r="G336" s="3" t="s">
        <v>8223</v>
      </c>
      <c r="H336" s="3" t="s">
        <v>8245</v>
      </c>
      <c r="I336" s="22">
        <v>1456984740</v>
      </c>
      <c r="J336" s="22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23">
        <v>103</v>
      </c>
      <c r="P336" s="24">
        <v>77.73</v>
      </c>
      <c r="Q336" s="25" t="s">
        <v>8315</v>
      </c>
      <c r="R336" s="3" t="s">
        <v>8316</v>
      </c>
      <c r="S336" s="26">
        <v>42417.585532407407</v>
      </c>
      <c r="T336" s="26">
        <v>42432.249305555553</v>
      </c>
    </row>
    <row r="337" spans="1:20" ht="49" x14ac:dyDescent="0.25">
      <c r="A337" s="3">
        <v>3598</v>
      </c>
      <c r="B337" s="3" t="s">
        <v>3597</v>
      </c>
      <c r="C337" s="3" t="s">
        <v>7708</v>
      </c>
      <c r="D337" s="34">
        <v>1000</v>
      </c>
      <c r="E337" s="32">
        <v>1101</v>
      </c>
      <c r="F337" s="3" t="s">
        <v>8218</v>
      </c>
      <c r="G337" s="3" t="s">
        <v>8223</v>
      </c>
      <c r="H337" s="3" t="s">
        <v>8245</v>
      </c>
      <c r="I337" s="22">
        <v>1409720340</v>
      </c>
      <c r="J337" s="22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23">
        <v>110</v>
      </c>
      <c r="P337" s="24">
        <v>40.78</v>
      </c>
      <c r="Q337" s="25" t="s">
        <v>8315</v>
      </c>
      <c r="R337" s="3" t="s">
        <v>8316</v>
      </c>
      <c r="S337" s="26">
        <v>41866.79886574074</v>
      </c>
      <c r="T337" s="26">
        <v>41885.207638888889</v>
      </c>
    </row>
    <row r="338" spans="1:20" ht="65" x14ac:dyDescent="0.25">
      <c r="A338" s="3">
        <v>3599</v>
      </c>
      <c r="B338" s="3" t="s">
        <v>3598</v>
      </c>
      <c r="C338" s="3" t="s">
        <v>7709</v>
      </c>
      <c r="D338" s="34">
        <v>500</v>
      </c>
      <c r="E338" s="32">
        <v>1010</v>
      </c>
      <c r="F338" s="3" t="s">
        <v>8218</v>
      </c>
      <c r="G338" s="3" t="s">
        <v>8223</v>
      </c>
      <c r="H338" s="3" t="s">
        <v>8245</v>
      </c>
      <c r="I338" s="22">
        <v>1440892800</v>
      </c>
      <c r="J338" s="22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23">
        <v>202</v>
      </c>
      <c r="P338" s="24">
        <v>59.41</v>
      </c>
      <c r="Q338" s="25" t="s">
        <v>8315</v>
      </c>
      <c r="R338" s="3" t="s">
        <v>8316</v>
      </c>
      <c r="S338" s="26">
        <v>42220.79487268519</v>
      </c>
      <c r="T338" s="26">
        <v>42246</v>
      </c>
    </row>
    <row r="339" spans="1:20" ht="33" x14ac:dyDescent="0.25">
      <c r="A339" s="3">
        <v>3600</v>
      </c>
      <c r="B339" s="3" t="s">
        <v>3599</v>
      </c>
      <c r="C339" s="3" t="s">
        <v>7710</v>
      </c>
      <c r="D339" s="34">
        <v>10</v>
      </c>
      <c r="E339" s="32">
        <v>13</v>
      </c>
      <c r="F339" s="3" t="s">
        <v>8218</v>
      </c>
      <c r="G339" s="3" t="s">
        <v>8223</v>
      </c>
      <c r="H339" s="3" t="s">
        <v>8245</v>
      </c>
      <c r="I339" s="22">
        <v>1476390164</v>
      </c>
      <c r="J339" s="22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23">
        <v>130</v>
      </c>
      <c r="P339" s="24">
        <v>3.25</v>
      </c>
      <c r="Q339" s="25" t="s">
        <v>8315</v>
      </c>
      <c r="R339" s="3" t="s">
        <v>8316</v>
      </c>
      <c r="S339" s="26">
        <v>42628.849120370374</v>
      </c>
      <c r="T339" s="26">
        <v>42656.849120370374</v>
      </c>
    </row>
    <row r="340" spans="1:20" ht="81" x14ac:dyDescent="0.25">
      <c r="A340" s="3">
        <v>3602</v>
      </c>
      <c r="B340" s="3" t="s">
        <v>3601</v>
      </c>
      <c r="C340" s="3" t="s">
        <v>7712</v>
      </c>
      <c r="D340" s="34">
        <v>4000</v>
      </c>
      <c r="E340" s="32">
        <v>4002</v>
      </c>
      <c r="F340" s="3" t="s">
        <v>8218</v>
      </c>
      <c r="G340" s="3" t="s">
        <v>8223</v>
      </c>
      <c r="H340" s="3" t="s">
        <v>8245</v>
      </c>
      <c r="I340" s="22">
        <v>1463520479</v>
      </c>
      <c r="J340" s="22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23">
        <v>100</v>
      </c>
      <c r="P340" s="24">
        <v>81.67</v>
      </c>
      <c r="Q340" s="25" t="s">
        <v>8315</v>
      </c>
      <c r="R340" s="3" t="s">
        <v>8316</v>
      </c>
      <c r="S340" s="26">
        <v>42447.894432870366</v>
      </c>
      <c r="T340" s="26">
        <v>42507.894432870366</v>
      </c>
    </row>
    <row r="341" spans="1:20" ht="65" x14ac:dyDescent="0.25">
      <c r="A341" s="3">
        <v>3603</v>
      </c>
      <c r="B341" s="3" t="s">
        <v>3602</v>
      </c>
      <c r="C341" s="3" t="s">
        <v>7713</v>
      </c>
      <c r="D341" s="34">
        <v>1500</v>
      </c>
      <c r="E341" s="32">
        <v>2560</v>
      </c>
      <c r="F341" s="3" t="s">
        <v>8218</v>
      </c>
      <c r="G341" s="3" t="s">
        <v>8223</v>
      </c>
      <c r="H341" s="3" t="s">
        <v>8245</v>
      </c>
      <c r="I341" s="22">
        <v>1446759880</v>
      </c>
      <c r="J341" s="22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23">
        <v>171</v>
      </c>
      <c r="P341" s="24">
        <v>44.91</v>
      </c>
      <c r="Q341" s="25" t="s">
        <v>8315</v>
      </c>
      <c r="R341" s="3" t="s">
        <v>8316</v>
      </c>
      <c r="S341" s="26">
        <v>42283.864351851851</v>
      </c>
      <c r="T341" s="26">
        <v>42313.906018518523</v>
      </c>
    </row>
    <row r="342" spans="1:20" ht="81" x14ac:dyDescent="0.25">
      <c r="A342" s="3">
        <v>3604</v>
      </c>
      <c r="B342" s="3" t="s">
        <v>3603</v>
      </c>
      <c r="C342" s="3" t="s">
        <v>7714</v>
      </c>
      <c r="D342" s="34">
        <v>3000</v>
      </c>
      <c r="E342" s="32">
        <v>3385</v>
      </c>
      <c r="F342" s="3" t="s">
        <v>8218</v>
      </c>
      <c r="G342" s="3" t="s">
        <v>8223</v>
      </c>
      <c r="H342" s="3" t="s">
        <v>8245</v>
      </c>
      <c r="I342" s="22">
        <v>1461913140</v>
      </c>
      <c r="J342" s="22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23">
        <v>113</v>
      </c>
      <c r="P342" s="24">
        <v>49.06</v>
      </c>
      <c r="Q342" s="25" t="s">
        <v>8315</v>
      </c>
      <c r="R342" s="3" t="s">
        <v>8316</v>
      </c>
      <c r="S342" s="26">
        <v>42483.015694444446</v>
      </c>
      <c r="T342" s="26">
        <v>42489.290972222225</v>
      </c>
    </row>
    <row r="343" spans="1:20" ht="49" x14ac:dyDescent="0.25">
      <c r="A343" s="3">
        <v>3613</v>
      </c>
      <c r="B343" s="3" t="s">
        <v>3612</v>
      </c>
      <c r="C343" s="3" t="s">
        <v>7723</v>
      </c>
      <c r="D343" s="34">
        <v>1250</v>
      </c>
      <c r="E343" s="32">
        <v>1250</v>
      </c>
      <c r="F343" s="3" t="s">
        <v>8218</v>
      </c>
      <c r="G343" s="3" t="s">
        <v>8223</v>
      </c>
      <c r="H343" s="3" t="s">
        <v>8245</v>
      </c>
      <c r="I343" s="22">
        <v>1403964574</v>
      </c>
      <c r="J343" s="22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23">
        <v>100</v>
      </c>
      <c r="P343" s="24">
        <v>62.5</v>
      </c>
      <c r="Q343" s="25" t="s">
        <v>8315</v>
      </c>
      <c r="R343" s="3" t="s">
        <v>8316</v>
      </c>
      <c r="S343" s="26">
        <v>41788.58997685185</v>
      </c>
      <c r="T343" s="26">
        <v>41818.58997685185</v>
      </c>
    </row>
    <row r="344" spans="1:20" ht="65" x14ac:dyDescent="0.25">
      <c r="A344" s="3">
        <v>3614</v>
      </c>
      <c r="B344" s="3" t="s">
        <v>3439</v>
      </c>
      <c r="C344" s="3" t="s">
        <v>7724</v>
      </c>
      <c r="D344" s="34">
        <v>2500</v>
      </c>
      <c r="E344" s="32">
        <v>2520</v>
      </c>
      <c r="F344" s="3" t="s">
        <v>8218</v>
      </c>
      <c r="G344" s="3" t="s">
        <v>8223</v>
      </c>
      <c r="H344" s="3" t="s">
        <v>8245</v>
      </c>
      <c r="I344" s="22">
        <v>1434675616</v>
      </c>
      <c r="J344" s="22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23">
        <v>101</v>
      </c>
      <c r="P344" s="24">
        <v>35.49</v>
      </c>
      <c r="Q344" s="25" t="s">
        <v>8315</v>
      </c>
      <c r="R344" s="3" t="s">
        <v>8316</v>
      </c>
      <c r="S344" s="26">
        <v>42144.041851851856</v>
      </c>
      <c r="T344" s="26">
        <v>42174.041851851856</v>
      </c>
    </row>
    <row r="345" spans="1:20" ht="65" x14ac:dyDescent="0.25">
      <c r="A345" s="3">
        <v>3619</v>
      </c>
      <c r="B345" s="3" t="s">
        <v>3617</v>
      </c>
      <c r="C345" s="3" t="s">
        <v>7729</v>
      </c>
      <c r="D345" s="34">
        <v>1000</v>
      </c>
      <c r="E345" s="32">
        <v>1130</v>
      </c>
      <c r="F345" s="3" t="s">
        <v>8218</v>
      </c>
      <c r="G345" s="3" t="s">
        <v>8223</v>
      </c>
      <c r="H345" s="3" t="s">
        <v>8245</v>
      </c>
      <c r="I345" s="22">
        <v>1479592800</v>
      </c>
      <c r="J345" s="22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23">
        <v>113</v>
      </c>
      <c r="P345" s="24">
        <v>66.47</v>
      </c>
      <c r="Q345" s="25" t="s">
        <v>8315</v>
      </c>
      <c r="R345" s="3" t="s">
        <v>8316</v>
      </c>
      <c r="S345" s="26">
        <v>42661.132245370376</v>
      </c>
      <c r="T345" s="26">
        <v>42693.916666666672</v>
      </c>
    </row>
    <row r="346" spans="1:20" ht="113" x14ac:dyDescent="0.25">
      <c r="A346" s="3">
        <v>3620</v>
      </c>
      <c r="B346" s="3" t="s">
        <v>3618</v>
      </c>
      <c r="C346" s="3" t="s">
        <v>7730</v>
      </c>
      <c r="D346" s="34">
        <v>10500</v>
      </c>
      <c r="E346" s="32">
        <v>11045</v>
      </c>
      <c r="F346" s="3" t="s">
        <v>8218</v>
      </c>
      <c r="G346" s="3" t="s">
        <v>8223</v>
      </c>
      <c r="H346" s="3" t="s">
        <v>8245</v>
      </c>
      <c r="I346" s="22">
        <v>1425528000</v>
      </c>
      <c r="J346" s="22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23">
        <v>105</v>
      </c>
      <c r="P346" s="24">
        <v>56.07</v>
      </c>
      <c r="Q346" s="25" t="s">
        <v>8315</v>
      </c>
      <c r="R346" s="3" t="s">
        <v>8316</v>
      </c>
      <c r="S346" s="26">
        <v>42037.938206018516</v>
      </c>
      <c r="T346" s="26">
        <v>42068.166666666672</v>
      </c>
    </row>
    <row r="347" spans="1:20" ht="65" x14ac:dyDescent="0.25">
      <c r="A347" s="3">
        <v>3621</v>
      </c>
      <c r="B347" s="3" t="s">
        <v>3619</v>
      </c>
      <c r="C347" s="3" t="s">
        <v>7731</v>
      </c>
      <c r="D347" s="34">
        <v>3000</v>
      </c>
      <c r="E347" s="32">
        <v>3292</v>
      </c>
      <c r="F347" s="3" t="s">
        <v>8218</v>
      </c>
      <c r="G347" s="3" t="s">
        <v>8223</v>
      </c>
      <c r="H347" s="3" t="s">
        <v>8245</v>
      </c>
      <c r="I347" s="22">
        <v>1475269200</v>
      </c>
      <c r="J347" s="22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23">
        <v>110</v>
      </c>
      <c r="P347" s="24">
        <v>47.03</v>
      </c>
      <c r="Q347" s="25" t="s">
        <v>8315</v>
      </c>
      <c r="R347" s="3" t="s">
        <v>8316</v>
      </c>
      <c r="S347" s="26">
        <v>42619.935694444444</v>
      </c>
      <c r="T347" s="26">
        <v>42643.875</v>
      </c>
    </row>
    <row r="348" spans="1:20" ht="65" x14ac:dyDescent="0.25">
      <c r="A348" s="3">
        <v>3622</v>
      </c>
      <c r="B348" s="3" t="s">
        <v>3620</v>
      </c>
      <c r="C348" s="3" t="s">
        <v>7732</v>
      </c>
      <c r="D348" s="34">
        <v>1000</v>
      </c>
      <c r="E348" s="32">
        <v>1000.99</v>
      </c>
      <c r="F348" s="3" t="s">
        <v>8218</v>
      </c>
      <c r="G348" s="3" t="s">
        <v>8223</v>
      </c>
      <c r="H348" s="3" t="s">
        <v>8245</v>
      </c>
      <c r="I348" s="22">
        <v>1411874580</v>
      </c>
      <c r="J348" s="22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23">
        <v>100</v>
      </c>
      <c r="P348" s="24">
        <v>47.67</v>
      </c>
      <c r="Q348" s="25" t="s">
        <v>8315</v>
      </c>
      <c r="R348" s="3" t="s">
        <v>8316</v>
      </c>
      <c r="S348" s="26">
        <v>41877.221886574072</v>
      </c>
      <c r="T348" s="26">
        <v>41910.140972222223</v>
      </c>
    </row>
    <row r="349" spans="1:20" ht="49" x14ac:dyDescent="0.25">
      <c r="A349" s="3">
        <v>3623</v>
      </c>
      <c r="B349" s="3" t="s">
        <v>3621</v>
      </c>
      <c r="C349" s="3" t="s">
        <v>7733</v>
      </c>
      <c r="D349" s="34">
        <v>2500</v>
      </c>
      <c r="E349" s="32">
        <v>3000</v>
      </c>
      <c r="F349" s="3" t="s">
        <v>8218</v>
      </c>
      <c r="G349" s="3" t="s">
        <v>8223</v>
      </c>
      <c r="H349" s="3" t="s">
        <v>8245</v>
      </c>
      <c r="I349" s="22">
        <v>1406358000</v>
      </c>
      <c r="J349" s="22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23">
        <v>120</v>
      </c>
      <c r="P349" s="24">
        <v>88.24</v>
      </c>
      <c r="Q349" s="25" t="s">
        <v>8315</v>
      </c>
      <c r="R349" s="3" t="s">
        <v>8316</v>
      </c>
      <c r="S349" s="26">
        <v>41828.736921296295</v>
      </c>
      <c r="T349" s="26">
        <v>41846.291666666664</v>
      </c>
    </row>
    <row r="350" spans="1:20" ht="81" x14ac:dyDescent="0.25">
      <c r="A350" s="3">
        <v>3624</v>
      </c>
      <c r="B350" s="3" t="s">
        <v>3622</v>
      </c>
      <c r="C350" s="3" t="s">
        <v>7734</v>
      </c>
      <c r="D350" s="34">
        <v>3000</v>
      </c>
      <c r="E350" s="32">
        <v>3148</v>
      </c>
      <c r="F350" s="3" t="s">
        <v>8218</v>
      </c>
      <c r="G350" s="3" t="s">
        <v>8223</v>
      </c>
      <c r="H350" s="3" t="s">
        <v>8245</v>
      </c>
      <c r="I350" s="22">
        <v>1471977290</v>
      </c>
      <c r="J350" s="22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23">
        <v>105</v>
      </c>
      <c r="P350" s="24">
        <v>80.72</v>
      </c>
      <c r="Q350" s="25" t="s">
        <v>8315</v>
      </c>
      <c r="R350" s="3" t="s">
        <v>8316</v>
      </c>
      <c r="S350" s="26">
        <v>42545.774189814809</v>
      </c>
      <c r="T350" s="26">
        <v>42605.774189814809</v>
      </c>
    </row>
    <row r="351" spans="1:20" ht="65" x14ac:dyDescent="0.25">
      <c r="A351" s="3">
        <v>3627</v>
      </c>
      <c r="B351" s="3" t="s">
        <v>3625</v>
      </c>
      <c r="C351" s="3" t="s">
        <v>7737</v>
      </c>
      <c r="D351" s="34">
        <v>2000</v>
      </c>
      <c r="E351" s="32">
        <v>2000</v>
      </c>
      <c r="F351" s="3" t="s">
        <v>8218</v>
      </c>
      <c r="G351" s="3" t="s">
        <v>8223</v>
      </c>
      <c r="H351" s="3" t="s">
        <v>8245</v>
      </c>
      <c r="I351" s="22">
        <v>1463803140</v>
      </c>
      <c r="J351" s="22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23">
        <v>100</v>
      </c>
      <c r="P351" s="24">
        <v>68.97</v>
      </c>
      <c r="Q351" s="25" t="s">
        <v>8315</v>
      </c>
      <c r="R351" s="3" t="s">
        <v>8316</v>
      </c>
      <c r="S351" s="26">
        <v>42460.741747685184</v>
      </c>
      <c r="T351" s="26">
        <v>42511.165972222225</v>
      </c>
    </row>
    <row r="352" spans="1:20" ht="49" x14ac:dyDescent="0.25">
      <c r="A352" s="3">
        <v>3648</v>
      </c>
      <c r="B352" s="3" t="s">
        <v>3646</v>
      </c>
      <c r="C352" s="3" t="s">
        <v>7758</v>
      </c>
      <c r="D352" s="34">
        <v>40000</v>
      </c>
      <c r="E352" s="32">
        <v>40153</v>
      </c>
      <c r="F352" s="3" t="s">
        <v>8218</v>
      </c>
      <c r="G352" s="3" t="s">
        <v>8223</v>
      </c>
      <c r="H352" s="3" t="s">
        <v>8245</v>
      </c>
      <c r="I352" s="22">
        <v>1412492445</v>
      </c>
      <c r="J352" s="22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23">
        <v>100</v>
      </c>
      <c r="P352" s="24">
        <v>550.04</v>
      </c>
      <c r="Q352" s="25" t="s">
        <v>8315</v>
      </c>
      <c r="R352" s="3" t="s">
        <v>8316</v>
      </c>
      <c r="S352" s="26">
        <v>41887.292187500003</v>
      </c>
      <c r="T352" s="26">
        <v>41917.292187500003</v>
      </c>
    </row>
    <row r="353" spans="1:20" ht="81" x14ac:dyDescent="0.25">
      <c r="A353" s="3">
        <v>3651</v>
      </c>
      <c r="B353" s="3" t="s">
        <v>3649</v>
      </c>
      <c r="C353" s="3" t="s">
        <v>7761</v>
      </c>
      <c r="D353" s="34">
        <v>500</v>
      </c>
      <c r="E353" s="32">
        <v>520</v>
      </c>
      <c r="F353" s="3" t="s">
        <v>8218</v>
      </c>
      <c r="G353" s="3" t="s">
        <v>8223</v>
      </c>
      <c r="H353" s="3" t="s">
        <v>8245</v>
      </c>
      <c r="I353" s="22">
        <v>1407686340</v>
      </c>
      <c r="J353" s="22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23">
        <v>104</v>
      </c>
      <c r="P353" s="24">
        <v>57.78</v>
      </c>
      <c r="Q353" s="25" t="s">
        <v>8315</v>
      </c>
      <c r="R353" s="3" t="s">
        <v>8316</v>
      </c>
      <c r="S353" s="26">
        <v>41828.646319444444</v>
      </c>
      <c r="T353" s="26">
        <v>41861.665972222225</v>
      </c>
    </row>
    <row r="354" spans="1:20" ht="65" x14ac:dyDescent="0.25">
      <c r="A354" s="3">
        <v>3655</v>
      </c>
      <c r="B354" s="3" t="s">
        <v>3652</v>
      </c>
      <c r="C354" s="3" t="s">
        <v>7765</v>
      </c>
      <c r="D354" s="34">
        <v>5000</v>
      </c>
      <c r="E354" s="32">
        <v>5813</v>
      </c>
      <c r="F354" s="3" t="s">
        <v>8218</v>
      </c>
      <c r="G354" s="3" t="s">
        <v>8223</v>
      </c>
      <c r="H354" s="3" t="s">
        <v>8245</v>
      </c>
      <c r="I354" s="22">
        <v>1437202740</v>
      </c>
      <c r="J354" s="22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23">
        <v>116</v>
      </c>
      <c r="P354" s="24">
        <v>73.58</v>
      </c>
      <c r="Q354" s="25" t="s">
        <v>8315</v>
      </c>
      <c r="R354" s="3" t="s">
        <v>8316</v>
      </c>
      <c r="S354" s="26">
        <v>42173.803217592591</v>
      </c>
      <c r="T354" s="26">
        <v>42203.290972222225</v>
      </c>
    </row>
    <row r="355" spans="1:20" ht="49" x14ac:dyDescent="0.25">
      <c r="A355" s="3">
        <v>3658</v>
      </c>
      <c r="B355" s="3" t="s">
        <v>3655</v>
      </c>
      <c r="C355" s="3" t="s">
        <v>7768</v>
      </c>
      <c r="D355" s="34">
        <v>1500</v>
      </c>
      <c r="E355" s="32">
        <v>1510</v>
      </c>
      <c r="F355" s="3" t="s">
        <v>8218</v>
      </c>
      <c r="G355" s="3" t="s">
        <v>8223</v>
      </c>
      <c r="H355" s="3" t="s">
        <v>8245</v>
      </c>
      <c r="I355" s="22">
        <v>1404273540</v>
      </c>
      <c r="J355" s="22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23">
        <v>101</v>
      </c>
      <c r="P355" s="24">
        <v>75.5</v>
      </c>
      <c r="Q355" s="25" t="s">
        <v>8315</v>
      </c>
      <c r="R355" s="3" t="s">
        <v>8316</v>
      </c>
      <c r="S355" s="26">
        <v>41775.858564814815</v>
      </c>
      <c r="T355" s="26">
        <v>41822.165972222225</v>
      </c>
    </row>
    <row r="356" spans="1:20" ht="65" x14ac:dyDescent="0.25">
      <c r="A356" s="3">
        <v>3659</v>
      </c>
      <c r="B356" s="3" t="s">
        <v>3656</v>
      </c>
      <c r="C356" s="3" t="s">
        <v>7769</v>
      </c>
      <c r="D356" s="34">
        <v>3000</v>
      </c>
      <c r="E356" s="32">
        <v>3061</v>
      </c>
      <c r="F356" s="3" t="s">
        <v>8218</v>
      </c>
      <c r="G356" s="3" t="s">
        <v>8223</v>
      </c>
      <c r="H356" s="3" t="s">
        <v>8245</v>
      </c>
      <c r="I356" s="22">
        <v>1426775940</v>
      </c>
      <c r="J356" s="22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23">
        <v>102</v>
      </c>
      <c r="P356" s="24">
        <v>235.46</v>
      </c>
      <c r="Q356" s="25" t="s">
        <v>8315</v>
      </c>
      <c r="R356" s="3" t="s">
        <v>8316</v>
      </c>
      <c r="S356" s="26">
        <v>42055.277199074073</v>
      </c>
      <c r="T356" s="26">
        <v>42082.610416666663</v>
      </c>
    </row>
    <row r="357" spans="1:20" ht="97" x14ac:dyDescent="0.25">
      <c r="A357" s="3">
        <v>3661</v>
      </c>
      <c r="B357" s="3" t="s">
        <v>3658</v>
      </c>
      <c r="C357" s="3" t="s">
        <v>7771</v>
      </c>
      <c r="D357" s="34">
        <v>3000</v>
      </c>
      <c r="E357" s="32">
        <v>3330</v>
      </c>
      <c r="F357" s="3" t="s">
        <v>8218</v>
      </c>
      <c r="G357" s="3" t="s">
        <v>8223</v>
      </c>
      <c r="H357" s="3" t="s">
        <v>8245</v>
      </c>
      <c r="I357" s="22">
        <v>1460260800</v>
      </c>
      <c r="J357" s="22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23">
        <v>111</v>
      </c>
      <c r="P357" s="24">
        <v>92.5</v>
      </c>
      <c r="Q357" s="25" t="s">
        <v>8315</v>
      </c>
      <c r="R357" s="3" t="s">
        <v>8316</v>
      </c>
      <c r="S357" s="26">
        <v>42447.896666666667</v>
      </c>
      <c r="T357" s="26">
        <v>42470.166666666672</v>
      </c>
    </row>
    <row r="358" spans="1:20" ht="65" x14ac:dyDescent="0.25">
      <c r="A358" s="3">
        <v>3664</v>
      </c>
      <c r="B358" s="3" t="s">
        <v>3661</v>
      </c>
      <c r="C358" s="3" t="s">
        <v>7774</v>
      </c>
      <c r="D358" s="34">
        <v>800</v>
      </c>
      <c r="E358" s="32">
        <v>875</v>
      </c>
      <c r="F358" s="3" t="s">
        <v>8218</v>
      </c>
      <c r="G358" s="3" t="s">
        <v>8223</v>
      </c>
      <c r="H358" s="3" t="s">
        <v>8245</v>
      </c>
      <c r="I358" s="22">
        <v>1466056689</v>
      </c>
      <c r="J358" s="22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23">
        <v>109</v>
      </c>
      <c r="P358" s="24">
        <v>46.05</v>
      </c>
      <c r="Q358" s="25" t="s">
        <v>8315</v>
      </c>
      <c r="R358" s="3" t="s">
        <v>8316</v>
      </c>
      <c r="S358" s="26">
        <v>42523.248715277776</v>
      </c>
      <c r="T358" s="26">
        <v>42537.248715277776</v>
      </c>
    </row>
    <row r="359" spans="1:20" ht="65" x14ac:dyDescent="0.25">
      <c r="A359" s="3">
        <v>3666</v>
      </c>
      <c r="B359" s="3" t="s">
        <v>3663</v>
      </c>
      <c r="C359" s="3" t="s">
        <v>7776</v>
      </c>
      <c r="D359" s="34">
        <v>1200</v>
      </c>
      <c r="E359" s="32">
        <v>1200</v>
      </c>
      <c r="F359" s="3" t="s">
        <v>8218</v>
      </c>
      <c r="G359" s="3" t="s">
        <v>8223</v>
      </c>
      <c r="H359" s="3" t="s">
        <v>8245</v>
      </c>
      <c r="I359" s="22">
        <v>1406185200</v>
      </c>
      <c r="J359" s="22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23">
        <v>100</v>
      </c>
      <c r="P359" s="24">
        <v>31.58</v>
      </c>
      <c r="Q359" s="25" t="s">
        <v>8315</v>
      </c>
      <c r="R359" s="3" t="s">
        <v>8316</v>
      </c>
      <c r="S359" s="26">
        <v>41822.90488425926</v>
      </c>
      <c r="T359" s="26">
        <v>41844.291666666664</v>
      </c>
    </row>
    <row r="360" spans="1:20" ht="65" x14ac:dyDescent="0.25">
      <c r="A360" s="3">
        <v>3668</v>
      </c>
      <c r="B360" s="3" t="s">
        <v>3665</v>
      </c>
      <c r="C360" s="3" t="s">
        <v>7778</v>
      </c>
      <c r="D360" s="34">
        <v>1000</v>
      </c>
      <c r="E360" s="32">
        <v>1035</v>
      </c>
      <c r="F360" s="3" t="s">
        <v>8218</v>
      </c>
      <c r="G360" s="3" t="s">
        <v>8223</v>
      </c>
      <c r="H360" s="3" t="s">
        <v>8245</v>
      </c>
      <c r="I360" s="22">
        <v>1437676380</v>
      </c>
      <c r="J360" s="22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23">
        <v>104</v>
      </c>
      <c r="P360" s="24">
        <v>36.96</v>
      </c>
      <c r="Q360" s="25" t="s">
        <v>8315</v>
      </c>
      <c r="R360" s="3" t="s">
        <v>8316</v>
      </c>
      <c r="S360" s="26">
        <v>42185.556157407409</v>
      </c>
      <c r="T360" s="26">
        <v>42208.772916666669</v>
      </c>
    </row>
    <row r="361" spans="1:20" ht="65" x14ac:dyDescent="0.25">
      <c r="A361" s="3">
        <v>3671</v>
      </c>
      <c r="B361" s="3" t="s">
        <v>3668</v>
      </c>
      <c r="C361" s="3" t="s">
        <v>7781</v>
      </c>
      <c r="D361" s="34">
        <v>3500</v>
      </c>
      <c r="E361" s="32">
        <v>3530</v>
      </c>
      <c r="F361" s="3" t="s">
        <v>8218</v>
      </c>
      <c r="G361" s="3" t="s">
        <v>8223</v>
      </c>
      <c r="H361" s="3" t="s">
        <v>8245</v>
      </c>
      <c r="I361" s="22">
        <v>1405915140</v>
      </c>
      <c r="J361" s="22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23">
        <v>101</v>
      </c>
      <c r="P361" s="24">
        <v>88.25</v>
      </c>
      <c r="Q361" s="25" t="s">
        <v>8315</v>
      </c>
      <c r="R361" s="3" t="s">
        <v>8316</v>
      </c>
      <c r="S361" s="26">
        <v>41820.62809027778</v>
      </c>
      <c r="T361" s="26">
        <v>41841.165972222225</v>
      </c>
    </row>
    <row r="362" spans="1:20" ht="81" x14ac:dyDescent="0.25">
      <c r="A362" s="3">
        <v>3676</v>
      </c>
      <c r="B362" s="3" t="s">
        <v>3673</v>
      </c>
      <c r="C362" s="3" t="s">
        <v>7786</v>
      </c>
      <c r="D362" s="34">
        <v>800</v>
      </c>
      <c r="E362" s="32">
        <v>1030</v>
      </c>
      <c r="F362" s="3" t="s">
        <v>8218</v>
      </c>
      <c r="G362" s="3" t="s">
        <v>8223</v>
      </c>
      <c r="H362" s="3" t="s">
        <v>8245</v>
      </c>
      <c r="I362" s="22">
        <v>1410550484</v>
      </c>
      <c r="J362" s="22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23">
        <v>129</v>
      </c>
      <c r="P362" s="24">
        <v>64.38</v>
      </c>
      <c r="Q362" s="25" t="s">
        <v>8315</v>
      </c>
      <c r="R362" s="3" t="s">
        <v>8316</v>
      </c>
      <c r="S362" s="26">
        <v>41876.815787037034</v>
      </c>
      <c r="T362" s="26">
        <v>41894.815787037034</v>
      </c>
    </row>
    <row r="363" spans="1:20" ht="49" x14ac:dyDescent="0.25">
      <c r="A363" s="3">
        <v>3677</v>
      </c>
      <c r="B363" s="3" t="s">
        <v>3674</v>
      </c>
      <c r="C363" s="3" t="s">
        <v>7787</v>
      </c>
      <c r="D363" s="34">
        <v>12000</v>
      </c>
      <c r="E363" s="32">
        <v>12348.5</v>
      </c>
      <c r="F363" s="3" t="s">
        <v>8218</v>
      </c>
      <c r="G363" s="3" t="s">
        <v>8223</v>
      </c>
      <c r="H363" s="3" t="s">
        <v>8245</v>
      </c>
      <c r="I363" s="22">
        <v>1404359940</v>
      </c>
      <c r="J363" s="22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23">
        <v>103</v>
      </c>
      <c r="P363" s="24">
        <v>62.05</v>
      </c>
      <c r="Q363" s="25" t="s">
        <v>8315</v>
      </c>
      <c r="R363" s="3" t="s">
        <v>8316</v>
      </c>
      <c r="S363" s="26">
        <v>41802.574282407404</v>
      </c>
      <c r="T363" s="26">
        <v>41823.165972222225</v>
      </c>
    </row>
    <row r="364" spans="1:20" ht="81" x14ac:dyDescent="0.25">
      <c r="A364" s="3">
        <v>3679</v>
      </c>
      <c r="B364" s="3" t="s">
        <v>3676</v>
      </c>
      <c r="C364" s="3" t="s">
        <v>7789</v>
      </c>
      <c r="D364" s="34">
        <v>2000</v>
      </c>
      <c r="E364" s="32">
        <v>2202</v>
      </c>
      <c r="F364" s="3" t="s">
        <v>8218</v>
      </c>
      <c r="G364" s="3" t="s">
        <v>8223</v>
      </c>
      <c r="H364" s="3" t="s">
        <v>8245</v>
      </c>
      <c r="I364" s="22">
        <v>1404190740</v>
      </c>
      <c r="J364" s="22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23">
        <v>110</v>
      </c>
      <c r="P364" s="24">
        <v>73.400000000000006</v>
      </c>
      <c r="Q364" s="25" t="s">
        <v>8315</v>
      </c>
      <c r="R364" s="3" t="s">
        <v>8316</v>
      </c>
      <c r="S364" s="26">
        <v>41786.761354166665</v>
      </c>
      <c r="T364" s="26">
        <v>41821.207638888889</v>
      </c>
    </row>
    <row r="365" spans="1:20" ht="113" x14ac:dyDescent="0.25">
      <c r="A365" s="3">
        <v>3680</v>
      </c>
      <c r="B365" s="3" t="s">
        <v>3677</v>
      </c>
      <c r="C365" s="3" t="s">
        <v>7790</v>
      </c>
      <c r="D365" s="34">
        <v>3000</v>
      </c>
      <c r="E365" s="32">
        <v>3383</v>
      </c>
      <c r="F365" s="3" t="s">
        <v>8218</v>
      </c>
      <c r="G365" s="3" t="s">
        <v>8223</v>
      </c>
      <c r="H365" s="3" t="s">
        <v>8245</v>
      </c>
      <c r="I365" s="22">
        <v>1475664834</v>
      </c>
      <c r="J365" s="22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23">
        <v>113</v>
      </c>
      <c r="P365" s="24">
        <v>99.5</v>
      </c>
      <c r="Q365" s="25" t="s">
        <v>8315</v>
      </c>
      <c r="R365" s="3" t="s">
        <v>8316</v>
      </c>
      <c r="S365" s="26">
        <v>42627.454097222217</v>
      </c>
      <c r="T365" s="26">
        <v>42648.454097222217</v>
      </c>
    </row>
    <row r="366" spans="1:20" ht="81" x14ac:dyDescent="0.25">
      <c r="A366" s="3">
        <v>3681</v>
      </c>
      <c r="B366" s="3" t="s">
        <v>3678</v>
      </c>
      <c r="C366" s="3" t="s">
        <v>7791</v>
      </c>
      <c r="D366" s="34">
        <v>1000</v>
      </c>
      <c r="E366" s="32">
        <v>1119</v>
      </c>
      <c r="F366" s="3" t="s">
        <v>8218</v>
      </c>
      <c r="G366" s="3" t="s">
        <v>8223</v>
      </c>
      <c r="H366" s="3" t="s">
        <v>8245</v>
      </c>
      <c r="I366" s="22">
        <v>1452872290</v>
      </c>
      <c r="J366" s="22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23">
        <v>112</v>
      </c>
      <c r="P366" s="24">
        <v>62.17</v>
      </c>
      <c r="Q366" s="25" t="s">
        <v>8315</v>
      </c>
      <c r="R366" s="3" t="s">
        <v>8316</v>
      </c>
      <c r="S366" s="26">
        <v>42374.651504629626</v>
      </c>
      <c r="T366" s="26">
        <v>42384.651504629626</v>
      </c>
    </row>
    <row r="367" spans="1:20" ht="81" x14ac:dyDescent="0.25">
      <c r="A367" s="3">
        <v>3682</v>
      </c>
      <c r="B367" s="3" t="s">
        <v>3679</v>
      </c>
      <c r="C367" s="3" t="s">
        <v>7792</v>
      </c>
      <c r="D367" s="34">
        <v>3000</v>
      </c>
      <c r="E367" s="32">
        <v>4176</v>
      </c>
      <c r="F367" s="3" t="s">
        <v>8218</v>
      </c>
      <c r="G367" s="3" t="s">
        <v>8223</v>
      </c>
      <c r="H367" s="3" t="s">
        <v>8245</v>
      </c>
      <c r="I367" s="22">
        <v>1402901940</v>
      </c>
      <c r="J367" s="22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23">
        <v>139</v>
      </c>
      <c r="P367" s="24">
        <v>62.33</v>
      </c>
      <c r="Q367" s="25" t="s">
        <v>8315</v>
      </c>
      <c r="R367" s="3" t="s">
        <v>8316</v>
      </c>
      <c r="S367" s="26">
        <v>41772.685393518521</v>
      </c>
      <c r="T367" s="26">
        <v>41806.290972222225</v>
      </c>
    </row>
    <row r="368" spans="1:20" ht="65" x14ac:dyDescent="0.25">
      <c r="A368" s="3">
        <v>3683</v>
      </c>
      <c r="B368" s="3" t="s">
        <v>3680</v>
      </c>
      <c r="C368" s="3" t="s">
        <v>7793</v>
      </c>
      <c r="D368" s="34">
        <v>3500</v>
      </c>
      <c r="E368" s="32">
        <v>3880</v>
      </c>
      <c r="F368" s="3" t="s">
        <v>8218</v>
      </c>
      <c r="G368" s="3" t="s">
        <v>8223</v>
      </c>
      <c r="H368" s="3" t="s">
        <v>8245</v>
      </c>
      <c r="I368" s="22">
        <v>1476931696</v>
      </c>
      <c r="J368" s="22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23">
        <v>111</v>
      </c>
      <c r="P368" s="24">
        <v>58.79</v>
      </c>
      <c r="Q368" s="25" t="s">
        <v>8315</v>
      </c>
      <c r="R368" s="3" t="s">
        <v>8316</v>
      </c>
      <c r="S368" s="26">
        <v>42633.116851851853</v>
      </c>
      <c r="T368" s="26">
        <v>42663.116851851853</v>
      </c>
    </row>
    <row r="369" spans="1:20" ht="65" x14ac:dyDescent="0.25">
      <c r="A369" s="3">
        <v>3684</v>
      </c>
      <c r="B369" s="3" t="s">
        <v>3681</v>
      </c>
      <c r="C369" s="3" t="s">
        <v>7794</v>
      </c>
      <c r="D369" s="34">
        <v>750</v>
      </c>
      <c r="E369" s="32">
        <v>1043</v>
      </c>
      <c r="F369" s="3" t="s">
        <v>8218</v>
      </c>
      <c r="G369" s="3" t="s">
        <v>8223</v>
      </c>
      <c r="H369" s="3" t="s">
        <v>8245</v>
      </c>
      <c r="I369" s="22">
        <v>1441167586</v>
      </c>
      <c r="J369" s="22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23">
        <v>139</v>
      </c>
      <c r="P369" s="24">
        <v>45.35</v>
      </c>
      <c r="Q369" s="25" t="s">
        <v>8315</v>
      </c>
      <c r="R369" s="3" t="s">
        <v>8316</v>
      </c>
      <c r="S369" s="26">
        <v>42219.180393518516</v>
      </c>
      <c r="T369" s="26">
        <v>42249.180393518516</v>
      </c>
    </row>
    <row r="370" spans="1:20" ht="65" x14ac:dyDescent="0.25">
      <c r="A370" s="3">
        <v>3685</v>
      </c>
      <c r="B370" s="3" t="s">
        <v>3682</v>
      </c>
      <c r="C370" s="3" t="s">
        <v>7795</v>
      </c>
      <c r="D370" s="34">
        <v>5000</v>
      </c>
      <c r="E370" s="32">
        <v>5285</v>
      </c>
      <c r="F370" s="3" t="s">
        <v>8218</v>
      </c>
      <c r="G370" s="3" t="s">
        <v>8223</v>
      </c>
      <c r="H370" s="3" t="s">
        <v>8245</v>
      </c>
      <c r="I370" s="22">
        <v>1400533200</v>
      </c>
      <c r="J370" s="22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23">
        <v>106</v>
      </c>
      <c r="P370" s="24">
        <v>41.94</v>
      </c>
      <c r="Q370" s="25" t="s">
        <v>8315</v>
      </c>
      <c r="R370" s="3" t="s">
        <v>8316</v>
      </c>
      <c r="S370" s="26">
        <v>41753.593275462961</v>
      </c>
      <c r="T370" s="26">
        <v>41778.875</v>
      </c>
    </row>
    <row r="371" spans="1:20" ht="65" x14ac:dyDescent="0.25">
      <c r="A371" s="3">
        <v>3686</v>
      </c>
      <c r="B371" s="3" t="s">
        <v>3683</v>
      </c>
      <c r="C371" s="3" t="s">
        <v>7796</v>
      </c>
      <c r="D371" s="34">
        <v>350</v>
      </c>
      <c r="E371" s="32">
        <v>355</v>
      </c>
      <c r="F371" s="3" t="s">
        <v>8218</v>
      </c>
      <c r="G371" s="3" t="s">
        <v>8223</v>
      </c>
      <c r="H371" s="3" t="s">
        <v>8245</v>
      </c>
      <c r="I371" s="22">
        <v>1440820740</v>
      </c>
      <c r="J371" s="22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23">
        <v>101</v>
      </c>
      <c r="P371" s="24">
        <v>59.17</v>
      </c>
      <c r="Q371" s="25" t="s">
        <v>8315</v>
      </c>
      <c r="R371" s="3" t="s">
        <v>8316</v>
      </c>
      <c r="S371" s="26">
        <v>42230.662731481483</v>
      </c>
      <c r="T371" s="26">
        <v>42245.165972222225</v>
      </c>
    </row>
    <row r="372" spans="1:20" ht="81" x14ac:dyDescent="0.25">
      <c r="A372" s="3">
        <v>3687</v>
      </c>
      <c r="B372" s="3" t="s">
        <v>3684</v>
      </c>
      <c r="C372" s="3" t="s">
        <v>7797</v>
      </c>
      <c r="D372" s="34">
        <v>5000</v>
      </c>
      <c r="E372" s="32">
        <v>5012.25</v>
      </c>
      <c r="F372" s="3" t="s">
        <v>8218</v>
      </c>
      <c r="G372" s="3" t="s">
        <v>8223</v>
      </c>
      <c r="H372" s="3" t="s">
        <v>8245</v>
      </c>
      <c r="I372" s="22">
        <v>1403846055</v>
      </c>
      <c r="J372" s="22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23">
        <v>100</v>
      </c>
      <c r="P372" s="24">
        <v>200.49</v>
      </c>
      <c r="Q372" s="25" t="s">
        <v>8315</v>
      </c>
      <c r="R372" s="3" t="s">
        <v>8316</v>
      </c>
      <c r="S372" s="26">
        <v>41787.218229166669</v>
      </c>
      <c r="T372" s="26">
        <v>41817.218229166669</v>
      </c>
    </row>
    <row r="373" spans="1:20" ht="65" x14ac:dyDescent="0.25">
      <c r="A373" s="3">
        <v>3689</v>
      </c>
      <c r="B373" s="3" t="s">
        <v>3686</v>
      </c>
      <c r="C373" s="3" t="s">
        <v>7799</v>
      </c>
      <c r="D373" s="34">
        <v>3000</v>
      </c>
      <c r="E373" s="32">
        <v>3550</v>
      </c>
      <c r="F373" s="3" t="s">
        <v>8218</v>
      </c>
      <c r="G373" s="3" t="s">
        <v>8223</v>
      </c>
      <c r="H373" s="3" t="s">
        <v>8245</v>
      </c>
      <c r="I373" s="22">
        <v>1434925500</v>
      </c>
      <c r="J373" s="22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23">
        <v>118</v>
      </c>
      <c r="P373" s="24">
        <v>57.26</v>
      </c>
      <c r="Q373" s="25" t="s">
        <v>8315</v>
      </c>
      <c r="R373" s="3" t="s">
        <v>8316</v>
      </c>
      <c r="S373" s="26">
        <v>42147.826840277776</v>
      </c>
      <c r="T373" s="26">
        <v>42176.934027777781</v>
      </c>
    </row>
    <row r="374" spans="1:20" ht="65" x14ac:dyDescent="0.25">
      <c r="A374" s="3">
        <v>3690</v>
      </c>
      <c r="B374" s="3" t="s">
        <v>3687</v>
      </c>
      <c r="C374" s="3" t="s">
        <v>7800</v>
      </c>
      <c r="D374" s="34">
        <v>1500</v>
      </c>
      <c r="E374" s="32">
        <v>1800</v>
      </c>
      <c r="F374" s="3" t="s">
        <v>8218</v>
      </c>
      <c r="G374" s="3" t="s">
        <v>8223</v>
      </c>
      <c r="H374" s="3" t="s">
        <v>8245</v>
      </c>
      <c r="I374" s="22">
        <v>1417101683</v>
      </c>
      <c r="J374" s="22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23">
        <v>120</v>
      </c>
      <c r="P374" s="24">
        <v>58.06</v>
      </c>
      <c r="Q374" s="25" t="s">
        <v>8315</v>
      </c>
      <c r="R374" s="3" t="s">
        <v>8316</v>
      </c>
      <c r="S374" s="26">
        <v>41940.598182870373</v>
      </c>
      <c r="T374" s="26">
        <v>41970.639849537038</v>
      </c>
    </row>
    <row r="375" spans="1:20" ht="129" x14ac:dyDescent="0.25">
      <c r="A375" s="3">
        <v>3691</v>
      </c>
      <c r="B375" s="3" t="s">
        <v>3688</v>
      </c>
      <c r="C375" s="3" t="s">
        <v>7801</v>
      </c>
      <c r="D375" s="34">
        <v>40000</v>
      </c>
      <c r="E375" s="32">
        <v>51184</v>
      </c>
      <c r="F375" s="3" t="s">
        <v>8218</v>
      </c>
      <c r="G375" s="3" t="s">
        <v>8223</v>
      </c>
      <c r="H375" s="3" t="s">
        <v>8245</v>
      </c>
      <c r="I375" s="22">
        <v>1425272340</v>
      </c>
      <c r="J375" s="22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23">
        <v>128</v>
      </c>
      <c r="P375" s="24">
        <v>186.8</v>
      </c>
      <c r="Q375" s="25" t="s">
        <v>8315</v>
      </c>
      <c r="R375" s="3" t="s">
        <v>8316</v>
      </c>
      <c r="S375" s="26">
        <v>42020.700567129628</v>
      </c>
      <c r="T375" s="26">
        <v>42065.207638888889</v>
      </c>
    </row>
    <row r="376" spans="1:20" ht="49" x14ac:dyDescent="0.25">
      <c r="A376" s="3">
        <v>3692</v>
      </c>
      <c r="B376" s="3" t="s">
        <v>3689</v>
      </c>
      <c r="C376" s="3" t="s">
        <v>7802</v>
      </c>
      <c r="D376" s="34">
        <v>1000</v>
      </c>
      <c r="E376" s="32">
        <v>1260</v>
      </c>
      <c r="F376" s="3" t="s">
        <v>8218</v>
      </c>
      <c r="G376" s="3" t="s">
        <v>8223</v>
      </c>
      <c r="H376" s="3" t="s">
        <v>8245</v>
      </c>
      <c r="I376" s="22">
        <v>1411084800</v>
      </c>
      <c r="J376" s="22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23">
        <v>126</v>
      </c>
      <c r="P376" s="24">
        <v>74.12</v>
      </c>
      <c r="Q376" s="25" t="s">
        <v>8315</v>
      </c>
      <c r="R376" s="3" t="s">
        <v>8316</v>
      </c>
      <c r="S376" s="26">
        <v>41891.96503472222</v>
      </c>
      <c r="T376" s="26">
        <v>41901</v>
      </c>
    </row>
    <row r="377" spans="1:20" ht="65" x14ac:dyDescent="0.25">
      <c r="A377" s="3">
        <v>3694</v>
      </c>
      <c r="B377" s="3" t="s">
        <v>3691</v>
      </c>
      <c r="C377" s="3" t="s">
        <v>7804</v>
      </c>
      <c r="D377" s="34">
        <v>3500</v>
      </c>
      <c r="E377" s="32">
        <v>3760</v>
      </c>
      <c r="F377" s="3" t="s">
        <v>8218</v>
      </c>
      <c r="G377" s="3" t="s">
        <v>8223</v>
      </c>
      <c r="H377" s="3" t="s">
        <v>8245</v>
      </c>
      <c r="I377" s="22">
        <v>1465178400</v>
      </c>
      <c r="J377" s="22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23">
        <v>107</v>
      </c>
      <c r="P377" s="24">
        <v>62.67</v>
      </c>
      <c r="Q377" s="25" t="s">
        <v>8315</v>
      </c>
      <c r="R377" s="3" t="s">
        <v>8316</v>
      </c>
      <c r="S377" s="26">
        <v>42490.133877314816</v>
      </c>
      <c r="T377" s="26">
        <v>42527.083333333328</v>
      </c>
    </row>
    <row r="378" spans="1:20" ht="81" x14ac:dyDescent="0.25">
      <c r="A378" s="3">
        <v>3695</v>
      </c>
      <c r="B378" s="3" t="s">
        <v>3692</v>
      </c>
      <c r="C378" s="3" t="s">
        <v>7805</v>
      </c>
      <c r="D378" s="34">
        <v>4000</v>
      </c>
      <c r="E378" s="32">
        <v>4005</v>
      </c>
      <c r="F378" s="3" t="s">
        <v>8218</v>
      </c>
      <c r="G378" s="3" t="s">
        <v>8223</v>
      </c>
      <c r="H378" s="3" t="s">
        <v>8245</v>
      </c>
      <c r="I378" s="22">
        <v>1421009610</v>
      </c>
      <c r="J378" s="22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23">
        <v>100</v>
      </c>
      <c r="P378" s="24">
        <v>121.36</v>
      </c>
      <c r="Q378" s="25" t="s">
        <v>8315</v>
      </c>
      <c r="R378" s="3" t="s">
        <v>8316</v>
      </c>
      <c r="S378" s="26">
        <v>41995.870486111111</v>
      </c>
      <c r="T378" s="26">
        <v>42015.870486111111</v>
      </c>
    </row>
    <row r="379" spans="1:20" ht="97" x14ac:dyDescent="0.25">
      <c r="A379" s="3">
        <v>3698</v>
      </c>
      <c r="B379" s="3" t="s">
        <v>3695</v>
      </c>
      <c r="C379" s="3" t="s">
        <v>7808</v>
      </c>
      <c r="D379" s="34">
        <v>5000</v>
      </c>
      <c r="E379" s="32">
        <v>5526</v>
      </c>
      <c r="F379" s="3" t="s">
        <v>8218</v>
      </c>
      <c r="G379" s="3" t="s">
        <v>8223</v>
      </c>
      <c r="H379" s="3" t="s">
        <v>8245</v>
      </c>
      <c r="I379" s="22">
        <v>1456946487</v>
      </c>
      <c r="J379" s="22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23">
        <v>111</v>
      </c>
      <c r="P379" s="24">
        <v>40.630000000000003</v>
      </c>
      <c r="Q379" s="25" t="s">
        <v>8315</v>
      </c>
      <c r="R379" s="3" t="s">
        <v>8316</v>
      </c>
      <c r="S379" s="26">
        <v>42401.806562500002</v>
      </c>
      <c r="T379" s="26">
        <v>42431.806562500002</v>
      </c>
    </row>
    <row r="380" spans="1:20" ht="65" x14ac:dyDescent="0.25">
      <c r="A380" s="3">
        <v>3699</v>
      </c>
      <c r="B380" s="3" t="s">
        <v>3696</v>
      </c>
      <c r="C380" s="3" t="s">
        <v>7809</v>
      </c>
      <c r="D380" s="34">
        <v>2500</v>
      </c>
      <c r="E380" s="32">
        <v>2520</v>
      </c>
      <c r="F380" s="3" t="s">
        <v>8218</v>
      </c>
      <c r="G380" s="3" t="s">
        <v>8223</v>
      </c>
      <c r="H380" s="3" t="s">
        <v>8245</v>
      </c>
      <c r="I380" s="22">
        <v>1413383216</v>
      </c>
      <c r="J380" s="22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23">
        <v>101</v>
      </c>
      <c r="P380" s="24">
        <v>63</v>
      </c>
      <c r="Q380" s="25" t="s">
        <v>8315</v>
      </c>
      <c r="R380" s="3" t="s">
        <v>8316</v>
      </c>
      <c r="S380" s="26">
        <v>41897.602037037039</v>
      </c>
      <c r="T380" s="26">
        <v>41927.602037037039</v>
      </c>
    </row>
    <row r="381" spans="1:20" ht="49" x14ac:dyDescent="0.25">
      <c r="A381" s="3">
        <v>3700</v>
      </c>
      <c r="B381" s="3" t="s">
        <v>3697</v>
      </c>
      <c r="C381" s="3" t="s">
        <v>7810</v>
      </c>
      <c r="D381" s="34">
        <v>500</v>
      </c>
      <c r="E381" s="32">
        <v>606</v>
      </c>
      <c r="F381" s="3" t="s">
        <v>8218</v>
      </c>
      <c r="G381" s="3" t="s">
        <v>8223</v>
      </c>
      <c r="H381" s="3" t="s">
        <v>8245</v>
      </c>
      <c r="I381" s="22">
        <v>1412092800</v>
      </c>
      <c r="J381" s="22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23">
        <v>121</v>
      </c>
      <c r="P381" s="24">
        <v>33.67</v>
      </c>
      <c r="Q381" s="25" t="s">
        <v>8315</v>
      </c>
      <c r="R381" s="3" t="s">
        <v>8316</v>
      </c>
      <c r="S381" s="26">
        <v>41882.585648148146</v>
      </c>
      <c r="T381" s="26">
        <v>41912.666666666664</v>
      </c>
    </row>
    <row r="382" spans="1:20" ht="97" x14ac:dyDescent="0.25">
      <c r="A382" s="3">
        <v>3703</v>
      </c>
      <c r="B382" s="3" t="s">
        <v>3700</v>
      </c>
      <c r="C382" s="3" t="s">
        <v>7813</v>
      </c>
      <c r="D382" s="34">
        <v>1050</v>
      </c>
      <c r="E382" s="32">
        <v>1296</v>
      </c>
      <c r="F382" s="3" t="s">
        <v>8218</v>
      </c>
      <c r="G382" s="3" t="s">
        <v>8223</v>
      </c>
      <c r="H382" s="3" t="s">
        <v>8245</v>
      </c>
      <c r="I382" s="22">
        <v>1471071540</v>
      </c>
      <c r="J382" s="22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23">
        <v>123</v>
      </c>
      <c r="P382" s="24">
        <v>43.2</v>
      </c>
      <c r="Q382" s="25" t="s">
        <v>8315</v>
      </c>
      <c r="R382" s="3" t="s">
        <v>8316</v>
      </c>
      <c r="S382" s="26">
        <v>42556.504490740743</v>
      </c>
      <c r="T382" s="26">
        <v>42595.290972222225</v>
      </c>
    </row>
    <row r="383" spans="1:20" ht="65" x14ac:dyDescent="0.25">
      <c r="A383" s="3">
        <v>3705</v>
      </c>
      <c r="B383" s="3" t="s">
        <v>3702</v>
      </c>
      <c r="C383" s="3" t="s">
        <v>7815</v>
      </c>
      <c r="D383" s="34">
        <v>2827</v>
      </c>
      <c r="E383" s="32">
        <v>2925</v>
      </c>
      <c r="F383" s="3" t="s">
        <v>8218</v>
      </c>
      <c r="G383" s="3" t="s">
        <v>8223</v>
      </c>
      <c r="H383" s="3" t="s">
        <v>8245</v>
      </c>
      <c r="I383" s="22">
        <v>1403546400</v>
      </c>
      <c r="J383" s="22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23">
        <v>103</v>
      </c>
      <c r="P383" s="24">
        <v>83.57</v>
      </c>
      <c r="Q383" s="25" t="s">
        <v>8315</v>
      </c>
      <c r="R383" s="3" t="s">
        <v>8316</v>
      </c>
      <c r="S383" s="26">
        <v>41792.542986111112</v>
      </c>
      <c r="T383" s="26">
        <v>41813.75</v>
      </c>
    </row>
    <row r="384" spans="1:20" ht="81" x14ac:dyDescent="0.25">
      <c r="A384" s="3">
        <v>3706</v>
      </c>
      <c r="B384" s="3" t="s">
        <v>3703</v>
      </c>
      <c r="C384" s="3" t="s">
        <v>7816</v>
      </c>
      <c r="D384" s="34">
        <v>1500</v>
      </c>
      <c r="E384" s="32">
        <v>1820</v>
      </c>
      <c r="F384" s="3" t="s">
        <v>8218</v>
      </c>
      <c r="G384" s="3" t="s">
        <v>8223</v>
      </c>
      <c r="H384" s="3" t="s">
        <v>8245</v>
      </c>
      <c r="I384" s="22">
        <v>1410558949</v>
      </c>
      <c r="J384" s="22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23">
        <v>121</v>
      </c>
      <c r="P384" s="24">
        <v>140</v>
      </c>
      <c r="Q384" s="25" t="s">
        <v>8315</v>
      </c>
      <c r="R384" s="3" t="s">
        <v>8316</v>
      </c>
      <c r="S384" s="26">
        <v>41879.913761574076</v>
      </c>
      <c r="T384" s="26">
        <v>41894.913761574076</v>
      </c>
    </row>
    <row r="385" spans="1:20" ht="81" x14ac:dyDescent="0.25">
      <c r="A385" s="3">
        <v>3707</v>
      </c>
      <c r="B385" s="3" t="s">
        <v>3704</v>
      </c>
      <c r="C385" s="3" t="s">
        <v>7817</v>
      </c>
      <c r="D385" s="34">
        <v>1000</v>
      </c>
      <c r="E385" s="32">
        <v>1860</v>
      </c>
      <c r="F385" s="3" t="s">
        <v>8218</v>
      </c>
      <c r="G385" s="3" t="s">
        <v>8223</v>
      </c>
      <c r="H385" s="3" t="s">
        <v>8245</v>
      </c>
      <c r="I385" s="22">
        <v>1469165160</v>
      </c>
      <c r="J385" s="22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23">
        <v>186</v>
      </c>
      <c r="P385" s="24">
        <v>80.87</v>
      </c>
      <c r="Q385" s="25" t="s">
        <v>8315</v>
      </c>
      <c r="R385" s="3" t="s">
        <v>8316</v>
      </c>
      <c r="S385" s="26">
        <v>42552.048356481479</v>
      </c>
      <c r="T385" s="26">
        <v>42573.226388888885</v>
      </c>
    </row>
    <row r="386" spans="1:20" ht="65" x14ac:dyDescent="0.25">
      <c r="A386" s="3">
        <v>3708</v>
      </c>
      <c r="B386" s="3" t="s">
        <v>3705</v>
      </c>
      <c r="C386" s="3" t="s">
        <v>7818</v>
      </c>
      <c r="D386" s="34">
        <v>700</v>
      </c>
      <c r="E386" s="32">
        <v>2100</v>
      </c>
      <c r="F386" s="3" t="s">
        <v>8218</v>
      </c>
      <c r="G386" s="3" t="s">
        <v>8223</v>
      </c>
      <c r="H386" s="3" t="s">
        <v>8245</v>
      </c>
      <c r="I386" s="22">
        <v>1404444286</v>
      </c>
      <c r="J386" s="22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23">
        <v>300</v>
      </c>
      <c r="P386" s="24">
        <v>53.85</v>
      </c>
      <c r="Q386" s="25" t="s">
        <v>8315</v>
      </c>
      <c r="R386" s="3" t="s">
        <v>8316</v>
      </c>
      <c r="S386" s="26">
        <v>41810.142199074071</v>
      </c>
      <c r="T386" s="26">
        <v>41824.142199074071</v>
      </c>
    </row>
    <row r="387" spans="1:20" ht="97" x14ac:dyDescent="0.25">
      <c r="A387" s="3">
        <v>3710</v>
      </c>
      <c r="B387" s="3" t="s">
        <v>3707</v>
      </c>
      <c r="C387" s="3" t="s">
        <v>7820</v>
      </c>
      <c r="D387" s="34">
        <v>1300</v>
      </c>
      <c r="E387" s="32">
        <v>1835</v>
      </c>
      <c r="F387" s="3" t="s">
        <v>8218</v>
      </c>
      <c r="G387" s="3" t="s">
        <v>8223</v>
      </c>
      <c r="H387" s="3" t="s">
        <v>8245</v>
      </c>
      <c r="I387" s="22">
        <v>1428068988</v>
      </c>
      <c r="J387" s="22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23">
        <v>141</v>
      </c>
      <c r="P387" s="24">
        <v>67.959999999999994</v>
      </c>
      <c r="Q387" s="25" t="s">
        <v>8315</v>
      </c>
      <c r="R387" s="3" t="s">
        <v>8316</v>
      </c>
      <c r="S387" s="26">
        <v>42072.576249999998</v>
      </c>
      <c r="T387" s="26">
        <v>42097.576249999998</v>
      </c>
    </row>
    <row r="388" spans="1:20" ht="65" x14ac:dyDescent="0.25">
      <c r="A388" s="3">
        <v>3711</v>
      </c>
      <c r="B388" s="3" t="s">
        <v>3708</v>
      </c>
      <c r="C388" s="3" t="s">
        <v>7821</v>
      </c>
      <c r="D388" s="34">
        <v>500</v>
      </c>
      <c r="E388" s="32">
        <v>570</v>
      </c>
      <c r="F388" s="3" t="s">
        <v>8218</v>
      </c>
      <c r="G388" s="3" t="s">
        <v>8223</v>
      </c>
      <c r="H388" s="3" t="s">
        <v>8245</v>
      </c>
      <c r="I388" s="22">
        <v>1402848000</v>
      </c>
      <c r="J388" s="22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23">
        <v>114</v>
      </c>
      <c r="P388" s="24">
        <v>27.14</v>
      </c>
      <c r="Q388" s="25" t="s">
        <v>8315</v>
      </c>
      <c r="R388" s="3" t="s">
        <v>8316</v>
      </c>
      <c r="S388" s="26">
        <v>41779.724224537036</v>
      </c>
      <c r="T388" s="26">
        <v>41805.666666666664</v>
      </c>
    </row>
    <row r="389" spans="1:20" ht="65" x14ac:dyDescent="0.25">
      <c r="A389" s="3">
        <v>3712</v>
      </c>
      <c r="B389" s="3" t="s">
        <v>3709</v>
      </c>
      <c r="C389" s="3" t="s">
        <v>7822</v>
      </c>
      <c r="D389" s="34">
        <v>7500</v>
      </c>
      <c r="E389" s="32">
        <v>11530</v>
      </c>
      <c r="F389" s="3" t="s">
        <v>8218</v>
      </c>
      <c r="G389" s="3" t="s">
        <v>8223</v>
      </c>
      <c r="H389" s="3" t="s">
        <v>8245</v>
      </c>
      <c r="I389" s="22">
        <v>1433055540</v>
      </c>
      <c r="J389" s="22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23">
        <v>154</v>
      </c>
      <c r="P389" s="24">
        <v>110.87</v>
      </c>
      <c r="Q389" s="25" t="s">
        <v>8315</v>
      </c>
      <c r="R389" s="3" t="s">
        <v>8316</v>
      </c>
      <c r="S389" s="26">
        <v>42134.172071759262</v>
      </c>
      <c r="T389" s="26">
        <v>42155.290972222225</v>
      </c>
    </row>
    <row r="390" spans="1:20" ht="81" x14ac:dyDescent="0.25">
      <c r="A390" s="3">
        <v>3713</v>
      </c>
      <c r="B390" s="3" t="s">
        <v>3710</v>
      </c>
      <c r="C390" s="3" t="s">
        <v>7823</v>
      </c>
      <c r="D390" s="34">
        <v>2000</v>
      </c>
      <c r="E390" s="32">
        <v>2030</v>
      </c>
      <c r="F390" s="3" t="s">
        <v>8218</v>
      </c>
      <c r="G390" s="3" t="s">
        <v>8223</v>
      </c>
      <c r="H390" s="3" t="s">
        <v>8245</v>
      </c>
      <c r="I390" s="22">
        <v>1465062166</v>
      </c>
      <c r="J390" s="22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23">
        <v>102</v>
      </c>
      <c r="P390" s="24">
        <v>106.84</v>
      </c>
      <c r="Q390" s="25" t="s">
        <v>8315</v>
      </c>
      <c r="R390" s="3" t="s">
        <v>8316</v>
      </c>
      <c r="S390" s="26">
        <v>42505.738032407404</v>
      </c>
      <c r="T390" s="26">
        <v>42525.738032407404</v>
      </c>
    </row>
    <row r="391" spans="1:20" ht="65" x14ac:dyDescent="0.25">
      <c r="A391" s="3">
        <v>3714</v>
      </c>
      <c r="B391" s="3" t="s">
        <v>3711</v>
      </c>
      <c r="C391" s="3" t="s">
        <v>7824</v>
      </c>
      <c r="D391" s="34">
        <v>10000</v>
      </c>
      <c r="E391" s="32">
        <v>10235</v>
      </c>
      <c r="F391" s="3" t="s">
        <v>8218</v>
      </c>
      <c r="G391" s="3" t="s">
        <v>8223</v>
      </c>
      <c r="H391" s="3" t="s">
        <v>8245</v>
      </c>
      <c r="I391" s="22">
        <v>1432612740</v>
      </c>
      <c r="J391" s="22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23">
        <v>102</v>
      </c>
      <c r="P391" s="24">
        <v>105.52</v>
      </c>
      <c r="Q391" s="25" t="s">
        <v>8315</v>
      </c>
      <c r="R391" s="3" t="s">
        <v>8316</v>
      </c>
      <c r="S391" s="26">
        <v>42118.556331018524</v>
      </c>
      <c r="T391" s="26">
        <v>42150.165972222225</v>
      </c>
    </row>
    <row r="392" spans="1:20" ht="65" x14ac:dyDescent="0.25">
      <c r="A392" s="3">
        <v>3716</v>
      </c>
      <c r="B392" s="3" t="s">
        <v>3713</v>
      </c>
      <c r="C392" s="3" t="s">
        <v>7826</v>
      </c>
      <c r="D392" s="34">
        <v>800</v>
      </c>
      <c r="E392" s="32">
        <v>1246</v>
      </c>
      <c r="F392" s="3" t="s">
        <v>8218</v>
      </c>
      <c r="G392" s="3" t="s">
        <v>8223</v>
      </c>
      <c r="H392" s="3" t="s">
        <v>8245</v>
      </c>
      <c r="I392" s="22">
        <v>1453411109</v>
      </c>
      <c r="J392" s="22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23">
        <v>156</v>
      </c>
      <c r="P392" s="24">
        <v>51.92</v>
      </c>
      <c r="Q392" s="25" t="s">
        <v>8315</v>
      </c>
      <c r="R392" s="3" t="s">
        <v>8316</v>
      </c>
      <c r="S392" s="26">
        <v>42360.887835648144</v>
      </c>
      <c r="T392" s="26">
        <v>42390.887835648144</v>
      </c>
    </row>
    <row r="393" spans="1:20" ht="65" x14ac:dyDescent="0.25">
      <c r="A393" s="3">
        <v>3720</v>
      </c>
      <c r="B393" s="3" t="s">
        <v>3717</v>
      </c>
      <c r="C393" s="3" t="s">
        <v>7830</v>
      </c>
      <c r="D393" s="34">
        <v>3300</v>
      </c>
      <c r="E393" s="32">
        <v>3449</v>
      </c>
      <c r="F393" s="3" t="s">
        <v>8218</v>
      </c>
      <c r="G393" s="3" t="s">
        <v>8223</v>
      </c>
      <c r="H393" s="3" t="s">
        <v>8245</v>
      </c>
      <c r="I393" s="22">
        <v>1435881006</v>
      </c>
      <c r="J393" s="22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23">
        <v>105</v>
      </c>
      <c r="P393" s="24">
        <v>86.23</v>
      </c>
      <c r="Q393" s="25" t="s">
        <v>8315</v>
      </c>
      <c r="R393" s="3" t="s">
        <v>8316</v>
      </c>
      <c r="S393" s="26">
        <v>42165.993125000001</v>
      </c>
      <c r="T393" s="26">
        <v>42187.993125000001</v>
      </c>
    </row>
    <row r="394" spans="1:20" ht="113" x14ac:dyDescent="0.25">
      <c r="A394" s="3">
        <v>3721</v>
      </c>
      <c r="B394" s="3" t="s">
        <v>3718</v>
      </c>
      <c r="C394" s="3" t="s">
        <v>7831</v>
      </c>
      <c r="D394" s="34">
        <v>5000</v>
      </c>
      <c r="E394" s="32">
        <v>5040</v>
      </c>
      <c r="F394" s="3" t="s">
        <v>8218</v>
      </c>
      <c r="G394" s="3" t="s">
        <v>8223</v>
      </c>
      <c r="H394" s="3" t="s">
        <v>8245</v>
      </c>
      <c r="I394" s="22">
        <v>1415230084</v>
      </c>
      <c r="J394" s="22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23">
        <v>101</v>
      </c>
      <c r="P394" s="24">
        <v>114.55</v>
      </c>
      <c r="Q394" s="25" t="s">
        <v>8315</v>
      </c>
      <c r="R394" s="3" t="s">
        <v>8316</v>
      </c>
      <c r="S394" s="26">
        <v>41927.936157407406</v>
      </c>
      <c r="T394" s="26">
        <v>41948.977824074071</v>
      </c>
    </row>
    <row r="395" spans="1:20" ht="65" x14ac:dyDescent="0.25">
      <c r="A395" s="3">
        <v>3726</v>
      </c>
      <c r="B395" s="3" t="s">
        <v>3723</v>
      </c>
      <c r="C395" s="3" t="s">
        <v>7836</v>
      </c>
      <c r="D395" s="34">
        <v>850</v>
      </c>
      <c r="E395" s="32">
        <v>2879</v>
      </c>
      <c r="F395" s="3" t="s">
        <v>8218</v>
      </c>
      <c r="G395" s="3" t="s">
        <v>8223</v>
      </c>
      <c r="H395" s="3" t="s">
        <v>8245</v>
      </c>
      <c r="I395" s="22">
        <v>1461963600</v>
      </c>
      <c r="J395" s="22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23">
        <v>339</v>
      </c>
      <c r="P395" s="24">
        <v>62.59</v>
      </c>
      <c r="Q395" s="25" t="s">
        <v>8315</v>
      </c>
      <c r="R395" s="3" t="s">
        <v>8316</v>
      </c>
      <c r="S395" s="26">
        <v>42462.140868055561</v>
      </c>
      <c r="T395" s="26">
        <v>42489.875</v>
      </c>
    </row>
    <row r="396" spans="1:20" ht="81" x14ac:dyDescent="0.25">
      <c r="A396" s="3">
        <v>3727</v>
      </c>
      <c r="B396" s="3" t="s">
        <v>3724</v>
      </c>
      <c r="C396" s="3" t="s">
        <v>7837</v>
      </c>
      <c r="D396" s="34">
        <v>2000</v>
      </c>
      <c r="E396" s="32">
        <v>2015</v>
      </c>
      <c r="F396" s="3" t="s">
        <v>8218</v>
      </c>
      <c r="G396" s="3" t="s">
        <v>8223</v>
      </c>
      <c r="H396" s="3" t="s">
        <v>8245</v>
      </c>
      <c r="I396" s="22">
        <v>1476939300</v>
      </c>
      <c r="J396" s="22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23">
        <v>101</v>
      </c>
      <c r="P396" s="24">
        <v>61.06</v>
      </c>
      <c r="Q396" s="25" t="s">
        <v>8315</v>
      </c>
      <c r="R396" s="3" t="s">
        <v>8316</v>
      </c>
      <c r="S396" s="26">
        <v>42632.348310185189</v>
      </c>
      <c r="T396" s="26">
        <v>42663.204861111109</v>
      </c>
    </row>
    <row r="397" spans="1:20" ht="65" x14ac:dyDescent="0.25">
      <c r="A397" s="3">
        <v>3810</v>
      </c>
      <c r="B397" s="3" t="s">
        <v>3807</v>
      </c>
      <c r="C397" s="3" t="s">
        <v>7920</v>
      </c>
      <c r="D397" s="34">
        <v>1500</v>
      </c>
      <c r="E397" s="32">
        <v>1826</v>
      </c>
      <c r="F397" s="3" t="s">
        <v>8218</v>
      </c>
      <c r="G397" s="3" t="s">
        <v>8223</v>
      </c>
      <c r="H397" s="3" t="s">
        <v>8245</v>
      </c>
      <c r="I397" s="22">
        <v>1426965758</v>
      </c>
      <c r="J397" s="22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23">
        <v>122</v>
      </c>
      <c r="P397" s="24">
        <v>70.23</v>
      </c>
      <c r="Q397" s="25" t="s">
        <v>8315</v>
      </c>
      <c r="R397" s="3" t="s">
        <v>8316</v>
      </c>
      <c r="S397" s="26">
        <v>42054.849050925928</v>
      </c>
      <c r="T397" s="26">
        <v>42084.807384259257</v>
      </c>
    </row>
    <row r="398" spans="1:20" ht="81" x14ac:dyDescent="0.25">
      <c r="A398" s="3">
        <v>3813</v>
      </c>
      <c r="B398" s="3" t="s">
        <v>3810</v>
      </c>
      <c r="C398" s="3" t="s">
        <v>7923</v>
      </c>
      <c r="D398" s="34">
        <v>2100</v>
      </c>
      <c r="E398" s="32">
        <v>2119.9899999999998</v>
      </c>
      <c r="F398" s="3" t="s">
        <v>8218</v>
      </c>
      <c r="G398" s="3" t="s">
        <v>8223</v>
      </c>
      <c r="H398" s="3" t="s">
        <v>8245</v>
      </c>
      <c r="I398" s="22">
        <v>1465940580</v>
      </c>
      <c r="J398" s="22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23">
        <v>101</v>
      </c>
      <c r="P398" s="24">
        <v>78.52</v>
      </c>
      <c r="Q398" s="25" t="s">
        <v>8315</v>
      </c>
      <c r="R398" s="3" t="s">
        <v>8316</v>
      </c>
      <c r="S398" s="26">
        <v>42497.275706018518</v>
      </c>
      <c r="T398" s="26">
        <v>42535.904861111107</v>
      </c>
    </row>
    <row r="399" spans="1:20" ht="81" x14ac:dyDescent="0.25">
      <c r="A399" s="3">
        <v>3814</v>
      </c>
      <c r="B399" s="3" t="s">
        <v>3811</v>
      </c>
      <c r="C399" s="3" t="s">
        <v>7924</v>
      </c>
      <c r="D399" s="34">
        <v>1500</v>
      </c>
      <c r="E399" s="32">
        <v>2102</v>
      </c>
      <c r="F399" s="3" t="s">
        <v>8218</v>
      </c>
      <c r="G399" s="3" t="s">
        <v>8223</v>
      </c>
      <c r="H399" s="3" t="s">
        <v>8245</v>
      </c>
      <c r="I399" s="22">
        <v>1427860740</v>
      </c>
      <c r="J399" s="22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23">
        <v>140</v>
      </c>
      <c r="P399" s="24">
        <v>61.82</v>
      </c>
      <c r="Q399" s="25" t="s">
        <v>8315</v>
      </c>
      <c r="R399" s="3" t="s">
        <v>8316</v>
      </c>
      <c r="S399" s="26">
        <v>42058.904074074075</v>
      </c>
      <c r="T399" s="26">
        <v>42095.165972222225</v>
      </c>
    </row>
    <row r="400" spans="1:20" ht="81" x14ac:dyDescent="0.25">
      <c r="A400" s="3">
        <v>3816</v>
      </c>
      <c r="B400" s="3" t="s">
        <v>3813</v>
      </c>
      <c r="C400" s="3" t="s">
        <v>7926</v>
      </c>
      <c r="D400" s="34">
        <v>1500</v>
      </c>
      <c r="E400" s="32">
        <v>1788.57</v>
      </c>
      <c r="F400" s="3" t="s">
        <v>8218</v>
      </c>
      <c r="G400" s="3" t="s">
        <v>8223</v>
      </c>
      <c r="H400" s="3" t="s">
        <v>8245</v>
      </c>
      <c r="I400" s="22">
        <v>1405614823</v>
      </c>
      <c r="J400" s="22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23">
        <v>119</v>
      </c>
      <c r="P400" s="24">
        <v>48.34</v>
      </c>
      <c r="Q400" s="25" t="s">
        <v>8315</v>
      </c>
      <c r="R400" s="3" t="s">
        <v>8316</v>
      </c>
      <c r="S400" s="26">
        <v>41807.690081018518</v>
      </c>
      <c r="T400" s="26">
        <v>41837.690081018518</v>
      </c>
    </row>
    <row r="401" spans="1:20" ht="81" x14ac:dyDescent="0.25">
      <c r="A401" s="3">
        <v>3817</v>
      </c>
      <c r="B401" s="3" t="s">
        <v>3814</v>
      </c>
      <c r="C401" s="3" t="s">
        <v>7927</v>
      </c>
      <c r="D401" s="34">
        <v>2000</v>
      </c>
      <c r="E401" s="32">
        <v>2145</v>
      </c>
      <c r="F401" s="3" t="s">
        <v>8218</v>
      </c>
      <c r="G401" s="3" t="s">
        <v>8223</v>
      </c>
      <c r="H401" s="3" t="s">
        <v>8245</v>
      </c>
      <c r="I401" s="22">
        <v>1445659140</v>
      </c>
      <c r="J401" s="22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23">
        <v>107</v>
      </c>
      <c r="P401" s="24">
        <v>107.25</v>
      </c>
      <c r="Q401" s="25" t="s">
        <v>8315</v>
      </c>
      <c r="R401" s="3" t="s">
        <v>8316</v>
      </c>
      <c r="S401" s="26">
        <v>42284.69694444444</v>
      </c>
      <c r="T401" s="26">
        <v>42301.165972222225</v>
      </c>
    </row>
    <row r="402" spans="1:20" ht="65" x14ac:dyDescent="0.25">
      <c r="A402" s="3">
        <v>3818</v>
      </c>
      <c r="B402" s="3" t="s">
        <v>3815</v>
      </c>
      <c r="C402" s="3" t="s">
        <v>7928</v>
      </c>
      <c r="D402" s="34">
        <v>250</v>
      </c>
      <c r="E402" s="32">
        <v>570</v>
      </c>
      <c r="F402" s="3" t="s">
        <v>8218</v>
      </c>
      <c r="G402" s="3" t="s">
        <v>8223</v>
      </c>
      <c r="H402" s="3" t="s">
        <v>8245</v>
      </c>
      <c r="I402" s="22">
        <v>1426187582</v>
      </c>
      <c r="J402" s="22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23">
        <v>228</v>
      </c>
      <c r="P402" s="24">
        <v>57</v>
      </c>
      <c r="Q402" s="25" t="s">
        <v>8315</v>
      </c>
      <c r="R402" s="3" t="s">
        <v>8316</v>
      </c>
      <c r="S402" s="26">
        <v>42045.84238425926</v>
      </c>
      <c r="T402" s="26">
        <v>42075.800717592589</v>
      </c>
    </row>
    <row r="403" spans="1:20" ht="97" x14ac:dyDescent="0.25">
      <c r="A403" s="3">
        <v>3819</v>
      </c>
      <c r="B403" s="3" t="s">
        <v>3816</v>
      </c>
      <c r="C403" s="3" t="s">
        <v>7817</v>
      </c>
      <c r="D403" s="34">
        <v>1000</v>
      </c>
      <c r="E403" s="32">
        <v>1064</v>
      </c>
      <c r="F403" s="3" t="s">
        <v>8218</v>
      </c>
      <c r="G403" s="3" t="s">
        <v>8223</v>
      </c>
      <c r="H403" s="3" t="s">
        <v>8245</v>
      </c>
      <c r="I403" s="22">
        <v>1437166920</v>
      </c>
      <c r="J403" s="22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23">
        <v>106</v>
      </c>
      <c r="P403" s="24">
        <v>40.92</v>
      </c>
      <c r="Q403" s="25" t="s">
        <v>8315</v>
      </c>
      <c r="R403" s="3" t="s">
        <v>8316</v>
      </c>
      <c r="S403" s="26">
        <v>42184.209537037037</v>
      </c>
      <c r="T403" s="26">
        <v>42202.876388888893</v>
      </c>
    </row>
    <row r="404" spans="1:20" ht="97" x14ac:dyDescent="0.25">
      <c r="A404" s="3">
        <v>3821</v>
      </c>
      <c r="B404" s="3" t="s">
        <v>3818</v>
      </c>
      <c r="C404" s="3" t="s">
        <v>7930</v>
      </c>
      <c r="D404" s="34">
        <v>3500</v>
      </c>
      <c r="E404" s="32">
        <v>3659</v>
      </c>
      <c r="F404" s="3" t="s">
        <v>8218</v>
      </c>
      <c r="G404" s="3" t="s">
        <v>8223</v>
      </c>
      <c r="H404" s="3" t="s">
        <v>8245</v>
      </c>
      <c r="I404" s="22">
        <v>1451881207</v>
      </c>
      <c r="J404" s="22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23">
        <v>105</v>
      </c>
      <c r="P404" s="24">
        <v>79.540000000000006</v>
      </c>
      <c r="Q404" s="25" t="s">
        <v>8315</v>
      </c>
      <c r="R404" s="3" t="s">
        <v>8316</v>
      </c>
      <c r="S404" s="26">
        <v>42341.180636574078</v>
      </c>
      <c r="T404" s="26">
        <v>42373.180636574078</v>
      </c>
    </row>
    <row r="405" spans="1:20" ht="65" x14ac:dyDescent="0.25">
      <c r="A405" s="3">
        <v>3823</v>
      </c>
      <c r="B405" s="3" t="s">
        <v>3820</v>
      </c>
      <c r="C405" s="3" t="s">
        <v>7932</v>
      </c>
      <c r="D405" s="34">
        <v>2500</v>
      </c>
      <c r="E405" s="32">
        <v>2650</v>
      </c>
      <c r="F405" s="3" t="s">
        <v>8218</v>
      </c>
      <c r="G405" s="3" t="s">
        <v>8223</v>
      </c>
      <c r="H405" s="3" t="s">
        <v>8245</v>
      </c>
      <c r="I405" s="22">
        <v>1437364740</v>
      </c>
      <c r="J405" s="22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23">
        <v>106</v>
      </c>
      <c r="P405" s="24">
        <v>64.63</v>
      </c>
      <c r="Q405" s="25" t="s">
        <v>8315</v>
      </c>
      <c r="R405" s="3" t="s">
        <v>8316</v>
      </c>
      <c r="S405" s="26">
        <v>42170.910231481481</v>
      </c>
      <c r="T405" s="26">
        <v>42205.165972222225</v>
      </c>
    </row>
    <row r="406" spans="1:20" ht="65" x14ac:dyDescent="0.25">
      <c r="A406" s="3">
        <v>3825</v>
      </c>
      <c r="B406" s="3" t="s">
        <v>3822</v>
      </c>
      <c r="C406" s="3" t="s">
        <v>7934</v>
      </c>
      <c r="D406" s="34">
        <v>5000</v>
      </c>
      <c r="E406" s="32">
        <v>5271</v>
      </c>
      <c r="F406" s="3" t="s">
        <v>8218</v>
      </c>
      <c r="G406" s="3" t="s">
        <v>8223</v>
      </c>
      <c r="H406" s="3" t="s">
        <v>8245</v>
      </c>
      <c r="I406" s="22">
        <v>1434505214</v>
      </c>
      <c r="J406" s="22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23">
        <v>105</v>
      </c>
      <c r="P406" s="24">
        <v>107.57</v>
      </c>
      <c r="Q406" s="25" t="s">
        <v>8315</v>
      </c>
      <c r="R406" s="3" t="s">
        <v>8316</v>
      </c>
      <c r="S406" s="26">
        <v>42151.069606481484</v>
      </c>
      <c r="T406" s="26">
        <v>42172.069606481484</v>
      </c>
    </row>
    <row r="407" spans="1:20" ht="65" x14ac:dyDescent="0.25">
      <c r="A407" s="3">
        <v>3828</v>
      </c>
      <c r="B407" s="3" t="s">
        <v>3825</v>
      </c>
      <c r="C407" s="3" t="s">
        <v>7937</v>
      </c>
      <c r="D407" s="34">
        <v>5000</v>
      </c>
      <c r="E407" s="32">
        <v>5000</v>
      </c>
      <c r="F407" s="3" t="s">
        <v>8218</v>
      </c>
      <c r="G407" s="3" t="s">
        <v>8223</v>
      </c>
      <c r="H407" s="3" t="s">
        <v>8245</v>
      </c>
      <c r="I407" s="22">
        <v>1420033187</v>
      </c>
      <c r="J407" s="22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23">
        <v>100</v>
      </c>
      <c r="P407" s="24">
        <v>178.57</v>
      </c>
      <c r="Q407" s="25" t="s">
        <v>8315</v>
      </c>
      <c r="R407" s="3" t="s">
        <v>8316</v>
      </c>
      <c r="S407" s="26">
        <v>41944.527627314819</v>
      </c>
      <c r="T407" s="26">
        <v>42004.569293981483</v>
      </c>
    </row>
    <row r="408" spans="1:20" ht="65" x14ac:dyDescent="0.25">
      <c r="A408" s="3">
        <v>3829</v>
      </c>
      <c r="B408" s="3" t="s">
        <v>3826</v>
      </c>
      <c r="C408" s="3" t="s">
        <v>7938</v>
      </c>
      <c r="D408" s="34">
        <v>500</v>
      </c>
      <c r="E408" s="32">
        <v>501</v>
      </c>
      <c r="F408" s="3" t="s">
        <v>8218</v>
      </c>
      <c r="G408" s="3" t="s">
        <v>8223</v>
      </c>
      <c r="H408" s="3" t="s">
        <v>8245</v>
      </c>
      <c r="I408" s="22">
        <v>1472676371</v>
      </c>
      <c r="J408" s="22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23">
        <v>100</v>
      </c>
      <c r="P408" s="24">
        <v>62.63</v>
      </c>
      <c r="Q408" s="25" t="s">
        <v>8315</v>
      </c>
      <c r="R408" s="3" t="s">
        <v>8316</v>
      </c>
      <c r="S408" s="26">
        <v>42593.865405092598</v>
      </c>
      <c r="T408" s="26">
        <v>42613.865405092598</v>
      </c>
    </row>
    <row r="409" spans="1:20" ht="65" x14ac:dyDescent="0.25">
      <c r="A409" s="3">
        <v>3830</v>
      </c>
      <c r="B409" s="3" t="s">
        <v>3827</v>
      </c>
      <c r="C409" s="3" t="s">
        <v>7939</v>
      </c>
      <c r="D409" s="34">
        <v>100</v>
      </c>
      <c r="E409" s="32">
        <v>225</v>
      </c>
      <c r="F409" s="3" t="s">
        <v>8218</v>
      </c>
      <c r="G409" s="3" t="s">
        <v>8223</v>
      </c>
      <c r="H409" s="3" t="s">
        <v>8245</v>
      </c>
      <c r="I409" s="22">
        <v>1464371211</v>
      </c>
      <c r="J409" s="22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23">
        <v>225</v>
      </c>
      <c r="P409" s="24">
        <v>75</v>
      </c>
      <c r="Q409" s="25" t="s">
        <v>8315</v>
      </c>
      <c r="R409" s="3" t="s">
        <v>8316</v>
      </c>
      <c r="S409" s="26">
        <v>42503.740868055553</v>
      </c>
      <c r="T409" s="26">
        <v>42517.740868055553</v>
      </c>
    </row>
    <row r="410" spans="1:20" ht="97" x14ac:dyDescent="0.25">
      <c r="A410" s="3">
        <v>3831</v>
      </c>
      <c r="B410" s="3" t="s">
        <v>3828</v>
      </c>
      <c r="C410" s="3" t="s">
        <v>7940</v>
      </c>
      <c r="D410" s="34">
        <v>500</v>
      </c>
      <c r="E410" s="32">
        <v>530.11</v>
      </c>
      <c r="F410" s="3" t="s">
        <v>8218</v>
      </c>
      <c r="G410" s="3" t="s">
        <v>8223</v>
      </c>
      <c r="H410" s="3" t="s">
        <v>8245</v>
      </c>
      <c r="I410" s="22">
        <v>1415222545</v>
      </c>
      <c r="J410" s="22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23">
        <v>106</v>
      </c>
      <c r="P410" s="24">
        <v>58.9</v>
      </c>
      <c r="Q410" s="25" t="s">
        <v>8315</v>
      </c>
      <c r="R410" s="3" t="s">
        <v>8316</v>
      </c>
      <c r="S410" s="26">
        <v>41927.848900462966</v>
      </c>
      <c r="T410" s="26">
        <v>41948.890567129631</v>
      </c>
    </row>
    <row r="411" spans="1:20" ht="65" x14ac:dyDescent="0.25">
      <c r="A411" s="3">
        <v>3832</v>
      </c>
      <c r="B411" s="3" t="s">
        <v>3829</v>
      </c>
      <c r="C411" s="3" t="s">
        <v>7941</v>
      </c>
      <c r="D411" s="34">
        <v>1200</v>
      </c>
      <c r="E411" s="32">
        <v>1256</v>
      </c>
      <c r="F411" s="3" t="s">
        <v>8218</v>
      </c>
      <c r="G411" s="3" t="s">
        <v>8223</v>
      </c>
      <c r="H411" s="3" t="s">
        <v>8245</v>
      </c>
      <c r="I411" s="22">
        <v>1455936335</v>
      </c>
      <c r="J411" s="22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23">
        <v>105</v>
      </c>
      <c r="P411" s="24">
        <v>139.56</v>
      </c>
      <c r="Q411" s="25" t="s">
        <v>8315</v>
      </c>
      <c r="R411" s="3" t="s">
        <v>8316</v>
      </c>
      <c r="S411" s="26">
        <v>42375.114988425921</v>
      </c>
      <c r="T411" s="26">
        <v>42420.114988425921</v>
      </c>
    </row>
    <row r="412" spans="1:20" ht="65" x14ac:dyDescent="0.25">
      <c r="A412" s="3">
        <v>3836</v>
      </c>
      <c r="B412" s="3" t="s">
        <v>3833</v>
      </c>
      <c r="C412" s="3" t="s">
        <v>7945</v>
      </c>
      <c r="D412" s="34">
        <v>800</v>
      </c>
      <c r="E412" s="32">
        <v>900</v>
      </c>
      <c r="F412" s="3" t="s">
        <v>8218</v>
      </c>
      <c r="G412" s="3" t="s">
        <v>8223</v>
      </c>
      <c r="H412" s="3" t="s">
        <v>8245</v>
      </c>
      <c r="I412" s="22">
        <v>1470197340</v>
      </c>
      <c r="J412" s="22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23">
        <v>113</v>
      </c>
      <c r="P412" s="24">
        <v>64.290000000000006</v>
      </c>
      <c r="Q412" s="25" t="s">
        <v>8315</v>
      </c>
      <c r="R412" s="3" t="s">
        <v>8316</v>
      </c>
      <c r="S412" s="26">
        <v>42553.926527777774</v>
      </c>
      <c r="T412" s="26">
        <v>42585.172916666663</v>
      </c>
    </row>
    <row r="413" spans="1:20" ht="97" x14ac:dyDescent="0.25">
      <c r="A413" s="3">
        <v>3839</v>
      </c>
      <c r="B413" s="3" t="s">
        <v>3836</v>
      </c>
      <c r="C413" s="3" t="s">
        <v>7948</v>
      </c>
      <c r="D413" s="34">
        <v>2000</v>
      </c>
      <c r="E413" s="32">
        <v>2025</v>
      </c>
      <c r="F413" s="3" t="s">
        <v>8218</v>
      </c>
      <c r="G413" s="3" t="s">
        <v>8223</v>
      </c>
      <c r="H413" s="3" t="s">
        <v>8245</v>
      </c>
      <c r="I413" s="22">
        <v>1438226724</v>
      </c>
      <c r="J413" s="22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23">
        <v>101</v>
      </c>
      <c r="P413" s="24">
        <v>63.28</v>
      </c>
      <c r="Q413" s="25" t="s">
        <v>8315</v>
      </c>
      <c r="R413" s="3" t="s">
        <v>8316</v>
      </c>
      <c r="S413" s="26">
        <v>42155.142638888887</v>
      </c>
      <c r="T413" s="26">
        <v>42215.142638888887</v>
      </c>
    </row>
  </sheetData>
  <conditionalFormatting sqref="O1:O413">
    <cfRule type="colorScale" priority="1">
      <colorScale>
        <cfvo type="min"/>
        <cfvo type="num" val="10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4C59-5968-7D4B-B7E8-7867EC84FABE}">
  <dimension ref="A1:C18"/>
  <sheetViews>
    <sheetView workbookViewId="0">
      <selection activeCell="J5" sqref="J5"/>
    </sheetView>
  </sheetViews>
  <sheetFormatPr baseColWidth="10" defaultRowHeight="15" x14ac:dyDescent="0.2"/>
  <cols>
    <col min="1" max="1" width="13.1640625" bestFit="1" customWidth="1"/>
    <col min="2" max="3" width="10.83203125" style="30"/>
  </cols>
  <sheetData>
    <row r="1" spans="1:3" x14ac:dyDescent="0.2">
      <c r="B1" s="30" t="s">
        <v>8392</v>
      </c>
      <c r="C1" s="30" t="s">
        <v>8393</v>
      </c>
    </row>
    <row r="2" spans="1:3" ht="16" x14ac:dyDescent="0.25">
      <c r="A2" t="s">
        <v>8388</v>
      </c>
      <c r="B2" s="35">
        <f>AVERAGE('Successful US Kickstarters'!D:D)</f>
        <v>5048.8786407766993</v>
      </c>
      <c r="C2" s="35">
        <f>AVERAGE('Failed U.S. Kickstarters'!D:D)</f>
        <v>10554.212</v>
      </c>
    </row>
    <row r="3" spans="1:3" ht="16" x14ac:dyDescent="0.25">
      <c r="A3" t="s">
        <v>8389</v>
      </c>
      <c r="B3" s="35">
        <f>MEDIAN('Successful US Kickstarters'!D:D)</f>
        <v>3000</v>
      </c>
      <c r="C3" s="35">
        <f>MEDIAN('Failed U.S. Kickstarters'!D:D)</f>
        <v>5000</v>
      </c>
    </row>
    <row r="4" spans="1:3" ht="16" x14ac:dyDescent="0.25">
      <c r="A4" t="s">
        <v>8394</v>
      </c>
      <c r="B4" s="35">
        <f>_xlfn.STDEV.P('Successful US Kickstarters'!D:D)</f>
        <v>7748.7537726373303</v>
      </c>
      <c r="C4" s="35">
        <f>_xlfn.STDEV.P('Failed U.S. Kickstarters'!D:D)</f>
        <v>21967.731061515115</v>
      </c>
    </row>
    <row r="5" spans="1:3" ht="16" x14ac:dyDescent="0.25">
      <c r="A5" t="s">
        <v>8395</v>
      </c>
      <c r="B5" s="35">
        <f>_xlfn.QUARTILE.EXC('Successful US Kickstarters'!D:D, 3)</f>
        <v>5000</v>
      </c>
      <c r="C5" s="35">
        <f>_xlfn.QUARTILE.EXC('Failed U.S. Kickstarters'!D:D, 3)</f>
        <v>10000</v>
      </c>
    </row>
    <row r="6" spans="1:3" ht="16" x14ac:dyDescent="0.25">
      <c r="A6" t="s">
        <v>8396</v>
      </c>
      <c r="B6" s="35">
        <f>_xlfn.QUARTILE.EXC('Successful US Kickstarters'!D:D, 1)</f>
        <v>1500</v>
      </c>
      <c r="C6" s="35">
        <f>_xlfn.QUARTILE.EXC('Failed U.S. Kickstarters'!D:D, 1)</f>
        <v>2000</v>
      </c>
    </row>
    <row r="7" spans="1:3" ht="16" x14ac:dyDescent="0.25">
      <c r="A7" t="s">
        <v>8397</v>
      </c>
      <c r="B7" s="35">
        <f>B5-B6</f>
        <v>3500</v>
      </c>
      <c r="C7" s="35">
        <f>C5-C6</f>
        <v>8000</v>
      </c>
    </row>
    <row r="8" spans="1:3" ht="16" x14ac:dyDescent="0.25">
      <c r="B8" s="35"/>
      <c r="C8" s="35"/>
    </row>
    <row r="10" spans="1:3" ht="16" x14ac:dyDescent="0.25">
      <c r="B10" s="35"/>
      <c r="C10" s="35"/>
    </row>
    <row r="11" spans="1:3" ht="16" x14ac:dyDescent="0.25">
      <c r="B11" s="35"/>
      <c r="C11" s="35"/>
    </row>
    <row r="13" spans="1:3" ht="16" x14ac:dyDescent="0.25">
      <c r="A13" t="s">
        <v>8391</v>
      </c>
      <c r="B13" s="35">
        <f>AVERAGE('Successful US Kickstarters'!E:E)</f>
        <v>5601.5458009708727</v>
      </c>
      <c r="C13" s="35">
        <f>AVERAGE('Failed U.S. Kickstarters'!E:E)</f>
        <v>558.65484000000004</v>
      </c>
    </row>
    <row r="14" spans="1:3" ht="16" x14ac:dyDescent="0.25">
      <c r="A14" t="s">
        <v>8390</v>
      </c>
      <c r="B14" s="35">
        <f>MEDIAN('Successful US Kickstarters'!E:E)</f>
        <v>3167.5</v>
      </c>
      <c r="C14" s="35">
        <f>MEDIAN('Failed U.S. Kickstarters'!E:E)</f>
        <v>103</v>
      </c>
    </row>
    <row r="15" spans="1:3" ht="16" x14ac:dyDescent="0.25">
      <c r="A15" t="s">
        <v>8398</v>
      </c>
      <c r="B15" s="35">
        <f>_xlfn.STDEV.P('Successful US Kickstarters'!E:E)</f>
        <v>8334.5731699164608</v>
      </c>
      <c r="C15" s="35">
        <f>_xlfn.STDEV.P('Failed U.S. Kickstarters'!E:E)</f>
        <v>1330.5230280400915</v>
      </c>
    </row>
    <row r="16" spans="1:3" ht="16" x14ac:dyDescent="0.25">
      <c r="A16" t="s">
        <v>8399</v>
      </c>
      <c r="B16" s="35">
        <f>_xlfn.QUARTILE.EXC('Successful US Kickstarters'!E:E, 3)</f>
        <v>5699</v>
      </c>
      <c r="C16" s="35">
        <f>_xlfn.QUARTILE.EXC('Failed U.S. Kickstarters'!E:E, 3)</f>
        <v>501</v>
      </c>
    </row>
    <row r="17" spans="1:3" ht="16" x14ac:dyDescent="0.25">
      <c r="A17" t="s">
        <v>8400</v>
      </c>
      <c r="B17" s="35">
        <f>_xlfn.QUARTILE.EXC('Successful US Kickstarters'!E:E, 1)</f>
        <v>1716.5074999999999</v>
      </c>
      <c r="C17" s="35">
        <f>_xlfn.QUARTILE.EXC('Failed U.S. Kickstarters'!E:E, 1)</f>
        <v>9.25</v>
      </c>
    </row>
    <row r="18" spans="1:3" ht="16" x14ac:dyDescent="0.25">
      <c r="A18" t="s">
        <v>8401</v>
      </c>
      <c r="B18" s="35">
        <f>B16-B17</f>
        <v>3982.4925000000003</v>
      </c>
      <c r="C18" s="35">
        <f>C16-C17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18EF-8FD5-4A44-BBC6-9C5CD6120E99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11" bestFit="1" customWidth="1"/>
    <col min="3" max="3" width="5.1640625" bestFit="1" customWidth="1"/>
    <col min="5" max="5" width="11" bestFit="1" customWidth="1"/>
    <col min="6" max="6" width="15" bestFit="1" customWidth="1"/>
  </cols>
  <sheetData>
    <row r="1" spans="1:6" x14ac:dyDescent="0.2">
      <c r="A1" t="s">
        <v>8384</v>
      </c>
      <c r="B1" t="s">
        <v>8385</v>
      </c>
      <c r="C1" t="s">
        <v>8216</v>
      </c>
      <c r="D1" t="s">
        <v>8217</v>
      </c>
      <c r="E1" t="s">
        <v>8386</v>
      </c>
      <c r="F1" t="s">
        <v>8387</v>
      </c>
    </row>
    <row r="2" spans="1:6" ht="16" x14ac:dyDescent="0.25">
      <c r="A2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Kickstarter!B:F, 4, FALSE)</f>
        <v>2020</v>
      </c>
      <c r="E2" s="8">
        <f>VLOOKUP(A2, Kickstarter!B:P, 15, FALSE)</f>
        <v>51.79</v>
      </c>
      <c r="F2" s="8">
        <f>VLOOKUP(A2, Kickstarter!B:L, 11, FALSE)</f>
        <v>39</v>
      </c>
    </row>
    <row r="3" spans="1:6" ht="16" x14ac:dyDescent="0.25">
      <c r="A3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Kickstarter!B:F, 4, FALSE)</f>
        <v>2020</v>
      </c>
      <c r="E3" s="8">
        <f>VLOOKUP(A3, Kickstarter!B:P, 15, FALSE)</f>
        <v>36.07</v>
      </c>
      <c r="F3" s="8">
        <f>VLOOKUP(A3, Kickstarter!B:L, 11, FALSE)</f>
        <v>56</v>
      </c>
    </row>
    <row r="4" spans="1:6" ht="16" x14ac:dyDescent="0.25">
      <c r="A4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Kickstarter!B:F, 4, FALSE)</f>
        <v>2576</v>
      </c>
      <c r="E4" s="8">
        <f>VLOOKUP(A4, Kickstarter!B:P, 15, FALSE)</f>
        <v>33.03</v>
      </c>
      <c r="F4" s="8">
        <f>VLOOKUP(A4, Kickstarter!B:L, 11, FALSE)</f>
        <v>78</v>
      </c>
    </row>
    <row r="5" spans="1:6" ht="16" x14ac:dyDescent="0.25">
      <c r="A5" t="s">
        <v>3329</v>
      </c>
      <c r="B5" s="8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Kickstarter!B:F, 4, FALSE)</f>
        <v>1168</v>
      </c>
      <c r="E5" s="8">
        <f>VLOOKUP(A5, Kickstarter!B:P, 15, FALSE)</f>
        <v>44.92</v>
      </c>
      <c r="F5" s="8">
        <f>VLOOKUP(A5, Kickstarter!B:L, 11, FALSE)</f>
        <v>26</v>
      </c>
    </row>
    <row r="6" spans="1:6" ht="16" x14ac:dyDescent="0.25">
      <c r="A6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Kickstarter!B:F, 4, FALSE)</f>
        <v>4137</v>
      </c>
      <c r="E6" s="8">
        <f>VLOOKUP(A6, Kickstarter!B:P, 15, FALSE)</f>
        <v>36.61</v>
      </c>
      <c r="F6" s="8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2617-D8E4-6049-8E1A-DFE2B100CF53}">
  <dimension ref="A1:D9"/>
  <sheetViews>
    <sheetView workbookViewId="0">
      <selection sqref="A1:A9"/>
    </sheetView>
  </sheetViews>
  <sheetFormatPr baseColWidth="10" defaultRowHeight="15" x14ac:dyDescent="0.2"/>
  <sheetData>
    <row r="1" spans="1:4" x14ac:dyDescent="0.2">
      <c r="A1">
        <v>0</v>
      </c>
    </row>
    <row r="2" spans="1:4" x14ac:dyDescent="0.2">
      <c r="A2">
        <v>0</v>
      </c>
    </row>
    <row r="3" spans="1:4" x14ac:dyDescent="0.2">
      <c r="A3">
        <v>0</v>
      </c>
    </row>
    <row r="4" spans="1:4" x14ac:dyDescent="0.2">
      <c r="A4">
        <v>0</v>
      </c>
    </row>
    <row r="5" spans="1:4" x14ac:dyDescent="0.2">
      <c r="A5">
        <v>50</v>
      </c>
    </row>
    <row r="6" spans="1:4" x14ac:dyDescent="0.2">
      <c r="A6">
        <v>51</v>
      </c>
    </row>
    <row r="7" spans="1:4" x14ac:dyDescent="0.2">
      <c r="A7">
        <v>52</v>
      </c>
    </row>
    <row r="8" spans="1:4" x14ac:dyDescent="0.2">
      <c r="A8">
        <v>53</v>
      </c>
    </row>
    <row r="9" spans="1:4" x14ac:dyDescent="0.2">
      <c r="A9">
        <v>289</v>
      </c>
      <c r="C9">
        <f>MEDIAN(A1:A9)</f>
        <v>50</v>
      </c>
      <c r="D9">
        <f>AVERAGE(A1:A9)</f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CC93C-0B28-264B-8A64-A1D0E448115E}">
  <dimension ref="A1:B6"/>
  <sheetViews>
    <sheetView workbookViewId="0">
      <selection activeCell="M32" sqref="M3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3.5" bestFit="1" customWidth="1"/>
    <col min="4" max="4" width="3" bestFit="1" customWidth="1"/>
    <col min="5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0" bestFit="1" customWidth="1"/>
  </cols>
  <sheetData>
    <row r="1" spans="1:2" x14ac:dyDescent="0.2">
      <c r="A1" s="13" t="s">
        <v>8304</v>
      </c>
      <c r="B1" t="s">
        <v>8218</v>
      </c>
    </row>
    <row r="2" spans="1:2" x14ac:dyDescent="0.2">
      <c r="A2" s="13" t="s">
        <v>8222</v>
      </c>
      <c r="B2" t="s">
        <v>8363</v>
      </c>
    </row>
    <row r="4" spans="1:2" x14ac:dyDescent="0.2">
      <c r="A4" s="13" t="s">
        <v>8361</v>
      </c>
      <c r="B4" t="s">
        <v>8360</v>
      </c>
    </row>
    <row r="5" spans="1:2" x14ac:dyDescent="0.2">
      <c r="A5" s="14" t="s">
        <v>8316</v>
      </c>
      <c r="B5" s="7">
        <v>694</v>
      </c>
    </row>
    <row r="6" spans="1:2" x14ac:dyDescent="0.2">
      <c r="A6" s="14" t="s">
        <v>8362</v>
      </c>
      <c r="B6" s="7">
        <v>694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Kickstarter</vt:lpstr>
      <vt:lpstr>Outcomes Based on Launch Date.</vt:lpstr>
      <vt:lpstr>Outcomes Based on Goals</vt:lpstr>
      <vt:lpstr>Failed U.S. Kickstarters</vt:lpstr>
      <vt:lpstr>Successful US Kickstarters</vt:lpstr>
      <vt:lpstr>Descriptive Statistics</vt:lpstr>
      <vt:lpstr>Edinburgh Research</vt:lpstr>
      <vt:lpstr>Sheet2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2020-05-15T01:20:58Z</dcterms:modified>
</cp:coreProperties>
</file>