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\W2\"/>
    </mc:Choice>
  </mc:AlternateContent>
  <xr:revisionPtr revIDLastSave="0" documentId="13_ncr:1_{F4095B61-7A6C-4FFC-A5DF-69B5D45AB2F2}" xr6:coauthVersionLast="47" xr6:coauthVersionMax="47" xr10:uidLastSave="{00000000-0000-0000-0000-000000000000}"/>
  <bookViews>
    <workbookView xWindow="-108" yWindow="-108" windowWidth="23256" windowHeight="12456" tabRatio="731" activeTab="9" xr2:uid="{00000000-000D-0000-FFFF-FFFF00000000}"/>
  </bookViews>
  <sheets>
    <sheet name="Định dạng" sheetId="8" r:id="rId1"/>
    <sheet name="Date_1" sheetId="14" r:id="rId2"/>
    <sheet name="Text_2" sheetId="11" r:id="rId3"/>
    <sheet name="Lookup_3" sheetId="15" r:id="rId4"/>
    <sheet name="Tính toán_4" sheetId="12" r:id="rId5"/>
    <sheet name="If_And_Or_5" sheetId="13" r:id="rId6"/>
    <sheet name="Nối xâu_6" sheetId="19" r:id="rId7"/>
    <sheet name="AutoSum_7" sheetId="16" r:id="rId8"/>
    <sheet name="DuLieu" sheetId="9" r:id="rId9"/>
    <sheet name="ThamKhao" sheetId="1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" i="13" l="1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5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R6" i="15" a="1"/>
  <c r="R6" i="15" s="1"/>
  <c r="R7" i="15" a="1"/>
  <c r="R7" i="15" s="1"/>
  <c r="R8" i="15" a="1"/>
  <c r="R8" i="15" s="1"/>
  <c r="R9" i="15" a="1"/>
  <c r="R9" i="15" s="1"/>
  <c r="R10" i="15" a="1"/>
  <c r="R10" i="15"/>
  <c r="R11" i="15" a="1"/>
  <c r="R11" i="15" s="1"/>
  <c r="R12" i="15" a="1"/>
  <c r="R12" i="15" s="1"/>
  <c r="R13" i="15" a="1"/>
  <c r="R13" i="15"/>
  <c r="R14" i="15" a="1"/>
  <c r="R14" i="15"/>
  <c r="R15" i="15" a="1"/>
  <c r="R15" i="15" s="1"/>
  <c r="R16" i="15" a="1"/>
  <c r="R16" i="15" s="1"/>
  <c r="R17" i="15" a="1"/>
  <c r="R17" i="15" s="1"/>
  <c r="R18" i="15" a="1"/>
  <c r="R18" i="15" s="1"/>
  <c r="R19" i="15" a="1"/>
  <c r="R19" i="15" s="1"/>
  <c r="R20" i="15" a="1"/>
  <c r="R20" i="15"/>
  <c r="R21" i="15" a="1"/>
  <c r="R21" i="15"/>
  <c r="R5" i="15" a="1"/>
  <c r="R5" i="15" s="1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H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C5" i="14"/>
  <c r="C3" i="14"/>
  <c r="O24" i="14" s="1"/>
  <c r="G5" i="17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J7" i="19"/>
  <c r="J6" i="19"/>
  <c r="J5" i="19"/>
  <c r="J6" i="17"/>
  <c r="J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5" i="17"/>
  <c r="C3" i="16" l="1"/>
  <c r="K22" i="17"/>
  <c r="R21" i="17"/>
  <c r="O21" i="17"/>
  <c r="J21" i="17"/>
  <c r="H21" i="17"/>
  <c r="G21" i="17"/>
  <c r="F21" i="17"/>
  <c r="T21" i="17" s="1"/>
  <c r="C21" i="17"/>
  <c r="M21" i="17" s="1"/>
  <c r="R20" i="17"/>
  <c r="O20" i="17"/>
  <c r="J20" i="17"/>
  <c r="H20" i="17"/>
  <c r="G20" i="17"/>
  <c r="F20" i="17"/>
  <c r="S20" i="17" s="1"/>
  <c r="C20" i="17"/>
  <c r="M20" i="17" s="1"/>
  <c r="R19" i="17"/>
  <c r="O19" i="17"/>
  <c r="J19" i="17"/>
  <c r="H19" i="17"/>
  <c r="G19" i="17"/>
  <c r="F19" i="17"/>
  <c r="T19" i="17" s="1"/>
  <c r="C19" i="17"/>
  <c r="R18" i="17"/>
  <c r="O18" i="17"/>
  <c r="J18" i="17"/>
  <c r="H18" i="17"/>
  <c r="G18" i="17"/>
  <c r="F18" i="17"/>
  <c r="T18" i="17" s="1"/>
  <c r="C18" i="17"/>
  <c r="R17" i="17"/>
  <c r="O17" i="17"/>
  <c r="J17" i="17"/>
  <c r="H17" i="17"/>
  <c r="G17" i="17"/>
  <c r="F17" i="17"/>
  <c r="T17" i="17" s="1"/>
  <c r="C17" i="17"/>
  <c r="M17" i="17" s="1"/>
  <c r="R16" i="17"/>
  <c r="O16" i="17"/>
  <c r="J16" i="17"/>
  <c r="H16" i="17"/>
  <c r="G16" i="17"/>
  <c r="F16" i="17"/>
  <c r="S16" i="17" s="1"/>
  <c r="C16" i="17"/>
  <c r="M16" i="17" s="1"/>
  <c r="R15" i="17"/>
  <c r="O15" i="17"/>
  <c r="J15" i="17"/>
  <c r="H15" i="17"/>
  <c r="G15" i="17"/>
  <c r="F15" i="17"/>
  <c r="T15" i="17" s="1"/>
  <c r="C15" i="17"/>
  <c r="R14" i="17"/>
  <c r="O14" i="17"/>
  <c r="J14" i="17"/>
  <c r="H14" i="17"/>
  <c r="G14" i="17"/>
  <c r="F14" i="17"/>
  <c r="T14" i="17" s="1"/>
  <c r="C14" i="17"/>
  <c r="R13" i="17"/>
  <c r="O13" i="17"/>
  <c r="J13" i="17"/>
  <c r="H13" i="17"/>
  <c r="G13" i="17"/>
  <c r="F13" i="17"/>
  <c r="T13" i="17" s="1"/>
  <c r="C13" i="17"/>
  <c r="M13" i="17" s="1"/>
  <c r="R12" i="17"/>
  <c r="O12" i="17"/>
  <c r="J12" i="17"/>
  <c r="H12" i="17"/>
  <c r="G12" i="17"/>
  <c r="F12" i="17"/>
  <c r="S12" i="17" s="1"/>
  <c r="C12" i="17"/>
  <c r="M12" i="17" s="1"/>
  <c r="S11" i="17"/>
  <c r="R11" i="17"/>
  <c r="O11" i="17"/>
  <c r="J11" i="17"/>
  <c r="H11" i="17"/>
  <c r="G11" i="17"/>
  <c r="F11" i="17"/>
  <c r="T11" i="17" s="1"/>
  <c r="C11" i="17"/>
  <c r="R10" i="17"/>
  <c r="O10" i="17"/>
  <c r="J10" i="17"/>
  <c r="H10" i="17"/>
  <c r="G10" i="17"/>
  <c r="F10" i="17"/>
  <c r="T10" i="17" s="1"/>
  <c r="C10" i="17"/>
  <c r="R9" i="17"/>
  <c r="O9" i="17"/>
  <c r="J9" i="17"/>
  <c r="H9" i="17"/>
  <c r="G9" i="17"/>
  <c r="F9" i="17"/>
  <c r="T9" i="17" s="1"/>
  <c r="C9" i="17"/>
  <c r="M9" i="17" s="1"/>
  <c r="R8" i="17"/>
  <c r="O8" i="17"/>
  <c r="J8" i="17"/>
  <c r="H8" i="17"/>
  <c r="G8" i="17"/>
  <c r="F8" i="17"/>
  <c r="S8" i="17" s="1"/>
  <c r="C8" i="17"/>
  <c r="M8" i="17" s="1"/>
  <c r="N8" i="17" s="1"/>
  <c r="R7" i="17"/>
  <c r="O7" i="17"/>
  <c r="J7" i="17"/>
  <c r="H7" i="17"/>
  <c r="G7" i="17"/>
  <c r="F7" i="17"/>
  <c r="T7" i="17" s="1"/>
  <c r="C7" i="17"/>
  <c r="M7" i="17" s="1"/>
  <c r="N7" i="17" s="1"/>
  <c r="R6" i="17"/>
  <c r="O6" i="17"/>
  <c r="H6" i="17"/>
  <c r="G6" i="17"/>
  <c r="F6" i="17"/>
  <c r="T6" i="17" s="1"/>
  <c r="C6" i="17"/>
  <c r="R5" i="17"/>
  <c r="O5" i="17"/>
  <c r="H5" i="17"/>
  <c r="F5" i="17"/>
  <c r="T5" i="17" s="1"/>
  <c r="C5" i="17"/>
  <c r="M5" i="17" s="1"/>
  <c r="C3" i="17"/>
  <c r="O24" i="17" s="1"/>
  <c r="N11" i="17" l="1"/>
  <c r="M11" i="17"/>
  <c r="S15" i="17"/>
  <c r="M18" i="17"/>
  <c r="N18" i="17" s="1"/>
  <c r="M6" i="17"/>
  <c r="N6" i="17" s="1"/>
  <c r="M10" i="17"/>
  <c r="N10" i="17" s="1"/>
  <c r="M15" i="17"/>
  <c r="N15" i="17" s="1"/>
  <c r="S19" i="17"/>
  <c r="S7" i="17"/>
  <c r="N14" i="17"/>
  <c r="M14" i="17"/>
  <c r="N19" i="17"/>
  <c r="M19" i="17"/>
  <c r="M22" i="17"/>
  <c r="O22" i="17"/>
  <c r="P8" i="17"/>
  <c r="Q8" i="17" s="1"/>
  <c r="T8" i="17"/>
  <c r="P20" i="17"/>
  <c r="Q20" i="17" s="1"/>
  <c r="T20" i="17"/>
  <c r="N5" i="17"/>
  <c r="S6" i="17"/>
  <c r="P7" i="17"/>
  <c r="Q7" i="17" s="1"/>
  <c r="N9" i="17"/>
  <c r="S10" i="17"/>
  <c r="P11" i="17"/>
  <c r="Q11" i="17" s="1"/>
  <c r="N13" i="17"/>
  <c r="S14" i="17"/>
  <c r="P15" i="17"/>
  <c r="Q15" i="17" s="1"/>
  <c r="N17" i="17"/>
  <c r="S18" i="17"/>
  <c r="P19" i="17"/>
  <c r="Q19" i="17" s="1"/>
  <c r="N21" i="17"/>
  <c r="P12" i="17"/>
  <c r="Q12" i="17" s="1"/>
  <c r="T12" i="17"/>
  <c r="T16" i="17"/>
  <c r="S5" i="17"/>
  <c r="P6" i="17"/>
  <c r="Q6" i="17" s="1"/>
  <c r="S9" i="17"/>
  <c r="P10" i="17"/>
  <c r="Q10" i="17" s="1"/>
  <c r="N12" i="17"/>
  <c r="S13" i="17"/>
  <c r="P14" i="17"/>
  <c r="Q14" i="17" s="1"/>
  <c r="N16" i="17"/>
  <c r="S17" i="17"/>
  <c r="P18" i="17"/>
  <c r="Q18" i="17" s="1"/>
  <c r="N20" i="17"/>
  <c r="S21" i="17"/>
  <c r="P16" i="17"/>
  <c r="Q16" i="17" s="1"/>
  <c r="P5" i="17"/>
  <c r="Q5" i="17" s="1"/>
  <c r="P9" i="17"/>
  <c r="Q9" i="17" s="1"/>
  <c r="P13" i="17"/>
  <c r="Q13" i="17" s="1"/>
  <c r="P17" i="17"/>
  <c r="Q17" i="17" s="1"/>
  <c r="P21" i="17"/>
  <c r="Q21" i="17" s="1"/>
  <c r="Q22" i="17" l="1"/>
  <c r="C3" i="15"/>
  <c r="J10" i="8"/>
  <c r="J8" i="14"/>
  <c r="J16" i="14"/>
  <c r="J21" i="14"/>
  <c r="J20" i="14"/>
  <c r="J19" i="14"/>
  <c r="J18" i="14"/>
  <c r="J17" i="14"/>
  <c r="J15" i="14"/>
  <c r="J14" i="14"/>
  <c r="J13" i="14"/>
  <c r="J12" i="14"/>
  <c r="J11" i="14"/>
  <c r="J10" i="14"/>
  <c r="J9" i="14"/>
  <c r="J7" i="14"/>
  <c r="J6" i="14"/>
  <c r="J5" i="14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3" i="13"/>
  <c r="C3" i="12"/>
  <c r="J21" i="11"/>
  <c r="C21" i="11"/>
  <c r="J20" i="11"/>
  <c r="C20" i="11"/>
  <c r="J19" i="11"/>
  <c r="C19" i="11"/>
  <c r="J18" i="11"/>
  <c r="C18" i="11"/>
  <c r="J17" i="11"/>
  <c r="C17" i="11"/>
  <c r="J16" i="11"/>
  <c r="C16" i="11"/>
  <c r="J15" i="11"/>
  <c r="C15" i="11"/>
  <c r="J14" i="11"/>
  <c r="C14" i="11"/>
  <c r="J13" i="11"/>
  <c r="C13" i="11"/>
  <c r="J12" i="11"/>
  <c r="C12" i="11"/>
  <c r="J11" i="11"/>
  <c r="C11" i="11"/>
  <c r="J10" i="11"/>
  <c r="C10" i="11"/>
  <c r="J9" i="11"/>
  <c r="C9" i="11"/>
  <c r="J8" i="11"/>
  <c r="C8" i="11"/>
  <c r="J7" i="11"/>
  <c r="C7" i="11"/>
  <c r="J6" i="11"/>
  <c r="C6" i="11"/>
  <c r="J5" i="11"/>
  <c r="C5" i="11"/>
  <c r="C3" i="11"/>
  <c r="J21" i="8" l="1"/>
  <c r="J20" i="8"/>
  <c r="J19" i="8"/>
  <c r="J18" i="8"/>
  <c r="J17" i="8"/>
  <c r="J16" i="8"/>
  <c r="J15" i="8"/>
  <c r="J14" i="8"/>
  <c r="J13" i="8"/>
  <c r="J12" i="8"/>
  <c r="J11" i="8"/>
  <c r="J9" i="8"/>
  <c r="J8" i="8"/>
  <c r="J7" i="8"/>
  <c r="J6" i="8"/>
  <c r="J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Hue Anh</author>
  </authors>
  <commentList>
    <comment ref="K22" authorId="0" shapeId="0" xr:uid="{653DF89F-E4E8-44DC-84F7-15B428837F08}">
      <text>
        <r>
          <rPr>
            <b/>
            <sz val="9"/>
            <color indexed="81"/>
            <rFont val="Tahoma"/>
            <family val="2"/>
          </rPr>
          <t>Tổng SỐ LƯỢNG</t>
        </r>
      </text>
    </comment>
    <comment ref="M22" authorId="0" shapeId="0" xr:uid="{49FCB7CD-AA9B-4A3F-8D52-65F455EB64DD}">
      <text>
        <r>
          <rPr>
            <b/>
            <sz val="9"/>
            <color indexed="81"/>
            <rFont val="Tahoma"/>
            <family val="2"/>
          </rPr>
          <t>Trung bình TỶ GIÁ</t>
        </r>
      </text>
    </comment>
    <comment ref="O22" authorId="0" shapeId="0" xr:uid="{18A1B600-AC53-4234-952B-46044FA97829}">
      <text>
        <r>
          <rPr>
            <b/>
            <sz val="9"/>
            <color indexed="81"/>
            <rFont val="Tahoma"/>
            <family val="2"/>
          </rPr>
          <t>THÀNH TIỀN lớn nhất</t>
        </r>
      </text>
    </comment>
    <comment ref="Q22" authorId="0" shapeId="0" xr:uid="{E0FFC40A-FDF5-4DA9-A2A3-E196252EE516}">
      <text>
        <r>
          <rPr>
            <b/>
            <sz val="9"/>
            <color indexed="81"/>
            <rFont val="Tahoma"/>
            <family val="2"/>
          </rPr>
          <t>Đếm số lượt thanh toán tiền PHẢI TRẢ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Hue Anh</author>
  </authors>
  <commentList>
    <comment ref="K22" authorId="0" shapeId="0" xr:uid="{ABD529CA-20D9-4100-8C71-49A7BEF440D2}">
      <text>
        <r>
          <rPr>
            <b/>
            <sz val="9"/>
            <color indexed="81"/>
            <rFont val="Tahoma"/>
            <family val="2"/>
          </rPr>
          <t>Tổng SỐ LƯỢNG</t>
        </r>
      </text>
    </comment>
    <comment ref="M22" authorId="0" shapeId="0" xr:uid="{6BBB84C4-38B9-4BEC-8189-F9A14FE6856D}">
      <text>
        <r>
          <rPr>
            <b/>
            <sz val="9"/>
            <color indexed="81"/>
            <rFont val="Tahoma"/>
            <family val="2"/>
          </rPr>
          <t>Trung bình TỶ GIÁ</t>
        </r>
      </text>
    </comment>
    <comment ref="O22" authorId="0" shapeId="0" xr:uid="{F6826936-F9C0-48A0-B626-A42AF336FB41}">
      <text>
        <r>
          <rPr>
            <b/>
            <sz val="9"/>
            <color indexed="81"/>
            <rFont val="Tahoma"/>
            <family val="2"/>
          </rPr>
          <t>THÀNH TIỀN lớn nhất</t>
        </r>
      </text>
    </comment>
    <comment ref="Q22" authorId="0" shapeId="0" xr:uid="{E730706C-7F92-487D-B6E1-A038EDF32CE6}">
      <text>
        <r>
          <rPr>
            <b/>
            <sz val="9"/>
            <color indexed="81"/>
            <rFont val="Tahoma"/>
            <family val="2"/>
          </rPr>
          <t>Đếm số lượt thanh toán tiền PHẢI TRẢ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<sst xmlns="http://schemas.openxmlformats.org/spreadsheetml/2006/main" count="1081" uniqueCount="93">
  <si>
    <t>Tỷ lệ chiết khấu:</t>
  </si>
  <si>
    <t>SỐ HĐ</t>
  </si>
  <si>
    <t>MÃ HÀNG</t>
  </si>
  <si>
    <t>TÊN HÀNG</t>
  </si>
  <si>
    <t>SỐ LƯỢNG</t>
  </si>
  <si>
    <t>TỶ GIÁ</t>
  </si>
  <si>
    <t>PHẢI TRẢ</t>
  </si>
  <si>
    <t>GHI CHÚ</t>
  </si>
  <si>
    <t>HD001</t>
  </si>
  <si>
    <t>HD002</t>
  </si>
  <si>
    <t>HD003</t>
  </si>
  <si>
    <t>HD004</t>
  </si>
  <si>
    <t>HD005</t>
  </si>
  <si>
    <t>HD006</t>
  </si>
  <si>
    <t>HÀNG HÓA</t>
  </si>
  <si>
    <t>Tivi SONY LCD 32 inch</t>
  </si>
  <si>
    <t>Tivi SAMSUNG LCD 42 inch</t>
  </si>
  <si>
    <t>Tivi SONY LCD 42 inch</t>
  </si>
  <si>
    <t>Tivi SAMSUNG LCD 52 inch</t>
  </si>
  <si>
    <t>Tủ lạnh SANYO, 110 lít</t>
  </si>
  <si>
    <t>Điều hòa DAIKIN 2 chiều, 9000 BTU</t>
  </si>
  <si>
    <t>Điều hòa LG 2 chiều, 10000 BTU</t>
  </si>
  <si>
    <t>Đơn giá (VNĐ)</t>
  </si>
  <si>
    <t>THÁNG</t>
  </si>
  <si>
    <t xml:space="preserve">TỶ GIÁ </t>
  </si>
  <si>
    <t>CÔNG TY TRẦN ANH</t>
  </si>
  <si>
    <t>MÃ NV</t>
  </si>
  <si>
    <t>THÀNH TIỀN (VNĐ)</t>
  </si>
  <si>
    <t>NV01</t>
  </si>
  <si>
    <t>Nguyễn Hải Anh</t>
  </si>
  <si>
    <t>NV02</t>
  </si>
  <si>
    <t>Trần Thanh Hương</t>
  </si>
  <si>
    <t>NV03</t>
  </si>
  <si>
    <t>Đỗ Thu Thủy</t>
  </si>
  <si>
    <t>HD007</t>
  </si>
  <si>
    <t>HD008</t>
  </si>
  <si>
    <t>NV04</t>
  </si>
  <si>
    <t>Trần Thu Hà</t>
  </si>
  <si>
    <t>HD009</t>
  </si>
  <si>
    <t>HD010</t>
  </si>
  <si>
    <t>HD011</t>
  </si>
  <si>
    <t>NV05</t>
  </si>
  <si>
    <t>Nguyễn Thanh Vân</t>
  </si>
  <si>
    <t>HD012</t>
  </si>
  <si>
    <t>NHÂN VIÊN</t>
  </si>
  <si>
    <t>ĐƠN GIÁ (VNĐ)</t>
  </si>
  <si>
    <t>TỶ  GIÁ</t>
  </si>
  <si>
    <t>ĐƠN GIÁ (USD)</t>
  </si>
  <si>
    <t>CHIẾT KHẤU</t>
  </si>
  <si>
    <t>NGÀY LẬP HĐ</t>
  </si>
  <si>
    <t>MÃ LOẠI</t>
  </si>
  <si>
    <t>Tv</t>
  </si>
  <si>
    <t>Tl</t>
  </si>
  <si>
    <t/>
  </si>
  <si>
    <t>Dh</t>
  </si>
  <si>
    <t>Mua SL nhiều</t>
  </si>
  <si>
    <t>STT</t>
  </si>
  <si>
    <t>Ngày lập báo cáo:</t>
  </si>
  <si>
    <t>BẢNG THỐNG KÊ HÀNG BÁN</t>
  </si>
  <si>
    <t>Tủ lạnh PANASONIC, 365 lít</t>
  </si>
  <si>
    <t>Tủ lạnh PANASONIC, 200 lít</t>
  </si>
  <si>
    <t>Điều hòa TOSHIBA 2 chiều, 10000 BTU</t>
  </si>
  <si>
    <t>Điều hòa CARRIER 2 chiều, 10000 BTU</t>
  </si>
  <si>
    <t>TvSS02</t>
  </si>
  <si>
    <t>TvSS04</t>
  </si>
  <si>
    <t>TlPA01</t>
  </si>
  <si>
    <t>TlPA02</t>
  </si>
  <si>
    <t>TvSO01</t>
  </si>
  <si>
    <t>TvSO03</t>
  </si>
  <si>
    <t>TlSA03</t>
  </si>
  <si>
    <t>DhDA01</t>
  </si>
  <si>
    <t>DhTO02</t>
  </si>
  <si>
    <t>DhCA03</t>
  </si>
  <si>
    <t>DhLG04</t>
  </si>
  <si>
    <t>NHÃN HIỆU</t>
  </si>
  <si>
    <t>SỐ HIỆU</t>
  </si>
  <si>
    <t>THẺ VIP</t>
  </si>
  <si>
    <t>BẢO HÀNH</t>
  </si>
  <si>
    <r>
      <t xml:space="preserve">"Hà nội, ngày "&amp; </t>
    </r>
    <r>
      <rPr>
        <b/>
        <i/>
        <sz val="18"/>
        <color rgb="FFFF0000"/>
        <rFont val="Times New Roman"/>
        <family val="1"/>
      </rPr>
      <t>X</t>
    </r>
    <r>
      <rPr>
        <b/>
        <i/>
        <sz val="14"/>
        <color rgb="FFFF0000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 xml:space="preserve">&amp;" tháng "&amp; </t>
    </r>
    <r>
      <rPr>
        <b/>
        <i/>
        <sz val="18"/>
        <color rgb="FFFF0000"/>
        <rFont val="Times New Roman"/>
        <family val="1"/>
      </rPr>
      <t>Y</t>
    </r>
    <r>
      <rPr>
        <b/>
        <i/>
        <sz val="14"/>
        <color rgb="FFFF0000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 xml:space="preserve">&amp;" năm "&amp; </t>
    </r>
    <r>
      <rPr>
        <b/>
        <i/>
        <sz val="18"/>
        <color rgb="FFFF0000"/>
        <rFont val="Times New Roman"/>
        <family val="1"/>
      </rPr>
      <t>Z</t>
    </r>
  </si>
  <si>
    <t>SO</t>
  </si>
  <si>
    <t>01</t>
  </si>
  <si>
    <t>PA</t>
  </si>
  <si>
    <t>03</t>
  </si>
  <si>
    <t>VIP</t>
  </si>
  <si>
    <t>SS</t>
  </si>
  <si>
    <t>02</t>
  </si>
  <si>
    <t>SA</t>
  </si>
  <si>
    <t>DA</t>
  </si>
  <si>
    <t>TO</t>
  </si>
  <si>
    <t>CA</t>
  </si>
  <si>
    <t>LG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</si>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</sst>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\-yyyy"/>
    <numFmt numFmtId="165" formatCode="_(* #,##0_);_(* \(#,##0\);_(* &quot;-&quot;??_);_(@_)"/>
    <numFmt numFmtId="166" formatCode="_([$$-409]* #,##0.00_);_([$$-409]* \(#,##0.00\);_([$$-409]* &quot;-&quot;??_);_(@_)"/>
    <numFmt numFmtId="167" formatCode="dd/mm/yy"/>
  </numFmts>
  <fonts count="2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2"/>
    </font>
    <font>
      <sz val="10"/>
      <color theme="1"/>
      <name val="Tahoma"/>
      <family val="2"/>
    </font>
    <font>
      <b/>
      <sz val="11"/>
      <color rgb="FFC00000"/>
      <name val="Arial"/>
      <family val="2"/>
    </font>
    <font>
      <b/>
      <sz val="10"/>
      <color theme="0"/>
      <name val="Arial"/>
      <family val="2"/>
    </font>
    <font>
      <i/>
      <sz val="11"/>
      <color theme="1"/>
      <name val="Arial"/>
      <family val="2"/>
    </font>
    <font>
      <b/>
      <sz val="15"/>
      <color rgb="FF002060"/>
      <name val="Verdana"/>
      <family val="2"/>
    </font>
    <font>
      <sz val="11"/>
      <color theme="1"/>
      <name val="Times New Roman"/>
      <family val="1"/>
    </font>
    <font>
      <b/>
      <sz val="11"/>
      <color rgb="FF002060"/>
      <name val="Times New Roman"/>
      <family val="1"/>
    </font>
    <font>
      <i/>
      <sz val="14"/>
      <color theme="1"/>
      <name val="Times New Roman"/>
      <family val="1"/>
    </font>
    <font>
      <b/>
      <i/>
      <sz val="18"/>
      <color rgb="FFFF0000"/>
      <name val="Times New Roman"/>
      <family val="1"/>
    </font>
    <font>
      <b/>
      <i/>
      <sz val="14"/>
      <color rgb="FFFF0000"/>
      <name val="Times New Roman"/>
      <family val="1"/>
    </font>
    <font>
      <b/>
      <sz val="11"/>
      <color rgb="FFC00000"/>
      <name val="Times New Roman"/>
      <family val="1"/>
    </font>
    <font>
      <b/>
      <sz val="24"/>
      <color rgb="FF0070C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rgb="FF002060"/>
      <name val="Times New Roman"/>
      <family val="1"/>
    </font>
    <font>
      <b/>
      <sz val="10"/>
      <color rgb="FF002060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1" applyFont="1"/>
    <xf numFmtId="0" fontId="1" fillId="0" borderId="0" xfId="1"/>
    <xf numFmtId="165" fontId="2" fillId="0" borderId="0" xfId="2" applyNumberFormat="1" applyFont="1"/>
    <xf numFmtId="164" fontId="2" fillId="0" borderId="0" xfId="1" applyNumberFormat="1" applyFont="1"/>
    <xf numFmtId="0" fontId="3" fillId="0" borderId="0" xfId="1" applyFont="1"/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2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 vertical="center" indent="1"/>
    </xf>
    <xf numFmtId="165" fontId="0" fillId="0" borderId="0" xfId="4" applyNumberFormat="1" applyFont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 indent="1"/>
    </xf>
    <xf numFmtId="165" fontId="4" fillId="0" borderId="0" xfId="4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65" fontId="9" fillId="3" borderId="1" xfId="4" applyNumberFormat="1" applyFont="1" applyFill="1" applyBorder="1" applyAlignment="1">
      <alignment horizontal="center" vertical="center" wrapText="1"/>
    </xf>
    <xf numFmtId="166" fontId="9" fillId="3" borderId="1" xfId="5" applyNumberFormat="1" applyFont="1" applyFill="1" applyBorder="1" applyAlignment="1">
      <alignment horizontal="center" vertical="center" wrapText="1"/>
    </xf>
    <xf numFmtId="43" fontId="9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165" fontId="2" fillId="0" borderId="1" xfId="4" applyNumberFormat="1" applyFont="1" applyBorder="1" applyAlignment="1">
      <alignment vertical="center"/>
    </xf>
    <xf numFmtId="165" fontId="2" fillId="0" borderId="1" xfId="4" applyNumberFormat="1" applyFont="1" applyBorder="1" applyAlignment="1">
      <alignment horizontal="right" vertical="center" indent="1"/>
    </xf>
    <xf numFmtId="166" fontId="2" fillId="0" borderId="1" xfId="5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2" fillId="0" borderId="1" xfId="4" quotePrefix="1" applyNumberFormat="1" applyFont="1" applyBorder="1" applyAlignment="1">
      <alignment vertical="center"/>
    </xf>
    <xf numFmtId="165" fontId="10" fillId="0" borderId="1" xfId="0" applyNumberFormat="1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 indent="1"/>
    </xf>
    <xf numFmtId="0" fontId="17" fillId="0" borderId="0" xfId="0" applyFont="1" applyAlignment="1">
      <alignment vertical="center"/>
    </xf>
    <xf numFmtId="164" fontId="17" fillId="0" borderId="0" xfId="0" applyNumberFormat="1" applyFont="1" applyAlignment="1">
      <alignment vertical="center"/>
    </xf>
    <xf numFmtId="9" fontId="8" fillId="2" borderId="0" xfId="3" applyFont="1" applyFill="1" applyAlignment="1">
      <alignment vertical="center"/>
    </xf>
    <xf numFmtId="0" fontId="14" fillId="2" borderId="0" xfId="0" quotePrefix="1" applyFont="1" applyFill="1" applyAlignment="1">
      <alignment vertical="center"/>
    </xf>
    <xf numFmtId="3" fontId="2" fillId="2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167" fontId="17" fillId="2" borderId="0" xfId="0" applyNumberFormat="1" applyFont="1" applyFill="1" applyAlignment="1">
      <alignment vertical="center"/>
    </xf>
    <xf numFmtId="0" fontId="13" fillId="2" borderId="2" xfId="0" applyFont="1" applyFill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 indent="1"/>
    </xf>
    <xf numFmtId="0" fontId="20" fillId="4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vertical="center"/>
    </xf>
    <xf numFmtId="0" fontId="21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1" fontId="23" fillId="4" borderId="2" xfId="1" applyNumberFormat="1" applyFont="1" applyFill="1" applyBorder="1" applyAlignment="1">
      <alignment vertical="center"/>
    </xf>
    <xf numFmtId="165" fontId="12" fillId="0" borderId="2" xfId="2" applyNumberFormat="1" applyFont="1" applyFill="1" applyBorder="1" applyAlignment="1">
      <alignment horizontal="right" vertical="center"/>
    </xf>
    <xf numFmtId="0" fontId="19" fillId="0" borderId="0" xfId="1" applyFont="1"/>
    <xf numFmtId="165" fontId="4" fillId="0" borderId="0" xfId="0" applyNumberFormat="1" applyFont="1" applyAlignment="1">
      <alignment horizontal="right" vertical="center" indent="1"/>
    </xf>
    <xf numFmtId="0" fontId="17" fillId="2" borderId="0" xfId="0" applyFont="1" applyFill="1" applyAlignment="1">
      <alignment vertical="center"/>
    </xf>
    <xf numFmtId="0" fontId="2" fillId="0" borderId="1" xfId="4" applyNumberFormat="1" applyFont="1" applyBorder="1" applyAlignment="1">
      <alignment vertical="center"/>
    </xf>
    <xf numFmtId="0" fontId="2" fillId="0" borderId="1" xfId="4" applyNumberFormat="1" applyFont="1" applyBorder="1" applyAlignment="1">
      <alignment horizontal="right" vertical="center" indent="1"/>
    </xf>
    <xf numFmtId="0" fontId="2" fillId="0" borderId="1" xfId="5" applyNumberFormat="1" applyFont="1" applyBorder="1" applyAlignment="1">
      <alignment vertical="center"/>
    </xf>
    <xf numFmtId="0" fontId="2" fillId="0" borderId="1" xfId="4" quotePrefix="1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65" fontId="0" fillId="0" borderId="2" xfId="4" applyNumberFormat="1" applyFont="1" applyBorder="1" applyAlignment="1">
      <alignment vertical="center"/>
    </xf>
    <xf numFmtId="14" fontId="17" fillId="2" borderId="0" xfId="0" applyNumberFormat="1" applyFont="1" applyFill="1" applyAlignment="1">
      <alignment vertical="center"/>
    </xf>
    <xf numFmtId="0" fontId="8" fillId="2" borderId="0" xfId="3" applyNumberFormat="1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</cellXfs>
  <cellStyles count="6">
    <cellStyle name="Comma" xfId="4" builtinId="3"/>
    <cellStyle name="Comma 2" xfId="2" xr:uid="{00000000-0005-0000-0000-000001000000}"/>
    <cellStyle name="Currency" xfId="5" builtinId="4"/>
    <cellStyle name="Normal" xfId="0" builtinId="0"/>
    <cellStyle name="Normal 2" xfId="1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585109</xdr:colOff>
      <xdr:row>2</xdr:row>
      <xdr:rowOff>272143</xdr:rowOff>
    </xdr:from>
    <xdr:to>
      <xdr:col>13</xdr:col>
      <xdr:colOff>707572</xdr:colOff>
      <xdr:row>3</xdr:row>
      <xdr:rowOff>368479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55553D14-0E5E-4B53-96F4-55639D0E96F1}"/>
            </a:ext>
          </a:extLst>
        </xdr:cNvPr>
        <xdr:cNvGrpSpPr/>
      </xdr:nvGrpSpPr>
      <xdr:grpSpPr>
        <a:xfrm>
          <a:off x="10088338" y="1055914"/>
          <a:ext cx="2462891" cy="412022"/>
          <a:chOff x="6762751" y="1877786"/>
          <a:chExt cx="2408463" cy="409301"/>
        </a:xfrm>
      </xdr:grpSpPr>
      <xdr:sp macro="" textlink="">
        <xdr:nvSpPr>
          <xdr:cNvPr id="75" name="Text Box 13">
            <a:extLst>
              <a:ext uri="{FF2B5EF4-FFF2-40B4-BE49-F238E27FC236}">
                <a16:creationId xmlns:a16="http://schemas.microsoft.com/office/drawing/2014/main" id="{6D587820-0FB1-4167-9458-38B04F649E64}"/>
              </a:ext>
            </a:extLst>
          </xdr:cNvPr>
          <xdr:cNvSpPr txBox="1"/>
        </xdr:nvSpPr>
        <xdr:spPr>
          <a:xfrm>
            <a:off x="7143751" y="1877786"/>
            <a:ext cx="2027463" cy="408214"/>
          </a:xfrm>
          <a:prstGeom prst="wedgeRoundRectCallout">
            <a:avLst>
              <a:gd name="adj1" fmla="val -69014"/>
              <a:gd name="adj2" fmla="val 42802"/>
              <a:gd name="adj3" fmla="val 16667"/>
            </a:avLst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accent6">
                <a:lumMod val="50000"/>
              </a:schemeClr>
            </a:solidFill>
          </a:ln>
          <a:effectLst/>
        </xdr:spPr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80000"/>
              </a:lnSpc>
              <a:spcAft>
                <a:spcPts val="0"/>
              </a:spcAft>
            </a:pPr>
            <a:r>
              <a:rPr lang="en-US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Right </a:t>
            </a:r>
            <a:r>
              <a:rPr lang="en-US" sz="1600" b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(indent) =1 </a:t>
            </a:r>
          </a:p>
        </xdr:txBody>
      </xdr:sp>
      <xdr:sp macro="" textlink="">
        <xdr:nvSpPr>
          <xdr:cNvPr id="78" name="Oval 77">
            <a:extLst>
              <a:ext uri="{FF2B5EF4-FFF2-40B4-BE49-F238E27FC236}">
                <a16:creationId xmlns:a16="http://schemas.microsoft.com/office/drawing/2014/main" id="{B4056CF0-6F05-4969-8FEF-7A6731C86542}"/>
              </a:ext>
            </a:extLst>
          </xdr:cNvPr>
          <xdr:cNvSpPr/>
        </xdr:nvSpPr>
        <xdr:spPr>
          <a:xfrm>
            <a:off x="6762751" y="2149927"/>
            <a:ext cx="137160" cy="13716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 b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+mn-cs"/>
            </a:endParaRPr>
          </a:p>
        </xdr:txBody>
      </xdr:sp>
    </xdr:grpSp>
    <xdr:clientData/>
  </xdr:twoCellAnchor>
  <xdr:twoCellAnchor>
    <xdr:from>
      <xdr:col>1</xdr:col>
      <xdr:colOff>639535</xdr:colOff>
      <xdr:row>2</xdr:row>
      <xdr:rowOff>27214</xdr:rowOff>
    </xdr:from>
    <xdr:to>
      <xdr:col>9</xdr:col>
      <xdr:colOff>2435679</xdr:colOff>
      <xdr:row>3</xdr:row>
      <xdr:rowOff>394607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9200342C-AE49-476C-9D21-D99133EA4345}"/>
            </a:ext>
          </a:extLst>
        </xdr:cNvPr>
        <xdr:cNvGrpSpPr/>
      </xdr:nvGrpSpPr>
      <xdr:grpSpPr>
        <a:xfrm>
          <a:off x="1336221" y="810985"/>
          <a:ext cx="7903029" cy="683079"/>
          <a:chOff x="1523999" y="1088571"/>
          <a:chExt cx="7742466" cy="363641"/>
        </a:xfrm>
      </xdr:grpSpPr>
      <xdr:grpSp>
        <xdr:nvGrpSpPr>
          <xdr:cNvPr id="77" name="Group 76">
            <a:extLst>
              <a:ext uri="{FF2B5EF4-FFF2-40B4-BE49-F238E27FC236}">
                <a16:creationId xmlns:a16="http://schemas.microsoft.com/office/drawing/2014/main" id="{8720DFA6-B21E-42B6-96B4-85596BEFBAB7}"/>
              </a:ext>
            </a:extLst>
          </xdr:cNvPr>
          <xdr:cNvGrpSpPr/>
        </xdr:nvGrpSpPr>
        <xdr:grpSpPr>
          <a:xfrm>
            <a:off x="1523999" y="1088571"/>
            <a:ext cx="7742466" cy="363641"/>
            <a:chOff x="1469570" y="1061357"/>
            <a:chExt cx="7742466" cy="363641"/>
          </a:xfrm>
        </xdr:grpSpPr>
        <xdr:sp macro="" textlink="">
          <xdr:nvSpPr>
            <xdr:cNvPr id="74" name="Text Box 13">
              <a:extLst>
                <a:ext uri="{FF2B5EF4-FFF2-40B4-BE49-F238E27FC236}">
                  <a16:creationId xmlns:a16="http://schemas.microsoft.com/office/drawing/2014/main" id="{2BAADDD7-7B07-46AF-BBFC-602398123ED1}"/>
                </a:ext>
              </a:extLst>
            </xdr:cNvPr>
            <xdr:cNvSpPr txBox="1"/>
          </xdr:nvSpPr>
          <xdr:spPr>
            <a:xfrm>
              <a:off x="1945821" y="1061357"/>
              <a:ext cx="7266215" cy="363641"/>
            </a:xfrm>
            <a:prstGeom prst="wedgeRoundRectCallout">
              <a:avLst>
                <a:gd name="adj1" fmla="val -55365"/>
                <a:gd name="adj2" fmla="val 34325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  1. </a:t>
              </a:r>
              <a:r>
                <a:rPr lang="en-US" sz="160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Định dạng </a:t>
              </a:r>
              <a:r>
                <a:rPr lang="en-US" sz="1600" b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NGÀY</a:t>
              </a:r>
              <a:r>
                <a:rPr lang="en-US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LẬP HĐ</a:t>
              </a:r>
              <a:r>
                <a:rPr lang="en-US" sz="1600" b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</a:t>
              </a:r>
              <a:r>
                <a:rPr lang="en-US" sz="160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kiểu </a:t>
              </a:r>
              <a:r>
                <a:rPr lang="en-US" sz="1600" b="1" i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dd-mm-yyyy</a:t>
              </a:r>
              <a:r>
                <a:rPr lang="en-US" sz="1600" b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</a:t>
              </a:r>
              <a:r>
                <a:rPr lang="en-US" sz="160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và </a:t>
              </a:r>
              <a:r>
                <a:rPr lang="en-US" sz="1600" b="1" i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nhập</a:t>
              </a:r>
              <a:r>
                <a:rPr lang="en-US" sz="160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các ngày còn thiếu ở</a:t>
              </a:r>
              <a:r>
                <a:rPr lang="en-US" sz="160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cuối</a:t>
              </a:r>
              <a:r>
                <a:rPr lang="en-US" sz="160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.   </a:t>
              </a:r>
            </a:p>
            <a:p>
              <a:pPr>
                <a:lnSpc>
                  <a:spcPct val="80000"/>
                </a:lnSpc>
                <a:spcAft>
                  <a:spcPts val="0"/>
                </a:spcAft>
              </a:pPr>
              <a:r>
                <a:rPr lang="en-US" sz="160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      Xem sheet </a:t>
              </a:r>
              <a:r>
                <a:rPr lang="en-US" sz="1600" b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ThamKhao</a:t>
              </a:r>
              <a:r>
                <a:rPr lang="en-US" sz="160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để điền các dữ liệu còn thiếu</a:t>
              </a:r>
              <a:endParaRPr lang="en-US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76" name="Oval 75">
              <a:extLst>
                <a:ext uri="{FF2B5EF4-FFF2-40B4-BE49-F238E27FC236}">
                  <a16:creationId xmlns:a16="http://schemas.microsoft.com/office/drawing/2014/main" id="{4DF2F921-0DA7-432E-B0E3-A3BF269400CB}"/>
                </a:ext>
              </a:extLst>
            </xdr:cNvPr>
            <xdr:cNvSpPr/>
          </xdr:nvSpPr>
          <xdr:spPr>
            <a:xfrm>
              <a:off x="1469570" y="1319894"/>
              <a:ext cx="176893" cy="105104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1E9B63B-235B-41DC-BD1A-699AAB16FA16}"/>
              </a:ext>
            </a:extLst>
          </xdr:cNvPr>
          <xdr:cNvSpPr/>
        </xdr:nvSpPr>
        <xdr:spPr>
          <a:xfrm>
            <a:off x="2013859" y="1137602"/>
            <a:ext cx="340177" cy="183699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0.1</a:t>
            </a:r>
          </a:p>
        </xdr:txBody>
      </xdr:sp>
    </xdr:grpSp>
    <xdr:clientData/>
  </xdr:twoCellAnchor>
  <xdr:twoCellAnchor>
    <xdr:from>
      <xdr:col>11</xdr:col>
      <xdr:colOff>367395</xdr:colOff>
      <xdr:row>2</xdr:row>
      <xdr:rowOff>299357</xdr:rowOff>
    </xdr:from>
    <xdr:to>
      <xdr:col>11</xdr:col>
      <xdr:colOff>707755</xdr:colOff>
      <xdr:row>3</xdr:row>
      <xdr:rowOff>326752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423E24D6-F454-459C-AE7F-A126F07A889D}"/>
            </a:ext>
          </a:extLst>
        </xdr:cNvPr>
        <xdr:cNvSpPr/>
      </xdr:nvSpPr>
      <xdr:spPr>
        <a:xfrm>
          <a:off x="10273395" y="1088571"/>
          <a:ext cx="340360" cy="340360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0"/>
            </a:spcAft>
          </a:pPr>
          <a:r>
            <a:rPr lang="en-US" sz="1400" b="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0.2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1004047</xdr:colOff>
      <xdr:row>0</xdr:row>
      <xdr:rowOff>44825</xdr:rowOff>
    </xdr:from>
    <xdr:to>
      <xdr:col>15</xdr:col>
      <xdr:colOff>345624</xdr:colOff>
      <xdr:row>0</xdr:row>
      <xdr:rowOff>310083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7110E0C4-317D-40E9-91DB-E111F43E70C9}"/>
            </a:ext>
          </a:extLst>
        </xdr:cNvPr>
        <xdr:cNvGrpSpPr/>
      </xdr:nvGrpSpPr>
      <xdr:grpSpPr>
        <a:xfrm flipV="1">
          <a:off x="4096871" y="44825"/>
          <a:ext cx="10242659" cy="265258"/>
          <a:chOff x="1825751" y="336343"/>
          <a:chExt cx="11118652" cy="603638"/>
        </a:xfrm>
      </xdr:grpSpPr>
      <xdr:sp macro="" textlink="">
        <xdr:nvSpPr>
          <xdr:cNvPr id="74" name="Text Box 13">
            <a:extLst>
              <a:ext uri="{FF2B5EF4-FFF2-40B4-BE49-F238E27FC236}">
                <a16:creationId xmlns:a16="http://schemas.microsoft.com/office/drawing/2014/main" id="{1F02FE22-9515-497C-B87D-E588F554C777}"/>
              </a:ext>
            </a:extLst>
          </xdr:cNvPr>
          <xdr:cNvSpPr txBox="1"/>
        </xdr:nvSpPr>
        <xdr:spPr>
          <a:xfrm>
            <a:off x="6013076" y="336343"/>
            <a:ext cx="6931327" cy="435429"/>
          </a:xfrm>
          <a:prstGeom prst="wedgeRoundRectCallout">
            <a:avLst>
              <a:gd name="adj1" fmla="val -67441"/>
              <a:gd name="adj2" fmla="val 55400"/>
              <a:gd name="adj3" fmla="val 16667"/>
            </a:avLst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accent6">
                <a:lumMod val="50000"/>
              </a:schemeClr>
            </a:solidFill>
          </a:ln>
          <a:effectLst/>
        </xdr:spPr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80000"/>
              </a:lnSpc>
              <a:spcAft>
                <a:spcPts val="0"/>
              </a:spcAft>
            </a:pPr>
            <a:r>
              <a:rPr lang="en-US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Điền</a:t>
            </a:r>
            <a:r>
              <a:rPr lang="en-US" sz="160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US" sz="1600" b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Ngày lập báo cáo </a:t>
            </a:r>
            <a:r>
              <a:rPr lang="en-US" sz="1600" b="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là</a:t>
            </a:r>
            <a:r>
              <a:rPr lang="en-US" sz="1600" b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ngày hiện tại của máy tính</a:t>
            </a:r>
            <a:r>
              <a:rPr lang="en-US" sz="160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: </a:t>
            </a:r>
            <a:r>
              <a:rPr lang="en-US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Dùng </a:t>
            </a:r>
            <a:r>
              <a:rPr lang="en-US" sz="1600" b="1" i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hàm lấy ngày hiện tại</a:t>
            </a:r>
            <a:r>
              <a:rPr lang="en-US" sz="1600" b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</a:p>
        </xdr:txBody>
      </xdr:sp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65E9F74C-B0DE-44B1-A2F5-89C7BED98231}"/>
              </a:ext>
            </a:extLst>
          </xdr:cNvPr>
          <xdr:cNvSpPr/>
        </xdr:nvSpPr>
        <xdr:spPr>
          <a:xfrm>
            <a:off x="1825751" y="802821"/>
            <a:ext cx="137160" cy="13716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 b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+mn-cs"/>
            </a:endParaRPr>
          </a:p>
        </xdr:txBody>
      </xdr:sp>
    </xdr:grpSp>
    <xdr:clientData/>
  </xdr:twoCellAnchor>
  <xdr:twoCellAnchor>
    <xdr:from>
      <xdr:col>2</xdr:col>
      <xdr:colOff>680356</xdr:colOff>
      <xdr:row>0</xdr:row>
      <xdr:rowOff>215153</xdr:rowOff>
    </xdr:from>
    <xdr:to>
      <xdr:col>11</xdr:col>
      <xdr:colOff>269741</xdr:colOff>
      <xdr:row>3</xdr:row>
      <xdr:rowOff>409303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1207F01E-320A-4AE0-B7F5-F7C2D54B37B3}"/>
            </a:ext>
          </a:extLst>
        </xdr:cNvPr>
        <xdr:cNvGrpSpPr/>
      </xdr:nvGrpSpPr>
      <xdr:grpSpPr>
        <a:xfrm>
          <a:off x="2302968" y="215153"/>
          <a:ext cx="8141714" cy="1296809"/>
          <a:chOff x="2340428" y="214673"/>
          <a:chExt cx="6881267" cy="1296809"/>
        </a:xfrm>
      </xdr:grpSpPr>
      <xdr:sp macro="" textlink="">
        <xdr:nvSpPr>
          <xdr:cNvPr id="75" name="Text Box 13">
            <a:extLst>
              <a:ext uri="{FF2B5EF4-FFF2-40B4-BE49-F238E27FC236}">
                <a16:creationId xmlns:a16="http://schemas.microsoft.com/office/drawing/2014/main" id="{3A2A64E0-F242-4E8D-BA05-382D3331CF5A}"/>
              </a:ext>
            </a:extLst>
          </xdr:cNvPr>
          <xdr:cNvSpPr txBox="1"/>
        </xdr:nvSpPr>
        <xdr:spPr>
          <a:xfrm>
            <a:off x="6473720" y="214673"/>
            <a:ext cx="2747975" cy="435428"/>
          </a:xfrm>
          <a:prstGeom prst="wedgeRoundRectCallout">
            <a:avLst>
              <a:gd name="adj1" fmla="val -77024"/>
              <a:gd name="adj2" fmla="val 26946"/>
              <a:gd name="adj3" fmla="val 16667"/>
            </a:avLst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accent6">
                <a:lumMod val="50000"/>
              </a:schemeClr>
            </a:solidFill>
          </a:ln>
          <a:effectLst/>
        </xdr:spPr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80000"/>
              </a:lnSpc>
              <a:spcAft>
                <a:spcPts val="0"/>
              </a:spcAft>
            </a:pPr>
            <a:r>
              <a:rPr lang="en-US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Điền </a:t>
            </a:r>
            <a:r>
              <a:rPr lang="en-US" sz="1600" b="1" i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tháng</a:t>
            </a:r>
            <a:r>
              <a:rPr lang="en-US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của </a:t>
            </a:r>
            <a:r>
              <a:rPr lang="en-US" sz="1600" b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NGÀY LẬP HD</a:t>
            </a:r>
          </a:p>
        </xdr:txBody>
      </xdr:sp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526891B6-4C07-467A-8892-74F955FBF2C0}"/>
              </a:ext>
            </a:extLst>
          </xdr:cNvPr>
          <xdr:cNvSpPr/>
        </xdr:nvSpPr>
        <xdr:spPr>
          <a:xfrm>
            <a:off x="2340428" y="1374322"/>
            <a:ext cx="137160" cy="13716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 b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+mn-cs"/>
            </a:endParaRPr>
          </a:p>
        </xdr:txBody>
      </xdr:sp>
    </xdr:grpSp>
    <xdr:clientData/>
  </xdr:twoCellAnchor>
  <xdr:twoCellAnchor>
    <xdr:from>
      <xdr:col>4</xdr:col>
      <xdr:colOff>421822</xdr:colOff>
      <xdr:row>1</xdr:row>
      <xdr:rowOff>122466</xdr:rowOff>
    </xdr:from>
    <xdr:to>
      <xdr:col>4</xdr:col>
      <xdr:colOff>762182</xdr:colOff>
      <xdr:row>1</xdr:row>
      <xdr:rowOff>462826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A2F9AD34-0864-441C-8F13-C90D135AE94B}"/>
            </a:ext>
          </a:extLst>
        </xdr:cNvPr>
        <xdr:cNvSpPr/>
      </xdr:nvSpPr>
      <xdr:spPr>
        <a:xfrm>
          <a:off x="3442608" y="435430"/>
          <a:ext cx="340360" cy="340360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0"/>
            </a:spcAft>
          </a:pPr>
          <a:r>
            <a:rPr lang="en-US" sz="1400" b="1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1.1</a:t>
          </a:r>
        </a:p>
      </xdr:txBody>
    </xdr:sp>
    <xdr:clientData/>
  </xdr:twoCellAnchor>
  <xdr:twoCellAnchor>
    <xdr:from>
      <xdr:col>4</xdr:col>
      <xdr:colOff>206828</xdr:colOff>
      <xdr:row>3</xdr:row>
      <xdr:rowOff>29937</xdr:rowOff>
    </xdr:from>
    <xdr:to>
      <xdr:col>4</xdr:col>
      <xdr:colOff>547188</xdr:colOff>
      <xdr:row>3</xdr:row>
      <xdr:rowOff>370297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D7682A73-94A9-4274-A2DD-8222E5436298}"/>
            </a:ext>
          </a:extLst>
        </xdr:cNvPr>
        <xdr:cNvSpPr/>
      </xdr:nvSpPr>
      <xdr:spPr>
        <a:xfrm>
          <a:off x="3227614" y="1132116"/>
          <a:ext cx="340360" cy="340360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0"/>
            </a:spcAft>
          </a:pPr>
          <a:r>
            <a:rPr lang="en-US" sz="1400" b="1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1.2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13606</xdr:rowOff>
    </xdr:from>
    <xdr:to>
      <xdr:col>5</xdr:col>
      <xdr:colOff>174780</xdr:colOff>
      <xdr:row>3</xdr:row>
      <xdr:rowOff>435428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25BDAB70-FC8A-453C-B397-56DAB2A9B92F}"/>
            </a:ext>
          </a:extLst>
        </xdr:cNvPr>
        <xdr:cNvGrpSpPr/>
      </xdr:nvGrpSpPr>
      <xdr:grpSpPr>
        <a:xfrm>
          <a:off x="0" y="1113063"/>
          <a:ext cx="4659694" cy="421822"/>
          <a:chOff x="0" y="1115785"/>
          <a:chExt cx="4542631" cy="421822"/>
        </a:xfrm>
      </xdr:grpSpPr>
      <xdr:grpSp>
        <xdr:nvGrpSpPr>
          <xdr:cNvPr id="81" name="Group 80">
            <a:extLst>
              <a:ext uri="{FF2B5EF4-FFF2-40B4-BE49-F238E27FC236}">
                <a16:creationId xmlns:a16="http://schemas.microsoft.com/office/drawing/2014/main" id="{C5D752E0-652E-4404-8CA9-6A70F61C5228}"/>
              </a:ext>
            </a:extLst>
          </xdr:cNvPr>
          <xdr:cNvGrpSpPr/>
        </xdr:nvGrpSpPr>
        <xdr:grpSpPr>
          <a:xfrm>
            <a:off x="0" y="1115785"/>
            <a:ext cx="4542631" cy="421822"/>
            <a:chOff x="0" y="312964"/>
            <a:chExt cx="4542631" cy="421822"/>
          </a:xfrm>
        </xdr:grpSpPr>
        <xdr:sp macro="" textlink="">
          <xdr:nvSpPr>
            <xdr:cNvPr id="74" name="Text Box 13">
              <a:extLst>
                <a:ext uri="{FF2B5EF4-FFF2-40B4-BE49-F238E27FC236}">
                  <a16:creationId xmlns:a16="http://schemas.microsoft.com/office/drawing/2014/main" id="{46AFA2AE-5302-4C26-9B61-DFA72CAC8F0F}"/>
                </a:ext>
              </a:extLst>
            </xdr:cNvPr>
            <xdr:cNvSpPr txBox="1"/>
          </xdr:nvSpPr>
          <xdr:spPr>
            <a:xfrm>
              <a:off x="0" y="312964"/>
              <a:ext cx="3891642" cy="421822"/>
            </a:xfrm>
            <a:prstGeom prst="wedgeRoundRectCallout">
              <a:avLst>
                <a:gd name="adj1" fmla="val 65123"/>
                <a:gd name="adj2" fmla="val 3543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MÃ</a:t>
              </a: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LOẠI </a:t>
              </a:r>
              <a:r>
                <a:rPr lang="en-US" sz="160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là </a:t>
              </a:r>
              <a:r>
                <a:rPr lang="en-US" sz="1600" b="1" i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2 ký tự đầu </a:t>
              </a:r>
              <a:r>
                <a:rPr lang="en-US" sz="160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của </a:t>
              </a:r>
              <a:r>
                <a:rPr lang="en-US" sz="1600" b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MÃ HÀNG</a:t>
              </a:r>
            </a:p>
          </xdr:txBody>
        </xdr:sp>
        <xdr:sp macro="" textlink="">
          <xdr:nvSpPr>
            <xdr:cNvPr id="80" name="Oval 79">
              <a:extLst>
                <a:ext uri="{FF2B5EF4-FFF2-40B4-BE49-F238E27FC236}">
                  <a16:creationId xmlns:a16="http://schemas.microsoft.com/office/drawing/2014/main" id="{C40177B9-E90D-4034-8F28-FA3533790AFB}"/>
                </a:ext>
              </a:extLst>
            </xdr:cNvPr>
            <xdr:cNvSpPr/>
          </xdr:nvSpPr>
          <xdr:spPr>
            <a:xfrm>
              <a:off x="4405471" y="440230"/>
              <a:ext cx="137160" cy="13716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84" name="Oval 83">
            <a:extLst>
              <a:ext uri="{FF2B5EF4-FFF2-40B4-BE49-F238E27FC236}">
                <a16:creationId xmlns:a16="http://schemas.microsoft.com/office/drawing/2014/main" id="{B22A0119-ADEE-442A-9AD3-3BEDD239F806}"/>
              </a:ext>
            </a:extLst>
          </xdr:cNvPr>
          <xdr:cNvSpPr/>
        </xdr:nvSpPr>
        <xdr:spPr>
          <a:xfrm>
            <a:off x="3524250" y="1156607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2.1</a:t>
            </a:r>
            <a:endParaRPr lang="en-US" sz="140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279885</xdr:colOff>
      <xdr:row>1</xdr:row>
      <xdr:rowOff>81645</xdr:rowOff>
    </xdr:from>
    <xdr:to>
      <xdr:col>8</xdr:col>
      <xdr:colOff>258535</xdr:colOff>
      <xdr:row>3</xdr:row>
      <xdr:rowOff>89934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D3A7DE68-EE77-4BF5-BE17-F5AC29C66DE0}"/>
            </a:ext>
          </a:extLst>
        </xdr:cNvPr>
        <xdr:cNvGrpSpPr/>
      </xdr:nvGrpSpPr>
      <xdr:grpSpPr>
        <a:xfrm>
          <a:off x="1901856" y="397331"/>
          <a:ext cx="4409136" cy="792060"/>
          <a:chOff x="5581649" y="340180"/>
          <a:chExt cx="4283530" cy="797761"/>
        </a:xfrm>
      </xdr:grpSpPr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D82E7647-500C-4084-B9A9-18B76869752F}"/>
              </a:ext>
            </a:extLst>
          </xdr:cNvPr>
          <xdr:cNvGrpSpPr/>
        </xdr:nvGrpSpPr>
        <xdr:grpSpPr>
          <a:xfrm>
            <a:off x="5581649" y="340180"/>
            <a:ext cx="4283530" cy="797761"/>
            <a:chOff x="5581649" y="340180"/>
            <a:chExt cx="4283530" cy="797761"/>
          </a:xfrm>
        </xdr:grpSpPr>
        <xdr:sp macro="" textlink="">
          <xdr:nvSpPr>
            <xdr:cNvPr id="75" name="Text Box 13">
              <a:extLst>
                <a:ext uri="{FF2B5EF4-FFF2-40B4-BE49-F238E27FC236}">
                  <a16:creationId xmlns:a16="http://schemas.microsoft.com/office/drawing/2014/main" id="{54A78AD0-CD24-4BF4-AC33-E2EA57E89DFC}"/>
                </a:ext>
              </a:extLst>
            </xdr:cNvPr>
            <xdr:cNvSpPr txBox="1"/>
          </xdr:nvSpPr>
          <xdr:spPr>
            <a:xfrm>
              <a:off x="5581649" y="340180"/>
              <a:ext cx="4283530" cy="435429"/>
            </a:xfrm>
            <a:prstGeom prst="wedgeRoundRectCallout">
              <a:avLst>
                <a:gd name="adj1" fmla="val 24999"/>
                <a:gd name="adj2" fmla="val 122294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r"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NHÃN</a:t>
              </a: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HIỆU </a:t>
              </a:r>
              <a:r>
                <a:rPr lang="en-US" sz="160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là </a:t>
              </a:r>
              <a:r>
                <a:rPr lang="en-US" sz="1600" b="1" i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2 ký tự giữa </a:t>
              </a:r>
              <a:r>
                <a:rPr lang="en-US" sz="160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của </a:t>
              </a:r>
              <a:r>
                <a:rPr lang="en-US" sz="1600" b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MÃ HÀNG</a:t>
              </a:r>
            </a:p>
          </xdr:txBody>
        </xdr:sp>
        <xdr:sp macro="" textlink="">
          <xdr:nvSpPr>
            <xdr:cNvPr id="78" name="Oval 77">
              <a:extLst>
                <a:ext uri="{FF2B5EF4-FFF2-40B4-BE49-F238E27FC236}">
                  <a16:creationId xmlns:a16="http://schemas.microsoft.com/office/drawing/2014/main" id="{45D3EA31-7B7E-46B5-87FD-E76AA9B14C74}"/>
                </a:ext>
              </a:extLst>
            </xdr:cNvPr>
            <xdr:cNvSpPr/>
          </xdr:nvSpPr>
          <xdr:spPr>
            <a:xfrm>
              <a:off x="8739052" y="1000781"/>
              <a:ext cx="137160" cy="13716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86" name="Oval 85">
            <a:extLst>
              <a:ext uri="{FF2B5EF4-FFF2-40B4-BE49-F238E27FC236}">
                <a16:creationId xmlns:a16="http://schemas.microsoft.com/office/drawing/2014/main" id="{0DFCED77-5F03-4B67-AE70-007DD119E4C8}"/>
              </a:ext>
            </a:extLst>
          </xdr:cNvPr>
          <xdr:cNvSpPr/>
        </xdr:nvSpPr>
        <xdr:spPr>
          <a:xfrm>
            <a:off x="5660571" y="394609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2.2</a:t>
            </a:r>
          </a:p>
        </xdr:txBody>
      </xdr:sp>
    </xdr:grpSp>
    <xdr:clientData/>
  </xdr:twoCellAnchor>
  <xdr:twoCellAnchor>
    <xdr:from>
      <xdr:col>7</xdr:col>
      <xdr:colOff>272945</xdr:colOff>
      <xdr:row>1</xdr:row>
      <xdr:rowOff>280147</xdr:rowOff>
    </xdr:from>
    <xdr:to>
      <xdr:col>11</xdr:col>
      <xdr:colOff>553891</xdr:colOff>
      <xdr:row>3</xdr:row>
      <xdr:rowOff>133959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75664AAD-44AD-4171-8D59-3C7194310D6A}"/>
            </a:ext>
          </a:extLst>
        </xdr:cNvPr>
        <xdr:cNvGrpSpPr/>
      </xdr:nvGrpSpPr>
      <xdr:grpSpPr>
        <a:xfrm>
          <a:off x="5879088" y="595833"/>
          <a:ext cx="4842060" cy="637583"/>
          <a:chOff x="5774175" y="1102179"/>
          <a:chExt cx="4730539" cy="649429"/>
        </a:xfrm>
      </xdr:grpSpPr>
      <xdr:grpSp>
        <xdr:nvGrpSpPr>
          <xdr:cNvPr id="83" name="Group 82">
            <a:extLst>
              <a:ext uri="{FF2B5EF4-FFF2-40B4-BE49-F238E27FC236}">
                <a16:creationId xmlns:a16="http://schemas.microsoft.com/office/drawing/2014/main" id="{CEE27D4F-0D25-4371-BCF7-CBEFD621937D}"/>
              </a:ext>
            </a:extLst>
          </xdr:cNvPr>
          <xdr:cNvGrpSpPr/>
        </xdr:nvGrpSpPr>
        <xdr:grpSpPr>
          <a:xfrm>
            <a:off x="5774175" y="1102179"/>
            <a:ext cx="4730539" cy="649429"/>
            <a:chOff x="5774175" y="1102179"/>
            <a:chExt cx="4730539" cy="649429"/>
          </a:xfrm>
        </xdr:grpSpPr>
        <xdr:sp macro="" textlink="">
          <xdr:nvSpPr>
            <xdr:cNvPr id="76" name="Text Box 13">
              <a:extLst>
                <a:ext uri="{FF2B5EF4-FFF2-40B4-BE49-F238E27FC236}">
                  <a16:creationId xmlns:a16="http://schemas.microsoft.com/office/drawing/2014/main" id="{5E785D70-BC55-4654-BFD2-7882ED8C2207}"/>
                </a:ext>
              </a:extLst>
            </xdr:cNvPr>
            <xdr:cNvSpPr txBox="1"/>
          </xdr:nvSpPr>
          <xdr:spPr>
            <a:xfrm>
              <a:off x="6681107" y="1102179"/>
              <a:ext cx="3823607" cy="435429"/>
            </a:xfrm>
            <a:prstGeom prst="wedgeRoundRectCallout">
              <a:avLst>
                <a:gd name="adj1" fmla="val -72376"/>
                <a:gd name="adj2" fmla="val 81117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r"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SỐ</a:t>
              </a: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HIỆU </a:t>
              </a:r>
              <a:r>
                <a:rPr lang="en-US" sz="160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là </a:t>
              </a:r>
              <a:r>
                <a:rPr lang="en-US" sz="1600" b="1" i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2 ký tự cuối</a:t>
              </a:r>
              <a:r>
                <a:rPr lang="en-US" sz="1600" b="1" i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</a:t>
              </a:r>
              <a:r>
                <a:rPr lang="en-US" sz="1600" b="0" i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c</a:t>
              </a:r>
              <a:r>
                <a:rPr lang="en-US" sz="160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ủa </a:t>
              </a:r>
              <a:r>
                <a:rPr lang="en-US" sz="1600" b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MÃ HÀNG</a:t>
              </a:r>
            </a:p>
          </xdr:txBody>
        </xdr:sp>
        <xdr:sp macro="" textlink="">
          <xdr:nvSpPr>
            <xdr:cNvPr id="82" name="Oval 81">
              <a:extLst>
                <a:ext uri="{FF2B5EF4-FFF2-40B4-BE49-F238E27FC236}">
                  <a16:creationId xmlns:a16="http://schemas.microsoft.com/office/drawing/2014/main" id="{C4E63598-5A12-478A-A7D1-AE06CBBACBBA}"/>
                </a:ext>
              </a:extLst>
            </xdr:cNvPr>
            <xdr:cNvSpPr/>
          </xdr:nvSpPr>
          <xdr:spPr>
            <a:xfrm>
              <a:off x="5774175" y="1614448"/>
              <a:ext cx="137160" cy="13716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87" name="Oval 86">
            <a:extLst>
              <a:ext uri="{FF2B5EF4-FFF2-40B4-BE49-F238E27FC236}">
                <a16:creationId xmlns:a16="http://schemas.microsoft.com/office/drawing/2014/main" id="{23C19E08-6F86-458A-965F-B0AE56D341F8}"/>
              </a:ext>
            </a:extLst>
          </xdr:cNvPr>
          <xdr:cNvSpPr/>
        </xdr:nvSpPr>
        <xdr:spPr>
          <a:xfrm>
            <a:off x="6708322" y="1129392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2.3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462643</xdr:colOff>
      <xdr:row>1</xdr:row>
      <xdr:rowOff>40820</xdr:rowOff>
    </xdr:from>
    <xdr:to>
      <xdr:col>11</xdr:col>
      <xdr:colOff>95251</xdr:colOff>
      <xdr:row>3</xdr:row>
      <xdr:rowOff>123551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7F47E55A-88D1-4BFD-9315-0D64F6C315EF}"/>
            </a:ext>
          </a:extLst>
        </xdr:cNvPr>
        <xdr:cNvGrpSpPr/>
      </xdr:nvGrpSpPr>
      <xdr:grpSpPr>
        <a:xfrm>
          <a:off x="2966357" y="432706"/>
          <a:ext cx="7590065" cy="866502"/>
          <a:chOff x="2911929" y="435427"/>
          <a:chExt cx="7388679" cy="871945"/>
        </a:xfrm>
      </xdr:grpSpPr>
      <xdr:grpSp>
        <xdr:nvGrpSpPr>
          <xdr:cNvPr id="80" name="Group 79">
            <a:extLst>
              <a:ext uri="{FF2B5EF4-FFF2-40B4-BE49-F238E27FC236}">
                <a16:creationId xmlns:a16="http://schemas.microsoft.com/office/drawing/2014/main" id="{EB0E0B7C-6260-4FA6-ABA0-C2C129D517CD}"/>
              </a:ext>
            </a:extLst>
          </xdr:cNvPr>
          <xdr:cNvGrpSpPr/>
        </xdr:nvGrpSpPr>
        <xdr:grpSpPr>
          <a:xfrm>
            <a:off x="2911929" y="435427"/>
            <a:ext cx="7388679" cy="871945"/>
            <a:chOff x="705125" y="299356"/>
            <a:chExt cx="7090420" cy="871945"/>
          </a:xfrm>
        </xdr:grpSpPr>
        <xdr:sp macro="" textlink="">
          <xdr:nvSpPr>
            <xdr:cNvPr id="74" name="Text Box 13">
              <a:extLst>
                <a:ext uri="{FF2B5EF4-FFF2-40B4-BE49-F238E27FC236}">
                  <a16:creationId xmlns:a16="http://schemas.microsoft.com/office/drawing/2014/main" id="{8969B037-686C-4C94-84BB-844482EA8AC7}"/>
                </a:ext>
              </a:extLst>
            </xdr:cNvPr>
            <xdr:cNvSpPr txBox="1"/>
          </xdr:nvSpPr>
          <xdr:spPr>
            <a:xfrm>
              <a:off x="705125" y="299356"/>
              <a:ext cx="7090420" cy="408214"/>
            </a:xfrm>
            <a:prstGeom prst="wedgeRoundRectCallout">
              <a:avLst>
                <a:gd name="adj1" fmla="val -35616"/>
                <a:gd name="adj2" fmla="val 137919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r"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Tìm tên NHÂN VIÊN d</a:t>
              </a:r>
              <a:r>
                <a:rPr lang="en-US" sz="1600" b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ựa vào </a:t>
              </a:r>
              <a:r>
                <a:rPr lang="en-US" sz="1600" b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MÃ NV </a:t>
              </a:r>
              <a:r>
                <a:rPr lang="en-US" sz="1600" b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và bảng </a:t>
              </a:r>
              <a:r>
                <a:rPr lang="en-US" sz="1600" b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NHÂN VIÊN </a:t>
              </a:r>
              <a:r>
                <a:rPr lang="en-US" sz="1600" b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trong Sheet </a:t>
              </a:r>
              <a:r>
                <a:rPr lang="en-US" sz="1600" b="1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DuLieu</a:t>
              </a:r>
            </a:p>
          </xdr:txBody>
        </xdr:sp>
        <xdr:sp macro="" textlink="">
          <xdr:nvSpPr>
            <xdr:cNvPr id="79" name="Oval 78">
              <a:extLst>
                <a:ext uri="{FF2B5EF4-FFF2-40B4-BE49-F238E27FC236}">
                  <a16:creationId xmlns:a16="http://schemas.microsoft.com/office/drawing/2014/main" id="{83E42BFD-6BA1-4A7C-B731-28E821B455D4}"/>
                </a:ext>
              </a:extLst>
            </xdr:cNvPr>
            <xdr:cNvSpPr/>
          </xdr:nvSpPr>
          <xdr:spPr>
            <a:xfrm>
              <a:off x="1601998" y="1034141"/>
              <a:ext cx="137160" cy="13716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2043963-1864-4F02-959F-B3E771AA59EB}"/>
              </a:ext>
            </a:extLst>
          </xdr:cNvPr>
          <xdr:cNvSpPr/>
        </xdr:nvSpPr>
        <xdr:spPr>
          <a:xfrm>
            <a:off x="2966358" y="449035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3.1</a:t>
            </a:r>
            <a:endParaRPr lang="en-US" sz="140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11</xdr:col>
      <xdr:colOff>217713</xdr:colOff>
      <xdr:row>1</xdr:row>
      <xdr:rowOff>27218</xdr:rowOff>
    </xdr:from>
    <xdr:to>
      <xdr:col>19</xdr:col>
      <xdr:colOff>449035</xdr:colOff>
      <xdr:row>3</xdr:row>
      <xdr:rowOff>144853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6E5A5F77-C88A-4B04-9A6D-BFD1F623FBF8}"/>
            </a:ext>
          </a:extLst>
        </xdr:cNvPr>
        <xdr:cNvGrpSpPr/>
      </xdr:nvGrpSpPr>
      <xdr:grpSpPr>
        <a:xfrm>
          <a:off x="10678884" y="419104"/>
          <a:ext cx="7786008" cy="901406"/>
          <a:chOff x="4517570" y="1183824"/>
          <a:chExt cx="7579501" cy="912765"/>
        </a:xfrm>
      </xdr:grpSpPr>
      <xdr:grpSp>
        <xdr:nvGrpSpPr>
          <xdr:cNvPr id="82" name="Group 81">
            <a:extLst>
              <a:ext uri="{FF2B5EF4-FFF2-40B4-BE49-F238E27FC236}">
                <a16:creationId xmlns:a16="http://schemas.microsoft.com/office/drawing/2014/main" id="{19A1D6A3-B456-4054-936A-BBE8CDFEB3A7}"/>
              </a:ext>
            </a:extLst>
          </xdr:cNvPr>
          <xdr:cNvGrpSpPr/>
        </xdr:nvGrpSpPr>
        <xdr:grpSpPr>
          <a:xfrm>
            <a:off x="4517570" y="1183824"/>
            <a:ext cx="7579501" cy="912765"/>
            <a:chOff x="-394608" y="1034145"/>
            <a:chExt cx="7579501" cy="912765"/>
          </a:xfrm>
        </xdr:grpSpPr>
        <xdr:sp macro="" textlink="">
          <xdr:nvSpPr>
            <xdr:cNvPr id="75" name="Text Box 13">
              <a:extLst>
                <a:ext uri="{FF2B5EF4-FFF2-40B4-BE49-F238E27FC236}">
                  <a16:creationId xmlns:a16="http://schemas.microsoft.com/office/drawing/2014/main" id="{64B3C4AB-669E-4E1D-84A7-83A737F53E1E}"/>
                </a:ext>
              </a:extLst>
            </xdr:cNvPr>
            <xdr:cNvSpPr txBox="1"/>
          </xdr:nvSpPr>
          <xdr:spPr>
            <a:xfrm>
              <a:off x="-394608" y="1034145"/>
              <a:ext cx="7579501" cy="432706"/>
            </a:xfrm>
            <a:prstGeom prst="wedgeRoundRectCallout">
              <a:avLst>
                <a:gd name="adj1" fmla="val -42808"/>
                <a:gd name="adj2" fmla="val 147080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       T</a:t>
              </a:r>
              <a:r>
                <a:rPr lang="en-US" sz="1600" b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ìm</a:t>
              </a: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ĐƠN GIÁ dựa vào</a:t>
              </a:r>
              <a:r>
                <a:rPr lang="en-US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MÃ HÀNG </a:t>
              </a: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và bảng </a:t>
              </a:r>
              <a:r>
                <a:rPr lang="en-US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HÀNG HÓA </a:t>
              </a: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trong sheet </a:t>
              </a:r>
              <a:r>
                <a:rPr lang="en-US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DuLieu</a:t>
              </a:r>
            </a:p>
          </xdr:txBody>
        </xdr:sp>
        <xdr:sp macro="" textlink="">
          <xdr:nvSpPr>
            <xdr:cNvPr id="81" name="Oval 80">
              <a:extLst>
                <a:ext uri="{FF2B5EF4-FFF2-40B4-BE49-F238E27FC236}">
                  <a16:creationId xmlns:a16="http://schemas.microsoft.com/office/drawing/2014/main" id="{E925C211-CA8E-4EDB-B0FD-574526F5D9AA}"/>
                </a:ext>
              </a:extLst>
            </xdr:cNvPr>
            <xdr:cNvSpPr/>
          </xdr:nvSpPr>
          <xdr:spPr>
            <a:xfrm>
              <a:off x="65142" y="1809750"/>
              <a:ext cx="137160" cy="13716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87" name="Oval 86">
            <a:extLst>
              <a:ext uri="{FF2B5EF4-FFF2-40B4-BE49-F238E27FC236}">
                <a16:creationId xmlns:a16="http://schemas.microsoft.com/office/drawing/2014/main" id="{8F18D580-5A14-4D1D-A4FB-A694B4E58D12}"/>
              </a:ext>
            </a:extLst>
          </xdr:cNvPr>
          <xdr:cNvSpPr/>
        </xdr:nvSpPr>
        <xdr:spPr>
          <a:xfrm>
            <a:off x="4557410" y="1221683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3.2</a:t>
            </a:r>
            <a:endParaRPr lang="en-US" sz="140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12</xdr:col>
      <xdr:colOff>625929</xdr:colOff>
      <xdr:row>0</xdr:row>
      <xdr:rowOff>239486</xdr:rowOff>
    </xdr:from>
    <xdr:to>
      <xdr:col>24</xdr:col>
      <xdr:colOff>547010</xdr:colOff>
      <xdr:row>3</xdr:row>
      <xdr:rowOff>382090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7ED43B3F-2AE8-4752-A534-8F001DAE231A}"/>
            </a:ext>
          </a:extLst>
        </xdr:cNvPr>
        <xdr:cNvGrpSpPr/>
      </xdr:nvGrpSpPr>
      <xdr:grpSpPr>
        <a:xfrm>
          <a:off x="11968843" y="239486"/>
          <a:ext cx="9696453" cy="1318261"/>
          <a:chOff x="11688535" y="247650"/>
          <a:chExt cx="9440266" cy="1318261"/>
        </a:xfrm>
      </xdr:grpSpPr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0688672A-F696-418A-BAED-ACF553FC77CC}"/>
              </a:ext>
            </a:extLst>
          </xdr:cNvPr>
          <xdr:cNvGrpSpPr/>
        </xdr:nvGrpSpPr>
        <xdr:grpSpPr>
          <a:xfrm>
            <a:off x="11688535" y="247650"/>
            <a:ext cx="9440266" cy="1318261"/>
            <a:chOff x="11021786" y="-146957"/>
            <a:chExt cx="9440266" cy="1318261"/>
          </a:xfrm>
        </xdr:grpSpPr>
        <xdr:sp macro="" textlink="">
          <xdr:nvSpPr>
            <xdr:cNvPr id="76" name="Text Box 13">
              <a:extLst>
                <a:ext uri="{FF2B5EF4-FFF2-40B4-BE49-F238E27FC236}">
                  <a16:creationId xmlns:a16="http://schemas.microsoft.com/office/drawing/2014/main" id="{F3879A33-E6FC-4B8D-A8CB-719B7973F190}"/>
                </a:ext>
              </a:extLst>
            </xdr:cNvPr>
            <xdr:cNvSpPr txBox="1"/>
          </xdr:nvSpPr>
          <xdr:spPr>
            <a:xfrm>
              <a:off x="13799996" y="-146957"/>
              <a:ext cx="6662056" cy="432706"/>
            </a:xfrm>
            <a:prstGeom prst="wedgeRoundRectCallout">
              <a:avLst>
                <a:gd name="adj1" fmla="val -58800"/>
                <a:gd name="adj2" fmla="val 21253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l"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       Tìm</a:t>
              </a: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TỶ GIÁ dựa vào</a:t>
              </a:r>
              <a:r>
                <a:rPr lang="en-US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THÁNG </a:t>
              </a: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và bảng </a:t>
              </a:r>
              <a:r>
                <a:rPr lang="en-US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TỶ GIÁ </a:t>
              </a: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trong sheet </a:t>
              </a:r>
              <a:r>
                <a:rPr lang="en-US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DuLieu </a:t>
              </a:r>
            </a:p>
          </xdr:txBody>
        </xdr:sp>
        <xdr:sp macro="" textlink="">
          <xdr:nvSpPr>
            <xdr:cNvPr id="83" name="Oval 82">
              <a:extLst>
                <a:ext uri="{FF2B5EF4-FFF2-40B4-BE49-F238E27FC236}">
                  <a16:creationId xmlns:a16="http://schemas.microsoft.com/office/drawing/2014/main" id="{8066BD09-6342-4977-98AE-5EB66D39C5B6}"/>
                </a:ext>
              </a:extLst>
            </xdr:cNvPr>
            <xdr:cNvSpPr/>
          </xdr:nvSpPr>
          <xdr:spPr>
            <a:xfrm>
              <a:off x="11021786" y="1034144"/>
              <a:ext cx="137160" cy="13716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A4AAB38F-3D98-4FCD-861F-9CB95D91F963}"/>
              </a:ext>
            </a:extLst>
          </xdr:cNvPr>
          <xdr:cNvSpPr/>
        </xdr:nvSpPr>
        <xdr:spPr>
          <a:xfrm>
            <a:off x="12382499" y="1224644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3.3</a:t>
            </a:r>
            <a:endParaRPr lang="en-US" sz="140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748394</xdr:colOff>
      <xdr:row>3</xdr:row>
      <xdr:rowOff>176894</xdr:rowOff>
    </xdr:from>
    <xdr:to>
      <xdr:col>13</xdr:col>
      <xdr:colOff>109947</xdr:colOff>
      <xdr:row>3</xdr:row>
      <xdr:rowOff>314054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50E1BC82-F427-47DA-BBA5-8170480211F7}"/>
            </a:ext>
          </a:extLst>
        </xdr:cNvPr>
        <xdr:cNvSpPr/>
      </xdr:nvSpPr>
      <xdr:spPr>
        <a:xfrm>
          <a:off x="11511644" y="1360715"/>
          <a:ext cx="137160" cy="13716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 b="0">
            <a:solidFill>
              <a:schemeClr val="accent6">
                <a:lumMod val="50000"/>
              </a:schemeClr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  <a:cs typeface="+mn-cs"/>
          </a:endParaRPr>
        </a:p>
      </xdr:txBody>
    </xdr:sp>
    <xdr:clientData/>
  </xdr:twoCellAnchor>
  <xdr:twoCellAnchor>
    <xdr:from>
      <xdr:col>3</xdr:col>
      <xdr:colOff>149678</xdr:colOff>
      <xdr:row>2</xdr:row>
      <xdr:rowOff>247649</xdr:rowOff>
    </xdr:from>
    <xdr:to>
      <xdr:col>12</xdr:col>
      <xdr:colOff>108857</xdr:colOff>
      <xdr:row>3</xdr:row>
      <xdr:rowOff>367391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B47AD544-838D-42EF-83D9-3A69417C52F2}"/>
            </a:ext>
          </a:extLst>
        </xdr:cNvPr>
        <xdr:cNvGrpSpPr/>
      </xdr:nvGrpSpPr>
      <xdr:grpSpPr>
        <a:xfrm>
          <a:off x="2653392" y="1107620"/>
          <a:ext cx="8504465" cy="435428"/>
          <a:chOff x="2598964" y="1118506"/>
          <a:chExt cx="8273143" cy="432706"/>
        </a:xfrm>
      </xdr:grpSpPr>
      <xdr:sp macro="" textlink="">
        <xdr:nvSpPr>
          <xdr:cNvPr id="77" name="Text Box 13">
            <a:extLst>
              <a:ext uri="{FF2B5EF4-FFF2-40B4-BE49-F238E27FC236}">
                <a16:creationId xmlns:a16="http://schemas.microsoft.com/office/drawing/2014/main" id="{FF401E87-8961-4F0E-8EF7-C9C1702B2AC0}"/>
              </a:ext>
            </a:extLst>
          </xdr:cNvPr>
          <xdr:cNvSpPr txBox="1"/>
        </xdr:nvSpPr>
        <xdr:spPr>
          <a:xfrm>
            <a:off x="2598964" y="1118506"/>
            <a:ext cx="8273143" cy="432706"/>
          </a:xfrm>
          <a:prstGeom prst="wedgeRoundRectCallout">
            <a:avLst>
              <a:gd name="adj1" fmla="val 58552"/>
              <a:gd name="adj2" fmla="val 21253"/>
              <a:gd name="adj3" fmla="val 16667"/>
            </a:avLst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accent6">
                <a:lumMod val="50000"/>
              </a:schemeClr>
            </a:solidFill>
          </a:ln>
          <a:effectLst/>
        </xdr:spPr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>
              <a:lnSpc>
                <a:spcPct val="80000"/>
              </a:lnSpc>
              <a:spcAft>
                <a:spcPts val="0"/>
              </a:spcAft>
            </a:pPr>
            <a:r>
              <a:rPr lang="en-US" sz="1600" b="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ĐƠN GIÁ (USD) = </a:t>
            </a:r>
            <a:r>
              <a:rPr lang="en-US" sz="1600" b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ĐƠN GIÁ (VNĐ)/TỶ GIÁ; </a:t>
            </a:r>
            <a:r>
              <a:rPr lang="en-US" sz="1600" b="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Định dạng hiển thị 2 chữ số sau thập phân.</a:t>
            </a:r>
          </a:p>
        </xdr:txBody>
      </xdr:sp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80473317-D59E-4613-BECA-5578162758C1}"/>
              </a:ext>
            </a:extLst>
          </xdr:cNvPr>
          <xdr:cNvSpPr/>
        </xdr:nvSpPr>
        <xdr:spPr>
          <a:xfrm>
            <a:off x="10504714" y="1156607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4.1</a:t>
            </a:r>
            <a:endParaRPr lang="en-US" sz="140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1015094</xdr:colOff>
      <xdr:row>2</xdr:row>
      <xdr:rowOff>236765</xdr:rowOff>
    </xdr:from>
    <xdr:to>
      <xdr:col>20</xdr:col>
      <xdr:colOff>421821</xdr:colOff>
      <xdr:row>3</xdr:row>
      <xdr:rowOff>357595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465CA290-555E-4F96-A991-30C09D3CC247}"/>
            </a:ext>
          </a:extLst>
        </xdr:cNvPr>
        <xdr:cNvGrpSpPr/>
      </xdr:nvGrpSpPr>
      <xdr:grpSpPr>
        <a:xfrm>
          <a:off x="13609865" y="1096736"/>
          <a:ext cx="5154385" cy="436516"/>
          <a:chOff x="13275130" y="1107622"/>
          <a:chExt cx="5012870" cy="433794"/>
        </a:xfrm>
      </xdr:grpSpPr>
      <xdr:grpSp>
        <xdr:nvGrpSpPr>
          <xdr:cNvPr id="81" name="Group 80">
            <a:extLst>
              <a:ext uri="{FF2B5EF4-FFF2-40B4-BE49-F238E27FC236}">
                <a16:creationId xmlns:a16="http://schemas.microsoft.com/office/drawing/2014/main" id="{6A3DB3CB-FA73-4F19-AF86-C89AD8A9D2B6}"/>
              </a:ext>
            </a:extLst>
          </xdr:cNvPr>
          <xdr:cNvGrpSpPr/>
        </xdr:nvGrpSpPr>
        <xdr:grpSpPr>
          <a:xfrm>
            <a:off x="13275130" y="1107622"/>
            <a:ext cx="5012870" cy="433794"/>
            <a:chOff x="13275130" y="1107622"/>
            <a:chExt cx="5012870" cy="433794"/>
          </a:xfrm>
        </xdr:grpSpPr>
        <xdr:sp macro="" textlink="">
          <xdr:nvSpPr>
            <xdr:cNvPr id="78" name="Text Box 13">
              <a:extLst>
                <a:ext uri="{FF2B5EF4-FFF2-40B4-BE49-F238E27FC236}">
                  <a16:creationId xmlns:a16="http://schemas.microsoft.com/office/drawing/2014/main" id="{998CF84F-B6E2-4B7B-B887-77233B1426BC}"/>
                </a:ext>
              </a:extLst>
            </xdr:cNvPr>
            <xdr:cNvSpPr txBox="1"/>
          </xdr:nvSpPr>
          <xdr:spPr>
            <a:xfrm>
              <a:off x="13645245" y="1107622"/>
              <a:ext cx="4642755" cy="432706"/>
            </a:xfrm>
            <a:prstGeom prst="wedgeRoundRectCallout">
              <a:avLst>
                <a:gd name="adj1" fmla="val -56173"/>
                <a:gd name="adj2" fmla="val 36976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r"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THÀNH</a:t>
              </a: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TIỀN = </a:t>
              </a:r>
              <a:r>
                <a:rPr lang="en-US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ĐƠN GIÁ (VNĐ)*SỐ LƯỢNG</a:t>
              </a:r>
            </a:p>
          </xdr:txBody>
        </xdr:sp>
        <xdr:sp macro="" textlink="">
          <xdr:nvSpPr>
            <xdr:cNvPr id="80" name="Oval 79">
              <a:extLst>
                <a:ext uri="{FF2B5EF4-FFF2-40B4-BE49-F238E27FC236}">
                  <a16:creationId xmlns:a16="http://schemas.microsoft.com/office/drawing/2014/main" id="{500A7E5B-DA70-4FC2-A36A-862B15819587}"/>
                </a:ext>
              </a:extLst>
            </xdr:cNvPr>
            <xdr:cNvSpPr/>
          </xdr:nvSpPr>
          <xdr:spPr>
            <a:xfrm>
              <a:off x="13275130" y="1404256"/>
              <a:ext cx="137160" cy="13716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83" name="Oval 82">
            <a:extLst>
              <a:ext uri="{FF2B5EF4-FFF2-40B4-BE49-F238E27FC236}">
                <a16:creationId xmlns:a16="http://schemas.microsoft.com/office/drawing/2014/main" id="{B50CBC12-373A-4C92-A2AF-24AF0BB8BD94}"/>
              </a:ext>
            </a:extLst>
          </xdr:cNvPr>
          <xdr:cNvSpPr/>
        </xdr:nvSpPr>
        <xdr:spPr>
          <a:xfrm>
            <a:off x="13724166" y="1148444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4.2</a:t>
            </a:r>
            <a:endParaRPr lang="en-US" sz="140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549731</xdr:colOff>
      <xdr:row>1</xdr:row>
      <xdr:rowOff>32660</xdr:rowOff>
    </xdr:from>
    <xdr:to>
      <xdr:col>26</xdr:col>
      <xdr:colOff>204107</xdr:colOff>
      <xdr:row>3</xdr:row>
      <xdr:rowOff>137160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EC91C8ED-B101-4BF6-90B4-8753A37D182C}"/>
            </a:ext>
          </a:extLst>
        </xdr:cNvPr>
        <xdr:cNvGrpSpPr/>
      </xdr:nvGrpSpPr>
      <xdr:grpSpPr>
        <a:xfrm>
          <a:off x="17161331" y="348346"/>
          <a:ext cx="5543547" cy="888271"/>
          <a:chOff x="16293195" y="345624"/>
          <a:chExt cx="5451019" cy="893715"/>
        </a:xfrm>
      </xdr:grpSpPr>
      <xdr:sp macro="" textlink="">
        <xdr:nvSpPr>
          <xdr:cNvPr id="76" name="Text Box 13">
            <a:extLst>
              <a:ext uri="{FF2B5EF4-FFF2-40B4-BE49-F238E27FC236}">
                <a16:creationId xmlns:a16="http://schemas.microsoft.com/office/drawing/2014/main" id="{663F5191-442D-4A95-8C25-F8662277BA8C}"/>
              </a:ext>
            </a:extLst>
          </xdr:cNvPr>
          <xdr:cNvSpPr txBox="1"/>
        </xdr:nvSpPr>
        <xdr:spPr>
          <a:xfrm>
            <a:off x="16293195" y="345624"/>
            <a:ext cx="5451019" cy="432706"/>
          </a:xfrm>
          <a:prstGeom prst="wedgeRoundRectCallout">
            <a:avLst>
              <a:gd name="adj1" fmla="val -40533"/>
              <a:gd name="adj2" fmla="val 137605"/>
              <a:gd name="adj3" fmla="val 16667"/>
            </a:avLst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accent6">
                <a:lumMod val="50000"/>
              </a:schemeClr>
            </a:solidFill>
          </a:ln>
          <a:effectLst/>
        </xdr:spPr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80000"/>
              </a:lnSpc>
              <a:spcAft>
                <a:spcPts val="0"/>
              </a:spcAft>
            </a:pPr>
            <a:r>
              <a:rPr lang="en-US" sz="1600" b="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vi-VN" sz="1600" b="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Nếu </a:t>
            </a:r>
            <a:r>
              <a:rPr lang="vi-VN" sz="1600" b="1" i="1" u="sng" baseline="0">
                <a:solidFill>
                  <a:srgbClr val="C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SỐ LƯ</a:t>
            </a:r>
            <a:r>
              <a:rPr lang="en-US" sz="1600" b="1" i="1" u="sng" baseline="0">
                <a:solidFill>
                  <a:srgbClr val="C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Ợ</a:t>
            </a:r>
            <a:r>
              <a:rPr lang="vi-VN" sz="1600" b="1" i="1" u="sng" baseline="0">
                <a:solidFill>
                  <a:srgbClr val="C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NG &gt;=2</a:t>
            </a:r>
            <a:r>
              <a:rPr lang="en-US" sz="1600" b="1" i="1" u="sng" baseline="0">
                <a:solidFill>
                  <a:srgbClr val="C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vi-VN" sz="1600" b="1" i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và </a:t>
            </a:r>
            <a:r>
              <a:rPr lang="vi-VN" sz="1600" b="1" i="1" u="sng" baseline="0">
                <a:solidFill>
                  <a:srgbClr val="C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MÃ LOẠI là “Tv”</a:t>
            </a:r>
            <a:r>
              <a:rPr lang="vi-VN" sz="1600" b="0" u="sng" baseline="0">
                <a:solidFill>
                  <a:srgbClr val="C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vi-VN" sz="1600" b="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thì </a:t>
            </a:r>
            <a:r>
              <a:rPr lang="en-US" sz="1600" b="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điền</a:t>
            </a:r>
            <a:r>
              <a:rPr lang="vi-VN" sz="1600" b="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vi-VN" sz="1600" b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“VIP”</a:t>
            </a:r>
          </a:p>
        </xdr:txBody>
      </xdr:sp>
      <xdr:sp macro="" textlink="">
        <xdr:nvSpPr>
          <xdr:cNvPr id="84" name="Oval 83">
            <a:extLst>
              <a:ext uri="{FF2B5EF4-FFF2-40B4-BE49-F238E27FC236}">
                <a16:creationId xmlns:a16="http://schemas.microsoft.com/office/drawing/2014/main" id="{1949C150-748F-489A-867E-170C6F246A01}"/>
              </a:ext>
            </a:extLst>
          </xdr:cNvPr>
          <xdr:cNvSpPr/>
        </xdr:nvSpPr>
        <xdr:spPr>
          <a:xfrm>
            <a:off x="16777607" y="1102179"/>
            <a:ext cx="137160" cy="13716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 b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+mn-cs"/>
            </a:endParaRPr>
          </a:p>
        </xdr:txBody>
      </xdr:sp>
    </xdr:grpSp>
    <xdr:clientData/>
  </xdr:twoCellAnchor>
  <xdr:twoCellAnchor>
    <xdr:from>
      <xdr:col>6</xdr:col>
      <xdr:colOff>400051</xdr:colOff>
      <xdr:row>0</xdr:row>
      <xdr:rowOff>250372</xdr:rowOff>
    </xdr:from>
    <xdr:to>
      <xdr:col>15</xdr:col>
      <xdr:colOff>177981</xdr:colOff>
      <xdr:row>3</xdr:row>
      <xdr:rowOff>409302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6470D5EC-B54C-498E-86F1-7D8928C94BC0}"/>
            </a:ext>
          </a:extLst>
        </xdr:cNvPr>
        <xdr:cNvGrpSpPr/>
      </xdr:nvGrpSpPr>
      <xdr:grpSpPr>
        <a:xfrm>
          <a:off x="5429251" y="250372"/>
          <a:ext cx="8747759" cy="1258387"/>
          <a:chOff x="5294680" y="253094"/>
          <a:chExt cx="8504052" cy="1258387"/>
        </a:xfrm>
      </xdr:grpSpPr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AC5EFDEE-4FD1-44FA-B5BC-B16E0B89368B}"/>
              </a:ext>
            </a:extLst>
          </xdr:cNvPr>
          <xdr:cNvGrpSpPr/>
        </xdr:nvGrpSpPr>
        <xdr:grpSpPr>
          <a:xfrm>
            <a:off x="5294680" y="253094"/>
            <a:ext cx="8504052" cy="1258387"/>
            <a:chOff x="5294680" y="253094"/>
            <a:chExt cx="8504052" cy="1258387"/>
          </a:xfrm>
        </xdr:grpSpPr>
        <xdr:sp macro="" textlink="">
          <xdr:nvSpPr>
            <xdr:cNvPr id="74" name="Text Box 13">
              <a:extLst>
                <a:ext uri="{FF2B5EF4-FFF2-40B4-BE49-F238E27FC236}">
                  <a16:creationId xmlns:a16="http://schemas.microsoft.com/office/drawing/2014/main" id="{9025BA44-7245-400C-B6A6-F007A6B0A320}"/>
                </a:ext>
              </a:extLst>
            </xdr:cNvPr>
            <xdr:cNvSpPr txBox="1"/>
          </xdr:nvSpPr>
          <xdr:spPr>
            <a:xfrm>
              <a:off x="5294680" y="253094"/>
              <a:ext cx="7170964" cy="432706"/>
            </a:xfrm>
            <a:prstGeom prst="wedgeRoundRectCallout">
              <a:avLst>
                <a:gd name="adj1" fmla="val 69585"/>
                <a:gd name="adj2" fmla="val 30687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Nếu </a:t>
              </a:r>
              <a:r>
                <a:rPr lang="en-US" sz="1600" b="1" i="1" baseline="0">
                  <a:solidFill>
                    <a:srgbClr val="C00000"/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MÃ LOẠI là “Tv” </a:t>
              </a: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thì  CHIẾT KHẤU </a:t>
              </a:r>
              <a:r>
                <a:rPr lang="en-US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= THÀNH TIỀN * Tỷ lệ chiết khấu </a:t>
              </a:r>
            </a:p>
          </xdr:txBody>
        </xdr:sp>
        <xdr:sp macro="" textlink="">
          <xdr:nvSpPr>
            <xdr:cNvPr id="78" name="Oval 77">
              <a:extLst>
                <a:ext uri="{FF2B5EF4-FFF2-40B4-BE49-F238E27FC236}">
                  <a16:creationId xmlns:a16="http://schemas.microsoft.com/office/drawing/2014/main" id="{19652302-5885-48E6-A3BD-B113939A7658}"/>
                </a:ext>
              </a:extLst>
            </xdr:cNvPr>
            <xdr:cNvSpPr/>
          </xdr:nvSpPr>
          <xdr:spPr>
            <a:xfrm>
              <a:off x="13661572" y="1374321"/>
              <a:ext cx="137160" cy="13716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86" name="Oval 85">
            <a:extLst>
              <a:ext uri="{FF2B5EF4-FFF2-40B4-BE49-F238E27FC236}">
                <a16:creationId xmlns:a16="http://schemas.microsoft.com/office/drawing/2014/main" id="{1542E874-17EE-411A-9C65-F8E1FBC8E097}"/>
              </a:ext>
            </a:extLst>
          </xdr:cNvPr>
          <xdr:cNvSpPr/>
        </xdr:nvSpPr>
        <xdr:spPr>
          <a:xfrm>
            <a:off x="11947072" y="1170216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5.1</a:t>
            </a:r>
            <a:endParaRPr lang="en-US" sz="140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11</xdr:col>
      <xdr:colOff>272143</xdr:colOff>
      <xdr:row>1</xdr:row>
      <xdr:rowOff>29937</xdr:rowOff>
    </xdr:from>
    <xdr:to>
      <xdr:col>17</xdr:col>
      <xdr:colOff>327661</xdr:colOff>
      <xdr:row>3</xdr:row>
      <xdr:rowOff>137159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A9DEAED0-0CCA-41A5-90BB-C097E451D56E}"/>
            </a:ext>
          </a:extLst>
        </xdr:cNvPr>
        <xdr:cNvGrpSpPr/>
      </xdr:nvGrpSpPr>
      <xdr:grpSpPr>
        <a:xfrm>
          <a:off x="10439400" y="345623"/>
          <a:ext cx="6499861" cy="890993"/>
          <a:chOff x="10178143" y="342901"/>
          <a:chExt cx="5892982" cy="896437"/>
        </a:xfrm>
      </xdr:grpSpPr>
      <xdr:grpSp>
        <xdr:nvGrpSpPr>
          <xdr:cNvPr id="81" name="Group 80">
            <a:extLst>
              <a:ext uri="{FF2B5EF4-FFF2-40B4-BE49-F238E27FC236}">
                <a16:creationId xmlns:a16="http://schemas.microsoft.com/office/drawing/2014/main" id="{0B20681B-8436-4303-BE3D-714CA045DA92}"/>
              </a:ext>
            </a:extLst>
          </xdr:cNvPr>
          <xdr:cNvGrpSpPr/>
        </xdr:nvGrpSpPr>
        <xdr:grpSpPr>
          <a:xfrm>
            <a:off x="10178143" y="342901"/>
            <a:ext cx="5892982" cy="896437"/>
            <a:chOff x="10178143" y="342901"/>
            <a:chExt cx="5892982" cy="896437"/>
          </a:xfrm>
        </xdr:grpSpPr>
        <xdr:sp macro="" textlink="">
          <xdr:nvSpPr>
            <xdr:cNvPr id="75" name="Text Box 13">
              <a:extLst>
                <a:ext uri="{FF2B5EF4-FFF2-40B4-BE49-F238E27FC236}">
                  <a16:creationId xmlns:a16="http://schemas.microsoft.com/office/drawing/2014/main" id="{8B32DECC-B087-44F0-B84C-7F733CDF2284}"/>
                </a:ext>
              </a:extLst>
            </xdr:cNvPr>
            <xdr:cNvSpPr txBox="1"/>
          </xdr:nvSpPr>
          <xdr:spPr>
            <a:xfrm>
              <a:off x="10178143" y="342901"/>
              <a:ext cx="5755821" cy="432706"/>
            </a:xfrm>
            <a:prstGeom prst="wedgeRoundRectCallout">
              <a:avLst>
                <a:gd name="adj1" fmla="val 51646"/>
                <a:gd name="adj2" fmla="val 140750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</a:t>
              </a:r>
              <a:r>
                <a:rPr lang="vi-VN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Nếu </a:t>
              </a:r>
              <a:r>
                <a:rPr lang="vi-VN" sz="1600" b="1" i="1" baseline="0">
                  <a:solidFill>
                    <a:srgbClr val="C00000"/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SỐ LƯ</a:t>
              </a:r>
              <a:r>
                <a:rPr lang="en-US" sz="1600" b="1" i="1" baseline="0">
                  <a:solidFill>
                    <a:srgbClr val="C00000"/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Ợ</a:t>
              </a:r>
              <a:r>
                <a:rPr lang="vi-VN" sz="1600" b="1" i="1" baseline="0">
                  <a:solidFill>
                    <a:srgbClr val="C00000"/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NG từ 2 trở lên </a:t>
              </a:r>
              <a:r>
                <a:rPr lang="vi-VN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thì GHI CHÚ là </a:t>
              </a:r>
              <a:r>
                <a:rPr lang="vi-VN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“Mua SL nhiều” </a:t>
              </a:r>
              <a:endParaRPr lang="en-US" sz="1600" b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80" name="Oval 79">
              <a:extLst>
                <a:ext uri="{FF2B5EF4-FFF2-40B4-BE49-F238E27FC236}">
                  <a16:creationId xmlns:a16="http://schemas.microsoft.com/office/drawing/2014/main" id="{66C1C493-90BF-42EC-B5A2-A0E518DA4FAE}"/>
                </a:ext>
              </a:extLst>
            </xdr:cNvPr>
            <xdr:cNvSpPr/>
          </xdr:nvSpPr>
          <xdr:spPr>
            <a:xfrm>
              <a:off x="15933965" y="1102178"/>
              <a:ext cx="137160" cy="13716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88" name="Oval 87">
            <a:extLst>
              <a:ext uri="{FF2B5EF4-FFF2-40B4-BE49-F238E27FC236}">
                <a16:creationId xmlns:a16="http://schemas.microsoft.com/office/drawing/2014/main" id="{C0D9F968-DA67-494C-B855-BF4521D944AF}"/>
              </a:ext>
            </a:extLst>
          </xdr:cNvPr>
          <xdr:cNvSpPr/>
        </xdr:nvSpPr>
        <xdr:spPr>
          <a:xfrm>
            <a:off x="15566572" y="381001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5.2</a:t>
            </a:r>
            <a:endParaRPr lang="en-US" sz="140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17</xdr:col>
      <xdr:colOff>571499</xdr:colOff>
      <xdr:row>1</xdr:row>
      <xdr:rowOff>68037</xdr:rowOff>
    </xdr:from>
    <xdr:to>
      <xdr:col>17</xdr:col>
      <xdr:colOff>911859</xdr:colOff>
      <xdr:row>1</xdr:row>
      <xdr:rowOff>408397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2CCC6F2F-DB61-4D9A-BC66-C3D1326C9636}"/>
            </a:ext>
          </a:extLst>
        </xdr:cNvPr>
        <xdr:cNvSpPr/>
      </xdr:nvSpPr>
      <xdr:spPr>
        <a:xfrm>
          <a:off x="16314963" y="381001"/>
          <a:ext cx="340360" cy="340360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0"/>
            </a:spcAft>
          </a:pPr>
          <a:r>
            <a:rPr lang="en-US" sz="1400" b="1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5.3</a:t>
          </a:r>
          <a:endParaRPr lang="en-US" sz="1400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476250</xdr:colOff>
      <xdr:row>2</xdr:row>
      <xdr:rowOff>157843</xdr:rowOff>
    </xdr:from>
    <xdr:to>
      <xdr:col>28</xdr:col>
      <xdr:colOff>81643</xdr:colOff>
      <xdr:row>3</xdr:row>
      <xdr:rowOff>380999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45E65F97-DA9B-42FD-9704-733AE55154D9}"/>
            </a:ext>
          </a:extLst>
        </xdr:cNvPr>
        <xdr:cNvGrpSpPr/>
      </xdr:nvGrpSpPr>
      <xdr:grpSpPr>
        <a:xfrm>
          <a:off x="18633621" y="941614"/>
          <a:ext cx="5189765" cy="538842"/>
          <a:chOff x="17730107" y="1110342"/>
          <a:chExt cx="5116286" cy="536121"/>
        </a:xfrm>
      </xdr:grpSpPr>
      <xdr:grpSp>
        <xdr:nvGrpSpPr>
          <xdr:cNvPr id="83" name="Group 82">
            <a:extLst>
              <a:ext uri="{FF2B5EF4-FFF2-40B4-BE49-F238E27FC236}">
                <a16:creationId xmlns:a16="http://schemas.microsoft.com/office/drawing/2014/main" id="{2ABA00A1-7749-46BD-8080-55B67E498A2F}"/>
              </a:ext>
            </a:extLst>
          </xdr:cNvPr>
          <xdr:cNvGrpSpPr/>
        </xdr:nvGrpSpPr>
        <xdr:grpSpPr>
          <a:xfrm>
            <a:off x="17730107" y="1110342"/>
            <a:ext cx="5116286" cy="536121"/>
            <a:chOff x="17730107" y="1110342"/>
            <a:chExt cx="5116286" cy="536121"/>
          </a:xfrm>
        </xdr:grpSpPr>
        <xdr:sp macro="" textlink="">
          <xdr:nvSpPr>
            <xdr:cNvPr id="77" name="Text Box 13">
              <a:extLst>
                <a:ext uri="{FF2B5EF4-FFF2-40B4-BE49-F238E27FC236}">
                  <a16:creationId xmlns:a16="http://schemas.microsoft.com/office/drawing/2014/main" id="{A58EABA1-287F-4313-BDBB-3B72BD60132E}"/>
                </a:ext>
              </a:extLst>
            </xdr:cNvPr>
            <xdr:cNvSpPr txBox="1"/>
          </xdr:nvSpPr>
          <xdr:spPr>
            <a:xfrm>
              <a:off x="18445844" y="1110342"/>
              <a:ext cx="4400549" cy="536121"/>
            </a:xfrm>
            <a:prstGeom prst="wedgeRoundRectCallout">
              <a:avLst>
                <a:gd name="adj1" fmla="val -63958"/>
                <a:gd name="adj2" fmla="val 4651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r"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</a:t>
              </a:r>
              <a:r>
                <a:rPr lang="vi-VN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Nếu </a:t>
              </a:r>
              <a:r>
                <a:rPr lang="vi-VN" sz="1600" b="1" i="1" u="sng" baseline="0">
                  <a:solidFill>
                    <a:srgbClr val="C00000"/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SỐ LƯƠNG &gt;=2  </a:t>
              </a:r>
              <a:r>
                <a:rPr lang="vi-VN" sz="1600" b="1" i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hoặc</a:t>
              </a:r>
              <a:r>
                <a:rPr lang="vi-VN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</a:t>
              </a:r>
              <a:r>
                <a:rPr lang="vi-VN" sz="1600" b="1" i="1" u="sng" baseline="0">
                  <a:solidFill>
                    <a:srgbClr val="C00000"/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MÃ LOẠI là “Tv”  </a:t>
              </a:r>
              <a:br>
                <a:rPr lang="en-US" sz="1600" b="1" i="1" u="sng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</a:br>
              <a:r>
                <a:rPr lang="en-US" sz="1600" b="1" i="1" u="none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            </a:t>
              </a:r>
              <a:r>
                <a:rPr lang="vi-VN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thì BẢO HÀNH là </a:t>
              </a:r>
              <a:r>
                <a:rPr lang="vi-VN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2</a:t>
              </a:r>
              <a:r>
                <a:rPr lang="en-US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,</a:t>
              </a:r>
              <a:r>
                <a:rPr lang="vi-VN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</a:t>
              </a:r>
              <a:r>
                <a:rPr lang="vi-VN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còn lại là </a:t>
              </a:r>
              <a:r>
                <a:rPr lang="vi-VN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1</a:t>
              </a:r>
              <a:r>
                <a:rPr lang="vi-VN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năm</a:t>
              </a:r>
            </a:p>
          </xdr:txBody>
        </xdr:sp>
        <xdr:sp macro="" textlink="">
          <xdr:nvSpPr>
            <xdr:cNvPr id="82" name="Oval 81">
              <a:extLst>
                <a:ext uri="{FF2B5EF4-FFF2-40B4-BE49-F238E27FC236}">
                  <a16:creationId xmlns:a16="http://schemas.microsoft.com/office/drawing/2014/main" id="{414D1BB7-7811-4AE5-83E0-808AD52A3E9C}"/>
                </a:ext>
              </a:extLst>
            </xdr:cNvPr>
            <xdr:cNvSpPr/>
          </xdr:nvSpPr>
          <xdr:spPr>
            <a:xfrm>
              <a:off x="17730107" y="1279071"/>
              <a:ext cx="137160" cy="13716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91" name="Oval 90">
            <a:extLst>
              <a:ext uri="{FF2B5EF4-FFF2-40B4-BE49-F238E27FC236}">
                <a16:creationId xmlns:a16="http://schemas.microsoft.com/office/drawing/2014/main" id="{6DA825D9-C754-4281-97F4-A17E83F38B2E}"/>
              </a:ext>
            </a:extLst>
          </xdr:cNvPr>
          <xdr:cNvSpPr/>
        </xdr:nvSpPr>
        <xdr:spPr>
          <a:xfrm>
            <a:off x="18508434" y="1159329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5.4</a:t>
            </a:r>
            <a:endParaRPr lang="en-US" sz="140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20559</xdr:colOff>
      <xdr:row>14</xdr:row>
      <xdr:rowOff>68036</xdr:rowOff>
    </xdr:from>
    <xdr:to>
      <xdr:col>14</xdr:col>
      <xdr:colOff>1088</xdr:colOff>
      <xdr:row>23</xdr:row>
      <xdr:rowOff>1087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3B3469B-56E2-44A7-8419-31ECC5E04ED3}"/>
            </a:ext>
          </a:extLst>
        </xdr:cNvPr>
        <xdr:cNvGrpSpPr/>
      </xdr:nvGrpSpPr>
      <xdr:grpSpPr>
        <a:xfrm>
          <a:off x="3112102" y="4770665"/>
          <a:ext cx="9483757" cy="2774222"/>
          <a:chOff x="3014131" y="6613072"/>
          <a:chExt cx="9219779" cy="2749730"/>
        </a:xfrm>
      </xdr:grpSpPr>
      <xdr:sp macro="" textlink="">
        <xdr:nvSpPr>
          <xdr:cNvPr id="9" name="Text Box 13">
            <a:extLst>
              <a:ext uri="{FF2B5EF4-FFF2-40B4-BE49-F238E27FC236}">
                <a16:creationId xmlns:a16="http://schemas.microsoft.com/office/drawing/2014/main" id="{D6869AA5-2E50-BBFA-B447-DFC9F7CDC4DB}"/>
              </a:ext>
            </a:extLst>
          </xdr:cNvPr>
          <xdr:cNvSpPr txBox="1"/>
        </xdr:nvSpPr>
        <xdr:spPr>
          <a:xfrm>
            <a:off x="3014131" y="6613072"/>
            <a:ext cx="7558619" cy="1428750"/>
          </a:xfrm>
          <a:prstGeom prst="wedgeRoundRectCallout">
            <a:avLst>
              <a:gd name="adj1" fmla="val 70783"/>
              <a:gd name="adj2" fmla="val 136820"/>
              <a:gd name="adj3" fmla="val 16667"/>
            </a:avLst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accent6">
                <a:lumMod val="50000"/>
              </a:schemeClr>
            </a:solidFill>
          </a:ln>
          <a:effectLst/>
        </xdr:spPr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80000"/>
              </a:lnSpc>
              <a:spcAft>
                <a:spcPts val="0"/>
              </a:spcAft>
            </a:pPr>
            <a:r>
              <a:rPr lang="en-US" sz="160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rPr>
              <a:t>         Điền nội dung tại ô O23 có dạng  </a:t>
            </a:r>
            <a:r>
              <a:rPr lang="en-US" sz="1600" b="1" i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rPr>
              <a:t>Hà Nội, ngày </a:t>
            </a:r>
            <a:r>
              <a:rPr lang="en-US" sz="2000" b="1" i="1" baseline="0">
                <a:solidFill>
                  <a:srgbClr val="FF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rPr>
              <a:t>X</a:t>
            </a:r>
            <a:r>
              <a:rPr lang="en-US" sz="1600" b="1" i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rPr>
              <a:t> tháng </a:t>
            </a:r>
            <a:r>
              <a:rPr lang="en-US" sz="2000" b="1" i="1" baseline="0">
                <a:solidFill>
                  <a:srgbClr val="FF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rPr>
              <a:t>Y</a:t>
            </a:r>
            <a:r>
              <a:rPr lang="en-US" sz="1600" b="1" i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rPr>
              <a:t> năm </a:t>
            </a:r>
            <a:r>
              <a:rPr lang="en-US" sz="2000" b="1" i="1" baseline="0">
                <a:solidFill>
                  <a:srgbClr val="FF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rPr>
              <a:t>Z</a:t>
            </a:r>
            <a:r>
              <a:rPr lang="en-US" sz="160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rPr>
              <a:t>  </a:t>
            </a:r>
          </a:p>
          <a:p>
            <a:pPr algn="l">
              <a:lnSpc>
                <a:spcPct val="80000"/>
              </a:lnSpc>
              <a:spcAft>
                <a:spcPts val="0"/>
              </a:spcAft>
            </a:pPr>
            <a:r>
              <a:rPr lang="en-US" sz="160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        </a:t>
            </a:r>
            <a:r>
              <a:rPr lang="vi-VN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Thay </a:t>
            </a:r>
            <a:r>
              <a:rPr lang="vi-VN" sz="1800" b="1">
                <a:solidFill>
                  <a:srgbClr val="FF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X</a:t>
            </a:r>
            <a:r>
              <a:rPr lang="vi-VN" sz="1600" b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vi-VN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thành </a:t>
            </a:r>
            <a:r>
              <a:rPr lang="vi-VN" sz="1600" b="1" i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hàm </a:t>
            </a:r>
            <a:r>
              <a:rPr lang="vi-VN" sz="1600" b="0" i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lấy</a:t>
            </a:r>
            <a:r>
              <a:rPr lang="vi-VN" sz="1600" b="1" i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ngày,  </a:t>
            </a:r>
            <a:r>
              <a:rPr lang="vi-VN" sz="1800" b="1" i="1">
                <a:solidFill>
                  <a:srgbClr val="FF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Y</a:t>
            </a:r>
            <a:r>
              <a:rPr lang="en-US" sz="1600" b="1" i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US" sz="1600" b="0" i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thành</a:t>
            </a:r>
            <a:r>
              <a:rPr lang="en-US" sz="1600" b="1" i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hàm </a:t>
            </a:r>
            <a:r>
              <a:rPr lang="en-US" sz="1600" b="0" i="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lấy</a:t>
            </a:r>
            <a:r>
              <a:rPr lang="en-US" sz="1600" b="1" i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vi-VN" sz="1600" b="1" i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tháng, </a:t>
            </a:r>
            <a:r>
              <a:rPr lang="en-US" sz="1800" b="1" i="1">
                <a:solidFill>
                  <a:srgbClr val="FF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Z</a:t>
            </a:r>
            <a:r>
              <a:rPr lang="en-US" sz="1600" b="1" i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US" sz="1600" b="0" i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thành</a:t>
            </a:r>
            <a:r>
              <a:rPr lang="en-US" sz="1600" b="1" i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hàm </a:t>
            </a:r>
            <a:r>
              <a:rPr lang="en-US" sz="1600" b="0" i="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lấy</a:t>
            </a:r>
            <a:r>
              <a:rPr lang="en-US" sz="1600" b="1" i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vi-VN" sz="1600" b="1" i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năm </a:t>
            </a:r>
            <a:br>
              <a:rPr lang="en-US" sz="1600" b="1" i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</a:br>
            <a:r>
              <a:rPr lang="en-US" sz="1600" b="1" i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         </a:t>
            </a:r>
            <a:r>
              <a:rPr lang="vi-VN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của Ngày lập báo cáo tại ô </a:t>
            </a:r>
            <a:r>
              <a:rPr lang="vi-VN" sz="2000" b="1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C3</a:t>
            </a:r>
            <a:r>
              <a:rPr lang="vi-VN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</a:p>
          <a:p>
            <a:pPr algn="l">
              <a:lnSpc>
                <a:spcPct val="80000"/>
              </a:lnSpc>
              <a:spcAft>
                <a:spcPts val="0"/>
              </a:spcAft>
            </a:pPr>
            <a:r>
              <a:rPr lang="en-US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         </a:t>
            </a:r>
            <a:r>
              <a:rPr lang="vi-VN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Điền thêm dấu </a:t>
            </a:r>
            <a:r>
              <a:rPr lang="vi-VN" sz="3200" b="1">
                <a:solidFill>
                  <a:srgbClr val="FF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=</a:t>
            </a:r>
            <a:r>
              <a:rPr lang="vi-VN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vào trước để </a:t>
            </a:r>
            <a:r>
              <a:rPr lang="vi-VN" sz="1600" b="1" i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lập công thức</a:t>
            </a:r>
            <a:r>
              <a:rPr lang="vi-VN" sz="160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hiển thị ngày, tháng, năm tự động.</a:t>
            </a: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6867466E-E2D3-53F4-C019-2E2393D2E045}"/>
              </a:ext>
            </a:extLst>
          </xdr:cNvPr>
          <xdr:cNvSpPr/>
        </xdr:nvSpPr>
        <xdr:spPr>
          <a:xfrm>
            <a:off x="12096750" y="9225642"/>
            <a:ext cx="137160" cy="13716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 b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+mn-cs"/>
            </a:endParaRPr>
          </a:p>
        </xdr:txBody>
      </xdr:sp>
    </xdr:grpSp>
    <xdr:clientData/>
  </xdr:twoCellAnchor>
  <xdr:twoCellAnchor>
    <xdr:from>
      <xdr:col>4</xdr:col>
      <xdr:colOff>127907</xdr:colOff>
      <xdr:row>14</xdr:row>
      <xdr:rowOff>73480</xdr:rowOff>
    </xdr:from>
    <xdr:to>
      <xdr:col>4</xdr:col>
      <xdr:colOff>468267</xdr:colOff>
      <xdr:row>15</xdr:row>
      <xdr:rowOff>100876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6C2AB05-3FFD-4916-A69C-A86FDDC36285}"/>
            </a:ext>
          </a:extLst>
        </xdr:cNvPr>
        <xdr:cNvSpPr/>
      </xdr:nvSpPr>
      <xdr:spPr>
        <a:xfrm>
          <a:off x="3137807" y="4769305"/>
          <a:ext cx="340360" cy="341721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0"/>
            </a:spcAft>
          </a:pPr>
          <a:r>
            <a:rPr lang="en-US" sz="1400" b="1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</a:t>
          </a:r>
          <a:endParaRPr lang="en-US" sz="1400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149678</xdr:colOff>
      <xdr:row>16</xdr:row>
      <xdr:rowOff>108858</xdr:rowOff>
    </xdr:from>
    <xdr:to>
      <xdr:col>10</xdr:col>
      <xdr:colOff>138328</xdr:colOff>
      <xdr:row>21</xdr:row>
      <xdr:rowOff>123553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1CE65F95-53B3-4B08-A909-116D7B852D97}"/>
            </a:ext>
          </a:extLst>
        </xdr:cNvPr>
        <xdr:cNvGrpSpPr/>
      </xdr:nvGrpSpPr>
      <xdr:grpSpPr>
        <a:xfrm>
          <a:off x="2653392" y="5442858"/>
          <a:ext cx="6988165" cy="1593124"/>
          <a:chOff x="2612571" y="5470072"/>
          <a:chExt cx="6792221" cy="1579516"/>
        </a:xfrm>
      </xdr:grpSpPr>
      <xdr:sp macro="" textlink="">
        <xdr:nvSpPr>
          <xdr:cNvPr id="74" name="Text Box 13">
            <a:extLst>
              <a:ext uri="{FF2B5EF4-FFF2-40B4-BE49-F238E27FC236}">
                <a16:creationId xmlns:a16="http://schemas.microsoft.com/office/drawing/2014/main" id="{D925F9DF-A313-4934-B013-F969D56DFD70}"/>
              </a:ext>
            </a:extLst>
          </xdr:cNvPr>
          <xdr:cNvSpPr txBox="1"/>
        </xdr:nvSpPr>
        <xdr:spPr>
          <a:xfrm>
            <a:off x="2612571" y="5470072"/>
            <a:ext cx="5674179" cy="762000"/>
          </a:xfrm>
          <a:prstGeom prst="wedgeRoundRectCallout">
            <a:avLst>
              <a:gd name="adj1" fmla="val 69144"/>
              <a:gd name="adj2" fmla="val 148376"/>
              <a:gd name="adj3" fmla="val 16667"/>
            </a:avLst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accent6">
                <a:lumMod val="50000"/>
              </a:schemeClr>
            </a:solidFill>
          </a:ln>
          <a:effectLst/>
        </xdr:spPr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>
              <a:lnSpc>
                <a:spcPct val="80000"/>
              </a:lnSpc>
              <a:spcAft>
                <a:spcPts val="0"/>
              </a:spcAft>
            </a:pPr>
            <a:r>
              <a:rPr lang="en-US" sz="1600" b="0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Dùng các hàm AutoSum để tính </a:t>
            </a:r>
            <a:r>
              <a:rPr lang="en-US" sz="1600" b="1" baseline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cho các ô K22, M22, O22, Q22 theo yêu cầu trong comment.</a:t>
            </a:r>
          </a:p>
        </xdr:txBody>
      </xdr:sp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AE79796E-CE40-46B8-B400-8068089A3A18}"/>
              </a:ext>
            </a:extLst>
          </xdr:cNvPr>
          <xdr:cNvSpPr/>
        </xdr:nvSpPr>
        <xdr:spPr>
          <a:xfrm>
            <a:off x="9266465" y="6907348"/>
            <a:ext cx="138327" cy="14224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600" b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+mn-cs"/>
            </a:endParaRPr>
          </a:p>
        </xdr:txBody>
      </xdr:sp>
    </xdr:grpSp>
    <xdr:clientData/>
  </xdr:twoCellAnchor>
  <xdr:twoCellAnchor>
    <xdr:from>
      <xdr:col>9</xdr:col>
      <xdr:colOff>1986642</xdr:colOff>
      <xdr:row>1</xdr:row>
      <xdr:rowOff>244929</xdr:rowOff>
    </xdr:from>
    <xdr:to>
      <xdr:col>16</xdr:col>
      <xdr:colOff>241212</xdr:colOff>
      <xdr:row>3</xdr:row>
      <xdr:rowOff>254902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E5F3E8E8-FAD5-4823-953D-EE2665008F29}"/>
            </a:ext>
          </a:extLst>
        </xdr:cNvPr>
        <xdr:cNvGrpSpPr/>
      </xdr:nvGrpSpPr>
      <xdr:grpSpPr>
        <a:xfrm>
          <a:off x="8790213" y="560615"/>
          <a:ext cx="6386199" cy="793744"/>
          <a:chOff x="8613321" y="1034143"/>
          <a:chExt cx="6160259" cy="796480"/>
        </a:xfrm>
      </xdr:grpSpPr>
      <xdr:grpSp>
        <xdr:nvGrpSpPr>
          <xdr:cNvPr id="81" name="Group 80">
            <a:extLst>
              <a:ext uri="{FF2B5EF4-FFF2-40B4-BE49-F238E27FC236}">
                <a16:creationId xmlns:a16="http://schemas.microsoft.com/office/drawing/2014/main" id="{E807E90B-4703-4F47-9443-A1819BD71DEA}"/>
              </a:ext>
            </a:extLst>
          </xdr:cNvPr>
          <xdr:cNvGrpSpPr/>
        </xdr:nvGrpSpPr>
        <xdr:grpSpPr>
          <a:xfrm>
            <a:off x="8613321" y="1034143"/>
            <a:ext cx="6160259" cy="796480"/>
            <a:chOff x="8953500" y="462643"/>
            <a:chExt cx="6160259" cy="796480"/>
          </a:xfrm>
        </xdr:grpSpPr>
        <xdr:sp macro="" textlink="">
          <xdr:nvSpPr>
            <xdr:cNvPr id="78" name="Text Box 13">
              <a:extLst>
                <a:ext uri="{FF2B5EF4-FFF2-40B4-BE49-F238E27FC236}">
                  <a16:creationId xmlns:a16="http://schemas.microsoft.com/office/drawing/2014/main" id="{73FDDCE6-2841-4B6D-8CB2-FD9C271ABE00}"/>
                </a:ext>
              </a:extLst>
            </xdr:cNvPr>
            <xdr:cNvSpPr txBox="1"/>
          </xdr:nvSpPr>
          <xdr:spPr>
            <a:xfrm>
              <a:off x="8953500" y="462643"/>
              <a:ext cx="4925786" cy="489857"/>
            </a:xfrm>
            <a:prstGeom prst="wedgeRoundRectCallout">
              <a:avLst>
                <a:gd name="adj1" fmla="val 73712"/>
                <a:gd name="adj2" fmla="val 95064"/>
                <a:gd name="adj3" fmla="val 16667"/>
              </a:avLst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chemeClr val="accent6">
                  <a:lumMod val="50000"/>
                </a:schemeClr>
              </a:solidFill>
            </a:ln>
            <a:effectLst/>
          </xdr:spPr>
          <xdr:txBody>
            <a:bodyPr rot="0" spcFirstLastPara="0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>
                <a:lnSpc>
                  <a:spcPct val="80000"/>
                </a:lnSpc>
                <a:spcAft>
                  <a:spcPts val="0"/>
                </a:spcAft>
              </a:pPr>
              <a:r>
                <a:rPr lang="en-US" sz="1600" b="0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 Tính PHẢI TRẢ = </a:t>
              </a:r>
              <a:r>
                <a:rPr lang="en-US" sz="16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rPr>
                <a:t>THÀNH TIỀN - CHIẾT KHẤU</a:t>
              </a:r>
            </a:p>
          </xdr:txBody>
        </xdr:sp>
        <xdr:sp macro="" textlink="">
          <xdr:nvSpPr>
            <xdr:cNvPr id="80" name="Oval 79">
              <a:extLst>
                <a:ext uri="{FF2B5EF4-FFF2-40B4-BE49-F238E27FC236}">
                  <a16:creationId xmlns:a16="http://schemas.microsoft.com/office/drawing/2014/main" id="{D9DE6D7F-1A15-45C2-85E8-6142A83DC689}"/>
                </a:ext>
              </a:extLst>
            </xdr:cNvPr>
            <xdr:cNvSpPr/>
          </xdr:nvSpPr>
          <xdr:spPr>
            <a:xfrm>
              <a:off x="14976599" y="1121963"/>
              <a:ext cx="137160" cy="13716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600" b="0">
                <a:solidFill>
                  <a:schemeClr val="accent6">
                    <a:lumMod val="50000"/>
                  </a:schemeClr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+mn-cs"/>
              </a:endParaRPr>
            </a:p>
          </xdr:txBody>
        </xdr:sp>
      </xdr:grpSp>
      <xdr:sp macro="" textlink="">
        <xdr:nvSpPr>
          <xdr:cNvPr id="84" name="Oval 83">
            <a:extLst>
              <a:ext uri="{FF2B5EF4-FFF2-40B4-BE49-F238E27FC236}">
                <a16:creationId xmlns:a16="http://schemas.microsoft.com/office/drawing/2014/main" id="{E1A97588-518A-4E85-BBC2-6E163A3EFC69}"/>
              </a:ext>
            </a:extLst>
          </xdr:cNvPr>
          <xdr:cNvSpPr/>
        </xdr:nvSpPr>
        <xdr:spPr>
          <a:xfrm>
            <a:off x="13117285" y="1088571"/>
            <a:ext cx="340360" cy="34036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n-US" sz="1400" b="1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7.1</a:t>
            </a:r>
            <a:endParaRPr lang="en-US" sz="140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9</xdr:col>
      <xdr:colOff>1183821</xdr:colOff>
      <xdr:row>17</xdr:row>
      <xdr:rowOff>149678</xdr:rowOff>
    </xdr:from>
    <xdr:to>
      <xdr:col>9</xdr:col>
      <xdr:colOff>1524181</xdr:colOff>
      <xdr:row>18</xdr:row>
      <xdr:rowOff>177074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2D05FC19-352B-4A8A-ADA3-56A87D8C80FB}"/>
            </a:ext>
          </a:extLst>
        </xdr:cNvPr>
        <xdr:cNvSpPr/>
      </xdr:nvSpPr>
      <xdr:spPr>
        <a:xfrm>
          <a:off x="7810500" y="5769428"/>
          <a:ext cx="340360" cy="340360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0"/>
            </a:spcAft>
          </a:pPr>
          <a:r>
            <a:rPr lang="en-US" sz="1400" b="1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7.2</a:t>
          </a:r>
          <a:endParaRPr lang="en-US" sz="1400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opLeftCell="A2" zoomScale="70" zoomScaleNormal="70" workbookViewId="0">
      <selection activeCell="E10" sqref="E10"/>
    </sheetView>
  </sheetViews>
  <sheetFormatPr defaultColWidth="9.109375" defaultRowHeight="24.9" customHeight="1" x14ac:dyDescent="0.25"/>
  <cols>
    <col min="1" max="1" width="10.109375" style="7" customWidth="1"/>
    <col min="2" max="2" width="13.5546875" style="11" customWidth="1"/>
    <col min="3" max="3" width="12.88671875" style="7" customWidth="1"/>
    <col min="4" max="4" width="8.5546875" style="7" customWidth="1"/>
    <col min="5" max="5" width="20.33203125" style="7" customWidth="1"/>
    <col min="6" max="6" width="8" style="7" customWidth="1"/>
    <col min="7" max="7" width="8.33203125" style="7" customWidth="1"/>
    <col min="8" max="8" width="6.5546875" style="7" customWidth="1"/>
    <col min="9" max="9" width="11" style="12" bestFit="1" customWidth="1"/>
    <col min="10" max="10" width="39.33203125" style="12" customWidth="1"/>
    <col min="11" max="11" width="9.6640625" style="12" customWidth="1"/>
    <col min="12" max="12" width="12.88671875" style="13" customWidth="1"/>
    <col min="13" max="13" width="11.5546875" style="7" customWidth="1"/>
    <col min="14" max="14" width="10.88671875" style="7" customWidth="1"/>
    <col min="15" max="15" width="20.44140625" style="7" customWidth="1"/>
    <col min="16" max="16" width="13.6640625" style="7" customWidth="1"/>
    <col min="17" max="17" width="18.109375" style="7" customWidth="1"/>
    <col min="18" max="18" width="15.6640625" style="7" customWidth="1"/>
    <col min="19" max="19" width="6.88671875" style="7" customWidth="1"/>
    <col min="20" max="20" width="9.109375" style="7" customWidth="1"/>
    <col min="21" max="16384" width="9.109375" style="7"/>
  </cols>
  <sheetData>
    <row r="1" spans="1:20" ht="24.9" customHeight="1" x14ac:dyDescent="0.25">
      <c r="A1" s="10" t="s">
        <v>25</v>
      </c>
    </row>
    <row r="2" spans="1:20" ht="37.5" customHeight="1" x14ac:dyDescent="0.25">
      <c r="A2" s="73" t="s">
        <v>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20" ht="24.9" customHeight="1" x14ac:dyDescent="0.25">
      <c r="A3" s="42" t="s">
        <v>57</v>
      </c>
      <c r="B3" s="43"/>
      <c r="C3" s="60"/>
      <c r="N3" s="74" t="s">
        <v>0</v>
      </c>
      <c r="O3" s="74"/>
      <c r="P3" s="44">
        <v>0.1</v>
      </c>
    </row>
    <row r="4" spans="1:20" s="8" customFormat="1" ht="35.25" customHeight="1" x14ac:dyDescent="0.25">
      <c r="A4" s="19" t="s">
        <v>1</v>
      </c>
      <c r="B4" s="20" t="s">
        <v>49</v>
      </c>
      <c r="C4" s="19" t="s">
        <v>23</v>
      </c>
      <c r="D4" s="21" t="s">
        <v>26</v>
      </c>
      <c r="E4" s="19" t="s">
        <v>44</v>
      </c>
      <c r="F4" s="19" t="s">
        <v>50</v>
      </c>
      <c r="G4" s="19" t="s">
        <v>74</v>
      </c>
      <c r="H4" s="19" t="s">
        <v>75</v>
      </c>
      <c r="I4" s="19" t="s">
        <v>2</v>
      </c>
      <c r="J4" s="19" t="s">
        <v>3</v>
      </c>
      <c r="K4" s="19" t="s">
        <v>4</v>
      </c>
      <c r="L4" s="22" t="s">
        <v>45</v>
      </c>
      <c r="M4" s="19" t="s">
        <v>46</v>
      </c>
      <c r="N4" s="23" t="s">
        <v>47</v>
      </c>
      <c r="O4" s="24" t="s">
        <v>27</v>
      </c>
      <c r="P4" s="19" t="s">
        <v>48</v>
      </c>
      <c r="Q4" s="19" t="s">
        <v>6</v>
      </c>
      <c r="R4" s="19" t="s">
        <v>7</v>
      </c>
      <c r="S4" s="19" t="s">
        <v>76</v>
      </c>
      <c r="T4" s="19" t="s">
        <v>77</v>
      </c>
    </row>
    <row r="5" spans="1:20" ht="24.9" customHeight="1" x14ac:dyDescent="0.25">
      <c r="A5" s="25" t="s">
        <v>8</v>
      </c>
      <c r="B5" s="67">
        <v>43466</v>
      </c>
      <c r="C5" s="27"/>
      <c r="D5" s="25" t="s">
        <v>28</v>
      </c>
      <c r="E5" s="28"/>
      <c r="F5" s="27"/>
      <c r="G5" s="31"/>
      <c r="H5" s="31"/>
      <c r="I5" s="29" t="s">
        <v>67</v>
      </c>
      <c r="J5" s="29" t="str">
        <f>VLOOKUP(I5,DuLieu!$A$4:$C$14,2,0)</f>
        <v>Tivi SONY LCD 32 inch</v>
      </c>
      <c r="K5" s="66">
        <v>1</v>
      </c>
      <c r="L5" s="61"/>
      <c r="M5" s="62"/>
      <c r="N5" s="63"/>
      <c r="O5" s="40"/>
      <c r="P5" s="64"/>
      <c r="Q5" s="65"/>
      <c r="R5" s="38"/>
      <c r="S5" s="39"/>
      <c r="T5" s="41"/>
    </row>
    <row r="6" spans="1:20" ht="24.9" customHeight="1" x14ac:dyDescent="0.25">
      <c r="A6" s="25" t="s">
        <v>9</v>
      </c>
      <c r="B6" s="67">
        <v>43466</v>
      </c>
      <c r="C6" s="27"/>
      <c r="D6" s="25" t="s">
        <v>28</v>
      </c>
      <c r="E6" s="28"/>
      <c r="F6" s="27"/>
      <c r="G6" s="31"/>
      <c r="H6" s="31"/>
      <c r="I6" s="29" t="s">
        <v>65</v>
      </c>
      <c r="J6" s="29" t="str">
        <f>VLOOKUP(I6,DuLieu!$A$4:$C$14,2,0)</f>
        <v>Tủ lạnh PANASONIC, 365 lít</v>
      </c>
      <c r="K6" s="66">
        <v>2</v>
      </c>
      <c r="L6" s="61"/>
      <c r="M6" s="62"/>
      <c r="N6" s="63"/>
      <c r="O6" s="40"/>
      <c r="P6" s="61"/>
      <c r="Q6" s="65"/>
      <c r="R6" s="40"/>
      <c r="S6" s="39"/>
      <c r="T6" s="41"/>
    </row>
    <row r="7" spans="1:20" ht="24.9" customHeight="1" x14ac:dyDescent="0.25">
      <c r="A7" s="25" t="s">
        <v>10</v>
      </c>
      <c r="B7" s="67">
        <v>43473</v>
      </c>
      <c r="C7" s="27"/>
      <c r="D7" s="25" t="s">
        <v>30</v>
      </c>
      <c r="E7" s="28"/>
      <c r="F7" s="27"/>
      <c r="G7" s="31"/>
      <c r="H7" s="31"/>
      <c r="I7" s="29" t="s">
        <v>68</v>
      </c>
      <c r="J7" s="29" t="str">
        <f>VLOOKUP(I7,DuLieu!$A$4:$C$14,2,0)</f>
        <v>Tivi SONY LCD 42 inch</v>
      </c>
      <c r="K7" s="66">
        <v>2</v>
      </c>
      <c r="L7" s="61"/>
      <c r="M7" s="62"/>
      <c r="N7" s="63"/>
      <c r="O7" s="40"/>
      <c r="P7" s="61"/>
      <c r="Q7" s="65"/>
      <c r="R7" s="40"/>
      <c r="S7" s="39"/>
      <c r="T7" s="41"/>
    </row>
    <row r="8" spans="1:20" ht="24.9" customHeight="1" x14ac:dyDescent="0.25">
      <c r="A8" s="25" t="s">
        <v>11</v>
      </c>
      <c r="B8" s="67">
        <v>43474</v>
      </c>
      <c r="C8" s="27"/>
      <c r="D8" s="25" t="s">
        <v>32</v>
      </c>
      <c r="E8" s="28"/>
      <c r="F8" s="27"/>
      <c r="G8" s="31"/>
      <c r="H8" s="31"/>
      <c r="I8" s="29" t="s">
        <v>63</v>
      </c>
      <c r="J8" s="29" t="str">
        <f>VLOOKUP(I8,DuLieu!$A$4:$C$14,2,0)</f>
        <v>Tivi SAMSUNG LCD 42 inch</v>
      </c>
      <c r="K8" s="66">
        <v>2</v>
      </c>
      <c r="L8" s="61"/>
      <c r="M8" s="62"/>
      <c r="N8" s="63"/>
      <c r="O8" s="40"/>
      <c r="P8" s="61"/>
      <c r="Q8" s="65"/>
      <c r="R8" s="40"/>
      <c r="S8" s="39"/>
      <c r="T8" s="41"/>
    </row>
    <row r="9" spans="1:20" ht="24.9" customHeight="1" x14ac:dyDescent="0.25">
      <c r="A9" s="25" t="s">
        <v>11</v>
      </c>
      <c r="B9" s="67">
        <v>43474</v>
      </c>
      <c r="C9" s="27"/>
      <c r="D9" s="25" t="s">
        <v>32</v>
      </c>
      <c r="E9" s="28"/>
      <c r="F9" s="27"/>
      <c r="G9" s="31"/>
      <c r="H9" s="31"/>
      <c r="I9" s="29" t="s">
        <v>66</v>
      </c>
      <c r="J9" s="29" t="str">
        <f>VLOOKUP(I9,DuLieu!$A$4:$C$14,2,0)</f>
        <v>Tủ lạnh PANASONIC, 200 lít</v>
      </c>
      <c r="K9" s="66">
        <v>1</v>
      </c>
      <c r="L9" s="61"/>
      <c r="M9" s="62"/>
      <c r="N9" s="63"/>
      <c r="O9" s="40"/>
      <c r="P9" s="61"/>
      <c r="Q9" s="65"/>
      <c r="R9" s="40"/>
      <c r="S9" s="39"/>
      <c r="T9" s="41"/>
    </row>
    <row r="10" spans="1:20" ht="24.9" customHeight="1" x14ac:dyDescent="0.25">
      <c r="A10" s="25" t="s">
        <v>12</v>
      </c>
      <c r="B10" s="67">
        <v>43480</v>
      </c>
      <c r="C10" s="27"/>
      <c r="D10" s="25" t="s">
        <v>36</v>
      </c>
      <c r="E10" s="28"/>
      <c r="F10" s="27"/>
      <c r="G10" s="31"/>
      <c r="H10" s="31"/>
      <c r="I10" s="29" t="s">
        <v>69</v>
      </c>
      <c r="J10" s="29" t="str">
        <f>VLOOKUP(I10,DuLieu!$A$4:$C$14,2,0)</f>
        <v>Tủ lạnh SANYO, 110 lít</v>
      </c>
      <c r="K10" s="66">
        <v>1</v>
      </c>
      <c r="L10" s="61"/>
      <c r="M10" s="62"/>
      <c r="N10" s="63"/>
      <c r="O10" s="40"/>
      <c r="P10" s="61"/>
      <c r="Q10" s="65"/>
      <c r="R10" s="40"/>
      <c r="S10" s="39"/>
      <c r="T10" s="41"/>
    </row>
    <row r="11" spans="1:20" ht="24.9" customHeight="1" x14ac:dyDescent="0.25">
      <c r="A11" s="25" t="s">
        <v>12</v>
      </c>
      <c r="B11" s="67">
        <v>43480</v>
      </c>
      <c r="C11" s="27"/>
      <c r="D11" s="25" t="s">
        <v>36</v>
      </c>
      <c r="E11" s="28"/>
      <c r="F11" s="27"/>
      <c r="G11" s="31"/>
      <c r="H11" s="31"/>
      <c r="I11" s="29" t="s">
        <v>70</v>
      </c>
      <c r="J11" s="29" t="str">
        <f>VLOOKUP(I11,DuLieu!$A$4:$C$14,2,0)</f>
        <v>Điều hòa DAIKIN 2 chiều, 9000 BTU</v>
      </c>
      <c r="K11" s="66">
        <v>2</v>
      </c>
      <c r="L11" s="61"/>
      <c r="M11" s="62"/>
      <c r="N11" s="63"/>
      <c r="O11" s="40"/>
      <c r="P11" s="61"/>
      <c r="Q11" s="65"/>
      <c r="R11" s="40"/>
      <c r="S11" s="39"/>
      <c r="T11" s="41"/>
    </row>
    <row r="12" spans="1:20" ht="24.9" customHeight="1" x14ac:dyDescent="0.25">
      <c r="A12" s="25" t="s">
        <v>13</v>
      </c>
      <c r="B12" s="67">
        <v>43481</v>
      </c>
      <c r="C12" s="27"/>
      <c r="D12" s="25" t="s">
        <v>41</v>
      </c>
      <c r="E12" s="28"/>
      <c r="F12" s="27"/>
      <c r="G12" s="31"/>
      <c r="H12" s="31"/>
      <c r="I12" s="29" t="s">
        <v>71</v>
      </c>
      <c r="J12" s="29" t="str">
        <f>VLOOKUP(I12,DuLieu!$A$4:$C$14,2,0)</f>
        <v>Điều hòa TOSHIBA 2 chiều, 10000 BTU</v>
      </c>
      <c r="K12" s="66">
        <v>2</v>
      </c>
      <c r="L12" s="61"/>
      <c r="M12" s="62"/>
      <c r="N12" s="63"/>
      <c r="O12" s="40"/>
      <c r="P12" s="61"/>
      <c r="Q12" s="65"/>
      <c r="R12" s="40"/>
      <c r="S12" s="39"/>
      <c r="T12" s="41"/>
    </row>
    <row r="13" spans="1:20" ht="24.9" customHeight="1" x14ac:dyDescent="0.25">
      <c r="A13" s="25" t="s">
        <v>34</v>
      </c>
      <c r="B13" s="67">
        <v>43501</v>
      </c>
      <c r="C13" s="27"/>
      <c r="D13" s="25" t="s">
        <v>28</v>
      </c>
      <c r="E13" s="28"/>
      <c r="F13" s="27"/>
      <c r="G13" s="31"/>
      <c r="H13" s="31"/>
      <c r="I13" s="29" t="s">
        <v>66</v>
      </c>
      <c r="J13" s="29" t="str">
        <f>VLOOKUP(I13,DuLieu!$A$4:$C$14,2,0)</f>
        <v>Tủ lạnh PANASONIC, 200 lít</v>
      </c>
      <c r="K13" s="66">
        <v>1</v>
      </c>
      <c r="L13" s="61"/>
      <c r="M13" s="62"/>
      <c r="N13" s="63"/>
      <c r="O13" s="40"/>
      <c r="P13" s="61"/>
      <c r="Q13" s="65"/>
      <c r="R13" s="40"/>
      <c r="S13" s="39"/>
      <c r="T13" s="41"/>
    </row>
    <row r="14" spans="1:20" ht="24.9" customHeight="1" x14ac:dyDescent="0.25">
      <c r="A14" s="25" t="s">
        <v>34</v>
      </c>
      <c r="B14" s="67">
        <v>43501</v>
      </c>
      <c r="C14" s="27"/>
      <c r="D14" s="25" t="s">
        <v>28</v>
      </c>
      <c r="E14" s="28"/>
      <c r="F14" s="27"/>
      <c r="G14" s="31"/>
      <c r="H14" s="31"/>
      <c r="I14" s="29" t="s">
        <v>67</v>
      </c>
      <c r="J14" s="29" t="str">
        <f>VLOOKUP(I14,DuLieu!$A$4:$C$14,2,0)</f>
        <v>Tivi SONY LCD 32 inch</v>
      </c>
      <c r="K14" s="66">
        <v>1</v>
      </c>
      <c r="L14" s="61"/>
      <c r="M14" s="62"/>
      <c r="N14" s="63"/>
      <c r="O14" s="40"/>
      <c r="P14" s="61"/>
      <c r="Q14" s="65"/>
      <c r="R14" s="40"/>
      <c r="S14" s="39"/>
      <c r="T14" s="41"/>
    </row>
    <row r="15" spans="1:20" ht="24.9" customHeight="1" x14ac:dyDescent="0.25">
      <c r="A15" s="25" t="s">
        <v>35</v>
      </c>
      <c r="B15" s="67">
        <v>43506</v>
      </c>
      <c r="C15" s="27"/>
      <c r="D15" s="25" t="s">
        <v>30</v>
      </c>
      <c r="E15" s="28"/>
      <c r="F15" s="27"/>
      <c r="G15" s="31"/>
      <c r="H15" s="31"/>
      <c r="I15" s="29" t="s">
        <v>68</v>
      </c>
      <c r="J15" s="29" t="str">
        <f>VLOOKUP(I15,DuLieu!$A$4:$C$14,2,0)</f>
        <v>Tivi SONY LCD 42 inch</v>
      </c>
      <c r="K15" s="66">
        <v>2</v>
      </c>
      <c r="L15" s="61"/>
      <c r="M15" s="62"/>
      <c r="N15" s="63"/>
      <c r="O15" s="40"/>
      <c r="P15" s="61"/>
      <c r="Q15" s="65"/>
      <c r="R15" s="40"/>
      <c r="S15" s="39"/>
      <c r="T15" s="41"/>
    </row>
    <row r="16" spans="1:20" ht="24.9" customHeight="1" x14ac:dyDescent="0.25">
      <c r="A16" s="25" t="s">
        <v>38</v>
      </c>
      <c r="B16" s="67">
        <v>43508</v>
      </c>
      <c r="C16" s="27"/>
      <c r="D16" s="25" t="s">
        <v>32</v>
      </c>
      <c r="E16" s="28"/>
      <c r="F16" s="27"/>
      <c r="G16" s="31"/>
      <c r="H16" s="31"/>
      <c r="I16" s="29" t="s">
        <v>65</v>
      </c>
      <c r="J16" s="29" t="str">
        <f>VLOOKUP(I16,DuLieu!$A$4:$C$14,2,0)</f>
        <v>Tủ lạnh PANASONIC, 365 lít</v>
      </c>
      <c r="K16" s="66">
        <v>1</v>
      </c>
      <c r="L16" s="61"/>
      <c r="M16" s="62"/>
      <c r="N16" s="63"/>
      <c r="O16" s="40"/>
      <c r="P16" s="61"/>
      <c r="Q16" s="65"/>
      <c r="R16" s="40"/>
      <c r="S16" s="39"/>
      <c r="T16" s="41"/>
    </row>
    <row r="17" spans="1:20" ht="24.9" customHeight="1" x14ac:dyDescent="0.25">
      <c r="A17" s="25" t="s">
        <v>39</v>
      </c>
      <c r="B17" s="67">
        <v>43511</v>
      </c>
      <c r="C17" s="27"/>
      <c r="D17" s="25" t="s">
        <v>36</v>
      </c>
      <c r="E17" s="28"/>
      <c r="F17" s="27"/>
      <c r="G17" s="31"/>
      <c r="H17" s="31"/>
      <c r="I17" s="29" t="s">
        <v>72</v>
      </c>
      <c r="J17" s="29" t="str">
        <f>VLOOKUP(I17,DuLieu!$A$4:$C$14,2,0)</f>
        <v>Điều hòa CARRIER 2 chiều, 10000 BTU</v>
      </c>
      <c r="K17" s="66">
        <v>3</v>
      </c>
      <c r="L17" s="61"/>
      <c r="M17" s="62"/>
      <c r="N17" s="63"/>
      <c r="O17" s="40"/>
      <c r="P17" s="61"/>
      <c r="Q17" s="65"/>
      <c r="R17" s="40"/>
      <c r="S17" s="39"/>
      <c r="T17" s="41"/>
    </row>
    <row r="18" spans="1:20" ht="24.9" customHeight="1" x14ac:dyDescent="0.25">
      <c r="A18" s="25" t="s">
        <v>40</v>
      </c>
      <c r="B18" s="67">
        <v>43516</v>
      </c>
      <c r="C18" s="27"/>
      <c r="D18" s="25" t="s">
        <v>41</v>
      </c>
      <c r="E18" s="28"/>
      <c r="F18" s="27"/>
      <c r="G18" s="31"/>
      <c r="H18" s="31"/>
      <c r="I18" s="29" t="s">
        <v>69</v>
      </c>
      <c r="J18" s="29" t="str">
        <f>VLOOKUP(I18,DuLieu!$A$4:$C$14,2,0)</f>
        <v>Tủ lạnh SANYO, 110 lít</v>
      </c>
      <c r="K18" s="66">
        <v>1</v>
      </c>
      <c r="L18" s="61"/>
      <c r="M18" s="62"/>
      <c r="N18" s="63"/>
      <c r="O18" s="40"/>
      <c r="P18" s="61"/>
      <c r="Q18" s="65"/>
      <c r="R18" s="40"/>
      <c r="S18" s="39"/>
      <c r="T18" s="41"/>
    </row>
    <row r="19" spans="1:20" ht="24.9" customHeight="1" x14ac:dyDescent="0.25">
      <c r="A19" s="25" t="s">
        <v>40</v>
      </c>
      <c r="B19" s="67"/>
      <c r="C19" s="27"/>
      <c r="D19" s="25" t="s">
        <v>41</v>
      </c>
      <c r="E19" s="28"/>
      <c r="F19" s="27"/>
      <c r="G19" s="31"/>
      <c r="H19" s="31"/>
      <c r="I19" s="29" t="s">
        <v>72</v>
      </c>
      <c r="J19" s="29" t="str">
        <f>VLOOKUP(I19,DuLieu!$A$4:$C$14,2,0)</f>
        <v>Điều hòa CARRIER 2 chiều, 10000 BTU</v>
      </c>
      <c r="K19" s="66">
        <v>2</v>
      </c>
      <c r="L19" s="61"/>
      <c r="M19" s="62"/>
      <c r="N19" s="63"/>
      <c r="O19" s="40"/>
      <c r="P19" s="61"/>
      <c r="Q19" s="65"/>
      <c r="R19" s="40"/>
      <c r="S19" s="39"/>
      <c r="T19" s="41"/>
    </row>
    <row r="20" spans="1:20" ht="24.9" customHeight="1" x14ac:dyDescent="0.25">
      <c r="A20" s="25" t="s">
        <v>43</v>
      </c>
      <c r="B20" s="67"/>
      <c r="C20" s="27"/>
      <c r="D20" s="25" t="s">
        <v>36</v>
      </c>
      <c r="E20" s="28"/>
      <c r="F20" s="27"/>
      <c r="G20" s="31"/>
      <c r="H20" s="31"/>
      <c r="I20" s="29" t="s">
        <v>68</v>
      </c>
      <c r="J20" s="29" t="str">
        <f>VLOOKUP(I20,DuLieu!$A$4:$C$14,2,0)</f>
        <v>Tivi SONY LCD 42 inch</v>
      </c>
      <c r="K20" s="66">
        <v>1</v>
      </c>
      <c r="L20" s="61"/>
      <c r="M20" s="62"/>
      <c r="N20" s="63"/>
      <c r="O20" s="40"/>
      <c r="P20" s="61"/>
      <c r="Q20" s="65"/>
      <c r="R20" s="40"/>
      <c r="S20" s="39"/>
      <c r="T20" s="41"/>
    </row>
    <row r="21" spans="1:20" ht="24.9" customHeight="1" x14ac:dyDescent="0.25">
      <c r="A21" s="25" t="s">
        <v>43</v>
      </c>
      <c r="B21" s="67"/>
      <c r="C21" s="27"/>
      <c r="D21" s="25" t="s">
        <v>36</v>
      </c>
      <c r="E21" s="28"/>
      <c r="F21" s="27"/>
      <c r="G21" s="31"/>
      <c r="H21" s="31"/>
      <c r="I21" s="29" t="s">
        <v>73</v>
      </c>
      <c r="J21" s="29" t="str">
        <f>VLOOKUP(I21,DuLieu!$A$4:$C$14,2,0)</f>
        <v>Điều hòa LG 2 chiều, 10000 BTU</v>
      </c>
      <c r="K21" s="66">
        <v>1</v>
      </c>
      <c r="L21" s="61"/>
      <c r="M21" s="62"/>
      <c r="N21" s="63"/>
      <c r="O21" s="40"/>
      <c r="P21" s="61"/>
      <c r="Q21" s="65"/>
      <c r="R21" s="40"/>
      <c r="S21" s="39"/>
      <c r="T21" s="41"/>
    </row>
    <row r="22" spans="1:20" ht="24.9" customHeight="1" x14ac:dyDescent="0.25">
      <c r="E22" s="6"/>
      <c r="J22" s="16"/>
      <c r="K22" s="16"/>
      <c r="L22" s="17"/>
      <c r="M22" s="15"/>
      <c r="N22" s="18"/>
      <c r="O22" s="15"/>
      <c r="P22" s="14"/>
      <c r="Q22" s="15"/>
    </row>
    <row r="23" spans="1:20" ht="24.9" customHeight="1" x14ac:dyDescent="0.25">
      <c r="P23" s="9"/>
    </row>
    <row r="24" spans="1:20" ht="24.9" customHeight="1" x14ac:dyDescent="0.25">
      <c r="O24" s="45" t="s">
        <v>78</v>
      </c>
      <c r="P24" s="46"/>
      <c r="Q24" s="47"/>
      <c r="R24" s="47"/>
      <c r="S24" s="47"/>
      <c r="T24" s="47"/>
    </row>
    <row r="25" spans="1:20" ht="24.9" customHeight="1" x14ac:dyDescent="0.25">
      <c r="P25" s="9"/>
    </row>
    <row r="26" spans="1:20" ht="24.9" customHeight="1" x14ac:dyDescent="0.25">
      <c r="P26" s="9"/>
    </row>
    <row r="27" spans="1:20" ht="24.9" customHeight="1" x14ac:dyDescent="0.25">
      <c r="P27" s="9"/>
    </row>
    <row r="28" spans="1:20" ht="24.9" customHeight="1" x14ac:dyDescent="0.25">
      <c r="P28" s="9"/>
    </row>
    <row r="29" spans="1:20" ht="24.9" customHeight="1" x14ac:dyDescent="0.25">
      <c r="P29" s="9"/>
    </row>
    <row r="30" spans="1:20" ht="24.9" customHeight="1" x14ac:dyDescent="0.25">
      <c r="P30" s="9"/>
    </row>
    <row r="31" spans="1:20" ht="24.9" customHeight="1" x14ac:dyDescent="0.25">
      <c r="P31" s="9"/>
    </row>
    <row r="32" spans="1:20" ht="24.9" customHeight="1" x14ac:dyDescent="0.25">
      <c r="P32" s="9"/>
    </row>
    <row r="33" spans="16:16" ht="24.9" customHeight="1" x14ac:dyDescent="0.25">
      <c r="P33" s="9"/>
    </row>
    <row r="34" spans="16:16" ht="24.9" customHeight="1" x14ac:dyDescent="0.25">
      <c r="P34" s="9"/>
    </row>
    <row r="35" spans="16:16" ht="24.9" customHeight="1" x14ac:dyDescent="0.25">
      <c r="P35" s="9"/>
    </row>
    <row r="36" spans="16:16" ht="24.9" customHeight="1" x14ac:dyDescent="0.25">
      <c r="P36" s="9"/>
    </row>
    <row r="37" spans="16:16" ht="24.9" customHeight="1" x14ac:dyDescent="0.25">
      <c r="P37" s="9"/>
    </row>
    <row r="38" spans="16:16" ht="24.9" customHeight="1" x14ac:dyDescent="0.25">
      <c r="P38" s="9"/>
    </row>
    <row r="39" spans="16:16" ht="24.9" customHeight="1" x14ac:dyDescent="0.25">
      <c r="P39" s="9"/>
    </row>
    <row r="40" spans="16:16" ht="24.9" customHeight="1" x14ac:dyDescent="0.25">
      <c r="P40" s="9"/>
    </row>
    <row r="41" spans="16:16" ht="24.9" customHeight="1" x14ac:dyDescent="0.25">
      <c r="P41" s="9"/>
    </row>
    <row r="42" spans="16:16" ht="24.9" customHeight="1" x14ac:dyDescent="0.25">
      <c r="P42" s="9"/>
    </row>
    <row r="43" spans="16:16" ht="24.9" customHeight="1" x14ac:dyDescent="0.25">
      <c r="P43" s="9"/>
    </row>
    <row r="44" spans="16:16" ht="24.9" customHeight="1" x14ac:dyDescent="0.25">
      <c r="P44" s="9"/>
    </row>
    <row r="45" spans="16:16" ht="24.9" customHeight="1" x14ac:dyDescent="0.25">
      <c r="P45" s="9"/>
    </row>
    <row r="46" spans="16:16" ht="24.9" customHeight="1" x14ac:dyDescent="0.25">
      <c r="P46" s="9"/>
    </row>
    <row r="47" spans="16:16" ht="24.9" customHeight="1" x14ac:dyDescent="0.25">
      <c r="P47" s="9"/>
    </row>
    <row r="48" spans="16:16" ht="24.9" customHeight="1" x14ac:dyDescent="0.25">
      <c r="P48" s="9"/>
    </row>
    <row r="49" spans="16:16" ht="24.9" customHeight="1" x14ac:dyDescent="0.25">
      <c r="P49" s="9"/>
    </row>
    <row r="50" spans="16:16" ht="24.9" customHeight="1" x14ac:dyDescent="0.25">
      <c r="P50" s="9"/>
    </row>
    <row r="51" spans="16:16" ht="24.9" customHeight="1" x14ac:dyDescent="0.25">
      <c r="P51" s="9"/>
    </row>
    <row r="52" spans="16:16" ht="24.9" customHeight="1" x14ac:dyDescent="0.25">
      <c r="P52" s="9"/>
    </row>
    <row r="53" spans="16:16" ht="24.9" customHeight="1" x14ac:dyDescent="0.25">
      <c r="P53" s="9"/>
    </row>
    <row r="54" spans="16:16" ht="24.9" customHeight="1" x14ac:dyDescent="0.25">
      <c r="P54" s="9"/>
    </row>
    <row r="55" spans="16:16" ht="24.9" customHeight="1" x14ac:dyDescent="0.25">
      <c r="P55" s="9"/>
    </row>
    <row r="56" spans="16:16" ht="24.9" customHeight="1" x14ac:dyDescent="0.25">
      <c r="P56" s="9"/>
    </row>
    <row r="57" spans="16:16" ht="24.9" customHeight="1" x14ac:dyDescent="0.25">
      <c r="P57" s="9"/>
    </row>
    <row r="58" spans="16:16" ht="24.9" customHeight="1" x14ac:dyDescent="0.25">
      <c r="P58" s="9"/>
    </row>
    <row r="59" spans="16:16" ht="24.9" customHeight="1" x14ac:dyDescent="0.25">
      <c r="P59" s="9"/>
    </row>
    <row r="60" spans="16:16" ht="24.9" customHeight="1" x14ac:dyDescent="0.25">
      <c r="P60" s="9"/>
    </row>
    <row r="61" spans="16:16" ht="24.9" customHeight="1" x14ac:dyDescent="0.25">
      <c r="P61" s="9"/>
    </row>
    <row r="62" spans="16:16" ht="24.9" customHeight="1" x14ac:dyDescent="0.25">
      <c r="P62" s="9"/>
    </row>
    <row r="63" spans="16:16" ht="24.9" customHeight="1" x14ac:dyDescent="0.25">
      <c r="P63" s="9"/>
    </row>
    <row r="64" spans="16:16" ht="24.9" customHeight="1" x14ac:dyDescent="0.25">
      <c r="P64" s="9"/>
    </row>
    <row r="65" spans="16:16" ht="24.9" customHeight="1" x14ac:dyDescent="0.25">
      <c r="P65" s="9"/>
    </row>
  </sheetData>
  <mergeCells count="2">
    <mergeCell ref="A2:R2"/>
    <mergeCell ref="N3:O3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40DD-506B-402B-9AF4-FB92B5DCBB50}">
  <dimension ref="A1:T65"/>
  <sheetViews>
    <sheetView zoomScale="85" zoomScaleNormal="85" workbookViewId="0">
      <selection activeCell="O25" sqref="O25"/>
    </sheetView>
  </sheetViews>
  <sheetFormatPr defaultColWidth="9.109375" defaultRowHeight="24.9" customHeight="1" x14ac:dyDescent="0.25"/>
  <cols>
    <col min="1" max="1" width="10.109375" style="7" customWidth="1"/>
    <col min="2" max="2" width="13.5546875" style="11" customWidth="1"/>
    <col min="3" max="3" width="12.88671875" style="7" customWidth="1"/>
    <col min="4" max="4" width="8.5546875" style="7" customWidth="1"/>
    <col min="5" max="5" width="20.33203125" style="7" customWidth="1"/>
    <col min="6" max="6" width="8" style="7" customWidth="1"/>
    <col min="7" max="7" width="8.33203125" style="7" customWidth="1"/>
    <col min="8" max="8" width="6.5546875" style="7" customWidth="1"/>
    <col min="9" max="9" width="11" style="12" bestFit="1" customWidth="1"/>
    <col min="10" max="10" width="39.33203125" style="12" customWidth="1"/>
    <col min="11" max="11" width="9.6640625" style="12" customWidth="1"/>
    <col min="12" max="12" width="12.88671875" style="13" customWidth="1"/>
    <col min="13" max="13" width="11.5546875" style="7" customWidth="1"/>
    <col min="14" max="14" width="10.88671875" style="7" customWidth="1"/>
    <col min="15" max="15" width="20.44140625" style="7" customWidth="1"/>
    <col min="16" max="16" width="13.6640625" style="7" customWidth="1"/>
    <col min="17" max="17" width="18.109375" style="7" customWidth="1"/>
    <col min="18" max="18" width="15.6640625" style="7" customWidth="1"/>
    <col min="19" max="19" width="6.88671875" style="7" customWidth="1"/>
    <col min="20" max="20" width="9.109375" style="7" customWidth="1"/>
    <col min="21" max="16384" width="9.109375" style="7"/>
  </cols>
  <sheetData>
    <row r="1" spans="1:20" ht="24.9" customHeight="1" x14ac:dyDescent="0.25">
      <c r="A1" s="10" t="s">
        <v>25</v>
      </c>
    </row>
    <row r="2" spans="1:20" ht="37.5" customHeight="1" x14ac:dyDescent="0.25">
      <c r="A2" s="73" t="s">
        <v>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20" ht="24.9" customHeight="1" x14ac:dyDescent="0.25">
      <c r="A3" s="42" t="s">
        <v>57</v>
      </c>
      <c r="B3" s="43"/>
      <c r="C3" s="71">
        <f ca="1">TODAY()</f>
        <v>45168</v>
      </c>
      <c r="N3" s="74" t="s">
        <v>0</v>
      </c>
      <c r="O3" s="74"/>
      <c r="P3" s="44">
        <v>0.1</v>
      </c>
    </row>
    <row r="4" spans="1:20" s="8" customFormat="1" ht="35.25" customHeight="1" x14ac:dyDescent="0.25">
      <c r="A4" s="19" t="s">
        <v>1</v>
      </c>
      <c r="B4" s="20" t="s">
        <v>49</v>
      </c>
      <c r="C4" s="19" t="s">
        <v>23</v>
      </c>
      <c r="D4" s="21" t="s">
        <v>26</v>
      </c>
      <c r="E4" s="19" t="s">
        <v>44</v>
      </c>
      <c r="F4" s="19" t="s">
        <v>50</v>
      </c>
      <c r="G4" s="19" t="s">
        <v>74</v>
      </c>
      <c r="H4" s="19" t="s">
        <v>75</v>
      </c>
      <c r="I4" s="19" t="s">
        <v>2</v>
      </c>
      <c r="J4" s="19" t="s">
        <v>3</v>
      </c>
      <c r="K4" s="19" t="s">
        <v>4</v>
      </c>
      <c r="L4" s="22" t="s">
        <v>45</v>
      </c>
      <c r="M4" s="19" t="s">
        <v>46</v>
      </c>
      <c r="N4" s="23" t="s">
        <v>47</v>
      </c>
      <c r="O4" s="24" t="s">
        <v>27</v>
      </c>
      <c r="P4" s="19" t="s">
        <v>48</v>
      </c>
      <c r="Q4" s="19" t="s">
        <v>6</v>
      </c>
      <c r="R4" s="19" t="s">
        <v>7</v>
      </c>
      <c r="S4" s="19" t="s">
        <v>76</v>
      </c>
      <c r="T4" s="19" t="s">
        <v>77</v>
      </c>
    </row>
    <row r="5" spans="1:20" ht="24.9" customHeight="1" x14ac:dyDescent="0.25">
      <c r="A5" s="25" t="s">
        <v>8</v>
      </c>
      <c r="B5" s="26">
        <v>43466</v>
      </c>
      <c r="C5" s="27">
        <f>MONTH(B5)</f>
        <v>1</v>
      </c>
      <c r="D5" s="25" t="s">
        <v>28</v>
      </c>
      <c r="E5" s="28"/>
      <c r="F5" s="27" t="str">
        <f>LEFT(I5,2)</f>
        <v>Tv</v>
      </c>
      <c r="G5" s="31" t="str">
        <f>MID(I5,3,2)</f>
        <v>SO</v>
      </c>
      <c r="H5" s="31" t="str">
        <f>RIGHT(I5,2)</f>
        <v>01</v>
      </c>
      <c r="I5" s="29" t="s">
        <v>67</v>
      </c>
      <c r="J5" s="29" t="str">
        <f>VLOOKUP(I5,DuLieu!$A$4:$C$14,2,0)</f>
        <v>Tivi SONY LCD 32 inch</v>
      </c>
      <c r="K5" s="30">
        <v>1</v>
      </c>
      <c r="L5" s="61"/>
      <c r="M5" s="62"/>
      <c r="N5" s="63"/>
      <c r="O5" s="40"/>
      <c r="P5" s="64"/>
      <c r="Q5" s="65"/>
      <c r="R5" s="38"/>
      <c r="S5" s="39"/>
      <c r="T5" s="41"/>
    </row>
    <row r="6" spans="1:20" ht="24.9" customHeight="1" x14ac:dyDescent="0.25">
      <c r="A6" s="25" t="s">
        <v>9</v>
      </c>
      <c r="B6" s="26">
        <v>43466</v>
      </c>
      <c r="C6" s="27">
        <f t="shared" ref="C6:C21" si="0">MONTH(B6)</f>
        <v>1</v>
      </c>
      <c r="D6" s="25" t="s">
        <v>28</v>
      </c>
      <c r="E6" s="28"/>
      <c r="F6" s="27" t="str">
        <f t="shared" ref="F6:F21" si="1">LEFT(I6,2)</f>
        <v>Tl</v>
      </c>
      <c r="G6" s="31" t="str">
        <f t="shared" ref="G6:G21" si="2">MID(I6,3,2)</f>
        <v>PA</v>
      </c>
      <c r="H6" s="31" t="str">
        <f t="shared" ref="H6:H21" si="3">RIGHT(I6,2)</f>
        <v>01</v>
      </c>
      <c r="I6" s="29" t="s">
        <v>65</v>
      </c>
      <c r="J6" s="29" t="str">
        <f>VLOOKUP(I6,DuLieu!$A$4:$C$14,2,0)</f>
        <v>Tủ lạnh PANASONIC, 365 lít</v>
      </c>
      <c r="K6" s="30">
        <v>2</v>
      </c>
      <c r="L6" s="61"/>
      <c r="M6" s="62"/>
      <c r="N6" s="63"/>
      <c r="O6" s="40"/>
      <c r="P6" s="61"/>
      <c r="Q6" s="65"/>
      <c r="R6" s="40"/>
      <c r="S6" s="39"/>
      <c r="T6" s="41"/>
    </row>
    <row r="7" spans="1:20" ht="24.9" customHeight="1" x14ac:dyDescent="0.25">
      <c r="A7" s="25" t="s">
        <v>10</v>
      </c>
      <c r="B7" s="26">
        <v>43473</v>
      </c>
      <c r="C7" s="27">
        <f t="shared" si="0"/>
        <v>1</v>
      </c>
      <c r="D7" s="25" t="s">
        <v>30</v>
      </c>
      <c r="E7" s="28"/>
      <c r="F7" s="27" t="str">
        <f t="shared" si="1"/>
        <v>Tv</v>
      </c>
      <c r="G7" s="31" t="str">
        <f t="shared" si="2"/>
        <v>SO</v>
      </c>
      <c r="H7" s="31" t="str">
        <f t="shared" si="3"/>
        <v>03</v>
      </c>
      <c r="I7" s="29" t="s">
        <v>68</v>
      </c>
      <c r="J7" s="29" t="str">
        <f>VLOOKUP(I7,DuLieu!$A$4:$C$14,2,0)</f>
        <v>Tivi SONY LCD 42 inch</v>
      </c>
      <c r="K7" s="30">
        <v>2</v>
      </c>
      <c r="L7" s="61"/>
      <c r="M7" s="62"/>
      <c r="N7" s="63"/>
      <c r="O7" s="40"/>
      <c r="P7" s="61"/>
      <c r="Q7" s="65"/>
      <c r="R7" s="40"/>
      <c r="S7" s="39"/>
      <c r="T7" s="41"/>
    </row>
    <row r="8" spans="1:20" ht="24.9" customHeight="1" x14ac:dyDescent="0.25">
      <c r="A8" s="25" t="s">
        <v>11</v>
      </c>
      <c r="B8" s="26">
        <v>43474</v>
      </c>
      <c r="C8" s="27">
        <f t="shared" si="0"/>
        <v>1</v>
      </c>
      <c r="D8" s="25" t="s">
        <v>32</v>
      </c>
      <c r="E8" s="28"/>
      <c r="F8" s="27" t="str">
        <f t="shared" si="1"/>
        <v>Tv</v>
      </c>
      <c r="G8" s="31" t="str">
        <f t="shared" si="2"/>
        <v>SS</v>
      </c>
      <c r="H8" s="31" t="str">
        <f t="shared" si="3"/>
        <v>02</v>
      </c>
      <c r="I8" s="29" t="s">
        <v>63</v>
      </c>
      <c r="J8" s="29" t="str">
        <f>VLOOKUP(I8,DuLieu!$A$4:$C$14,2,0)</f>
        <v>Tivi SAMSUNG LCD 42 inch</v>
      </c>
      <c r="K8" s="30">
        <v>2</v>
      </c>
      <c r="L8" s="61"/>
      <c r="M8" s="62"/>
      <c r="N8" s="63"/>
      <c r="O8" s="40"/>
      <c r="P8" s="61"/>
      <c r="Q8" s="65"/>
      <c r="R8" s="40"/>
      <c r="S8" s="39"/>
      <c r="T8" s="41"/>
    </row>
    <row r="9" spans="1:20" ht="24.9" customHeight="1" x14ac:dyDescent="0.25">
      <c r="A9" s="25" t="s">
        <v>11</v>
      </c>
      <c r="B9" s="26">
        <v>43474</v>
      </c>
      <c r="C9" s="27">
        <f t="shared" si="0"/>
        <v>1</v>
      </c>
      <c r="D9" s="25" t="s">
        <v>32</v>
      </c>
      <c r="E9" s="28"/>
      <c r="F9" s="27" t="str">
        <f t="shared" si="1"/>
        <v>Tl</v>
      </c>
      <c r="G9" s="31" t="str">
        <f t="shared" si="2"/>
        <v>PA</v>
      </c>
      <c r="H9" s="31" t="str">
        <f t="shared" si="3"/>
        <v>02</v>
      </c>
      <c r="I9" s="29" t="s">
        <v>66</v>
      </c>
      <c r="J9" s="29" t="str">
        <f>VLOOKUP(I9,DuLieu!$A$4:$C$14,2,0)</f>
        <v>Tủ lạnh PANASONIC, 200 lít</v>
      </c>
      <c r="K9" s="30">
        <v>1</v>
      </c>
      <c r="L9" s="61"/>
      <c r="M9" s="62"/>
      <c r="N9" s="63"/>
      <c r="O9" s="40"/>
      <c r="P9" s="61"/>
      <c r="Q9" s="65"/>
      <c r="R9" s="40"/>
      <c r="S9" s="39"/>
      <c r="T9" s="41"/>
    </row>
    <row r="10" spans="1:20" ht="24.9" customHeight="1" x14ac:dyDescent="0.25">
      <c r="A10" s="25" t="s">
        <v>12</v>
      </c>
      <c r="B10" s="26">
        <v>43480</v>
      </c>
      <c r="C10" s="27">
        <f t="shared" si="0"/>
        <v>1</v>
      </c>
      <c r="D10" s="25" t="s">
        <v>36</v>
      </c>
      <c r="E10" s="28"/>
      <c r="F10" s="27" t="str">
        <f t="shared" si="1"/>
        <v>Tl</v>
      </c>
      <c r="G10" s="31" t="str">
        <f t="shared" si="2"/>
        <v>SA</v>
      </c>
      <c r="H10" s="31" t="str">
        <f t="shared" si="3"/>
        <v>03</v>
      </c>
      <c r="I10" s="29" t="s">
        <v>69</v>
      </c>
      <c r="J10" s="29" t="str">
        <f>VLOOKUP(I10,DuLieu!$A$4:$C$14,2,0)</f>
        <v>Tủ lạnh SANYO, 110 lít</v>
      </c>
      <c r="K10" s="30">
        <v>1</v>
      </c>
      <c r="L10" s="61"/>
      <c r="M10" s="62"/>
      <c r="N10" s="63"/>
      <c r="O10" s="40"/>
      <c r="P10" s="61"/>
      <c r="Q10" s="65"/>
      <c r="R10" s="40"/>
      <c r="S10" s="39"/>
      <c r="T10" s="41"/>
    </row>
    <row r="11" spans="1:20" ht="24.9" customHeight="1" x14ac:dyDescent="0.25">
      <c r="A11" s="25" t="s">
        <v>12</v>
      </c>
      <c r="B11" s="26">
        <v>43480</v>
      </c>
      <c r="C11" s="27">
        <f t="shared" si="0"/>
        <v>1</v>
      </c>
      <c r="D11" s="25" t="s">
        <v>36</v>
      </c>
      <c r="E11" s="28"/>
      <c r="F11" s="27" t="str">
        <f t="shared" si="1"/>
        <v>Dh</v>
      </c>
      <c r="G11" s="31" t="str">
        <f t="shared" si="2"/>
        <v>DA</v>
      </c>
      <c r="H11" s="31" t="str">
        <f t="shared" si="3"/>
        <v>01</v>
      </c>
      <c r="I11" s="29" t="s">
        <v>70</v>
      </c>
      <c r="J11" s="29" t="str">
        <f>VLOOKUP(I11,DuLieu!$A$4:$C$14,2,0)</f>
        <v>Điều hòa DAIKIN 2 chiều, 9000 BTU</v>
      </c>
      <c r="K11" s="30">
        <v>2</v>
      </c>
      <c r="L11" s="61"/>
      <c r="M11" s="62"/>
      <c r="N11" s="63"/>
      <c r="O11" s="40"/>
      <c r="P11" s="61"/>
      <c r="Q11" s="65"/>
      <c r="R11" s="40"/>
      <c r="S11" s="39"/>
      <c r="T11" s="41"/>
    </row>
    <row r="12" spans="1:20" ht="24.9" customHeight="1" x14ac:dyDescent="0.25">
      <c r="A12" s="25" t="s">
        <v>13</v>
      </c>
      <c r="B12" s="26">
        <v>43481</v>
      </c>
      <c r="C12" s="27">
        <f t="shared" si="0"/>
        <v>1</v>
      </c>
      <c r="D12" s="25" t="s">
        <v>41</v>
      </c>
      <c r="E12" s="28"/>
      <c r="F12" s="27" t="str">
        <f t="shared" si="1"/>
        <v>Dh</v>
      </c>
      <c r="G12" s="31" t="str">
        <f t="shared" si="2"/>
        <v>TO</v>
      </c>
      <c r="H12" s="31" t="str">
        <f t="shared" si="3"/>
        <v>02</v>
      </c>
      <c r="I12" s="29" t="s">
        <v>71</v>
      </c>
      <c r="J12" s="29" t="str">
        <f>VLOOKUP(I12,DuLieu!$A$4:$C$14,2,0)</f>
        <v>Điều hòa TOSHIBA 2 chiều, 10000 BTU</v>
      </c>
      <c r="K12" s="30">
        <v>2</v>
      </c>
      <c r="L12" s="61"/>
      <c r="M12" s="62"/>
      <c r="N12" s="63"/>
      <c r="O12" s="40"/>
      <c r="P12" s="61"/>
      <c r="Q12" s="65"/>
      <c r="R12" s="40"/>
      <c r="S12" s="39"/>
      <c r="T12" s="41"/>
    </row>
    <row r="13" spans="1:20" ht="24.9" customHeight="1" x14ac:dyDescent="0.25">
      <c r="A13" s="25" t="s">
        <v>34</v>
      </c>
      <c r="B13" s="26">
        <v>43501</v>
      </c>
      <c r="C13" s="27">
        <f t="shared" si="0"/>
        <v>2</v>
      </c>
      <c r="D13" s="25" t="s">
        <v>28</v>
      </c>
      <c r="E13" s="28"/>
      <c r="F13" s="27" t="str">
        <f t="shared" si="1"/>
        <v>Tl</v>
      </c>
      <c r="G13" s="31" t="str">
        <f t="shared" si="2"/>
        <v>PA</v>
      </c>
      <c r="H13" s="31" t="str">
        <f t="shared" si="3"/>
        <v>02</v>
      </c>
      <c r="I13" s="29" t="s">
        <v>66</v>
      </c>
      <c r="J13" s="29" t="str">
        <f>VLOOKUP(I13,DuLieu!$A$4:$C$14,2,0)</f>
        <v>Tủ lạnh PANASONIC, 200 lít</v>
      </c>
      <c r="K13" s="30">
        <v>1</v>
      </c>
      <c r="L13" s="61"/>
      <c r="M13" s="62"/>
      <c r="N13" s="63"/>
      <c r="O13" s="40"/>
      <c r="P13" s="61"/>
      <c r="Q13" s="65"/>
      <c r="R13" s="40"/>
      <c r="S13" s="39"/>
      <c r="T13" s="41"/>
    </row>
    <row r="14" spans="1:20" ht="24.9" customHeight="1" x14ac:dyDescent="0.25">
      <c r="A14" s="25" t="s">
        <v>34</v>
      </c>
      <c r="B14" s="26">
        <v>43501</v>
      </c>
      <c r="C14" s="27">
        <f t="shared" si="0"/>
        <v>2</v>
      </c>
      <c r="D14" s="25" t="s">
        <v>28</v>
      </c>
      <c r="E14" s="28"/>
      <c r="F14" s="27" t="str">
        <f t="shared" si="1"/>
        <v>Tv</v>
      </c>
      <c r="G14" s="31" t="str">
        <f t="shared" si="2"/>
        <v>SO</v>
      </c>
      <c r="H14" s="31" t="str">
        <f t="shared" si="3"/>
        <v>01</v>
      </c>
      <c r="I14" s="29" t="s">
        <v>67</v>
      </c>
      <c r="J14" s="29" t="str">
        <f>VLOOKUP(I14,DuLieu!$A$4:$C$14,2,0)</f>
        <v>Tivi SONY LCD 32 inch</v>
      </c>
      <c r="K14" s="30">
        <v>1</v>
      </c>
      <c r="L14" s="61"/>
      <c r="M14" s="62"/>
      <c r="N14" s="63"/>
      <c r="O14" s="40"/>
      <c r="P14" s="61"/>
      <c r="Q14" s="65"/>
      <c r="R14" s="40"/>
      <c r="S14" s="39"/>
      <c r="T14" s="41"/>
    </row>
    <row r="15" spans="1:20" ht="24.9" customHeight="1" x14ac:dyDescent="0.25">
      <c r="A15" s="25" t="s">
        <v>35</v>
      </c>
      <c r="B15" s="26">
        <v>43506</v>
      </c>
      <c r="C15" s="27">
        <f t="shared" si="0"/>
        <v>2</v>
      </c>
      <c r="D15" s="25" t="s">
        <v>30</v>
      </c>
      <c r="E15" s="28"/>
      <c r="F15" s="27" t="str">
        <f t="shared" si="1"/>
        <v>Tv</v>
      </c>
      <c r="G15" s="31" t="str">
        <f t="shared" si="2"/>
        <v>SO</v>
      </c>
      <c r="H15" s="31" t="str">
        <f t="shared" si="3"/>
        <v>03</v>
      </c>
      <c r="I15" s="29" t="s">
        <v>68</v>
      </c>
      <c r="J15" s="29" t="str">
        <f>VLOOKUP(I15,DuLieu!$A$4:$C$14,2,0)</f>
        <v>Tivi SONY LCD 42 inch</v>
      </c>
      <c r="K15" s="30">
        <v>2</v>
      </c>
      <c r="L15" s="61"/>
      <c r="M15" s="62"/>
      <c r="N15" s="63"/>
      <c r="O15" s="40"/>
      <c r="P15" s="61"/>
      <c r="Q15" s="65"/>
      <c r="R15" s="40"/>
      <c r="S15" s="39"/>
      <c r="T15" s="41"/>
    </row>
    <row r="16" spans="1:20" ht="24.9" customHeight="1" x14ac:dyDescent="0.25">
      <c r="A16" s="25" t="s">
        <v>38</v>
      </c>
      <c r="B16" s="26">
        <v>43508</v>
      </c>
      <c r="C16" s="27">
        <f t="shared" si="0"/>
        <v>2</v>
      </c>
      <c r="D16" s="25" t="s">
        <v>32</v>
      </c>
      <c r="E16" s="28"/>
      <c r="F16" s="27" t="str">
        <f t="shared" si="1"/>
        <v>Tl</v>
      </c>
      <c r="G16" s="31" t="str">
        <f t="shared" si="2"/>
        <v>PA</v>
      </c>
      <c r="H16" s="31" t="str">
        <f t="shared" si="3"/>
        <v>01</v>
      </c>
      <c r="I16" s="29" t="s">
        <v>65</v>
      </c>
      <c r="J16" s="29" t="str">
        <f>VLOOKUP(I16,DuLieu!$A$4:$C$14,2,0)</f>
        <v>Tủ lạnh PANASONIC, 365 lít</v>
      </c>
      <c r="K16" s="30">
        <v>1</v>
      </c>
      <c r="L16" s="61"/>
      <c r="M16" s="62"/>
      <c r="N16" s="63"/>
      <c r="O16" s="40"/>
      <c r="P16" s="61"/>
      <c r="Q16" s="65"/>
      <c r="R16" s="40"/>
      <c r="S16" s="39"/>
      <c r="T16" s="41"/>
    </row>
    <row r="17" spans="1:20" ht="24.9" customHeight="1" x14ac:dyDescent="0.25">
      <c r="A17" s="25" t="s">
        <v>39</v>
      </c>
      <c r="B17" s="26">
        <v>43511</v>
      </c>
      <c r="C17" s="27">
        <f t="shared" si="0"/>
        <v>2</v>
      </c>
      <c r="D17" s="25" t="s">
        <v>36</v>
      </c>
      <c r="E17" s="28"/>
      <c r="F17" s="27" t="str">
        <f t="shared" si="1"/>
        <v>Dh</v>
      </c>
      <c r="G17" s="31" t="str">
        <f t="shared" si="2"/>
        <v>CA</v>
      </c>
      <c r="H17" s="31" t="str">
        <f t="shared" si="3"/>
        <v>03</v>
      </c>
      <c r="I17" s="29" t="s">
        <v>72</v>
      </c>
      <c r="J17" s="29" t="str">
        <f>VLOOKUP(I17,DuLieu!$A$4:$C$14,2,0)</f>
        <v>Điều hòa CARRIER 2 chiều, 10000 BTU</v>
      </c>
      <c r="K17" s="30">
        <v>3</v>
      </c>
      <c r="L17" s="61"/>
      <c r="M17" s="62"/>
      <c r="N17" s="63"/>
      <c r="O17" s="40"/>
      <c r="P17" s="61"/>
      <c r="Q17" s="65"/>
      <c r="R17" s="40"/>
      <c r="S17" s="39"/>
      <c r="T17" s="41"/>
    </row>
    <row r="18" spans="1:20" ht="24.9" customHeight="1" x14ac:dyDescent="0.25">
      <c r="A18" s="25" t="s">
        <v>40</v>
      </c>
      <c r="B18" s="26">
        <v>43516</v>
      </c>
      <c r="C18" s="27">
        <f t="shared" si="0"/>
        <v>2</v>
      </c>
      <c r="D18" s="25" t="s">
        <v>41</v>
      </c>
      <c r="E18" s="28"/>
      <c r="F18" s="27" t="str">
        <f t="shared" si="1"/>
        <v>Tl</v>
      </c>
      <c r="G18" s="31" t="str">
        <f t="shared" si="2"/>
        <v>SA</v>
      </c>
      <c r="H18" s="31" t="str">
        <f t="shared" si="3"/>
        <v>03</v>
      </c>
      <c r="I18" s="29" t="s">
        <v>69</v>
      </c>
      <c r="J18" s="29" t="str">
        <f>VLOOKUP(I18,DuLieu!$A$4:$C$14,2,0)</f>
        <v>Tủ lạnh SANYO, 110 lít</v>
      </c>
      <c r="K18" s="30">
        <v>1</v>
      </c>
      <c r="L18" s="61"/>
      <c r="M18" s="62"/>
      <c r="N18" s="63"/>
      <c r="O18" s="40"/>
      <c r="P18" s="61"/>
      <c r="Q18" s="65"/>
      <c r="R18" s="40"/>
      <c r="S18" s="39"/>
      <c r="T18" s="41"/>
    </row>
    <row r="19" spans="1:20" ht="24.9" customHeight="1" x14ac:dyDescent="0.25">
      <c r="A19" s="25" t="s">
        <v>40</v>
      </c>
      <c r="B19" s="26">
        <v>43525</v>
      </c>
      <c r="C19" s="27">
        <f t="shared" si="0"/>
        <v>3</v>
      </c>
      <c r="D19" s="25" t="s">
        <v>41</v>
      </c>
      <c r="E19" s="28"/>
      <c r="F19" s="27" t="str">
        <f t="shared" si="1"/>
        <v>Dh</v>
      </c>
      <c r="G19" s="31" t="str">
        <f t="shared" si="2"/>
        <v>CA</v>
      </c>
      <c r="H19" s="31" t="str">
        <f t="shared" si="3"/>
        <v>03</v>
      </c>
      <c r="I19" s="29" t="s">
        <v>72</v>
      </c>
      <c r="J19" s="29" t="str">
        <f>VLOOKUP(I19,DuLieu!$A$4:$C$14,2,0)</f>
        <v>Điều hòa CARRIER 2 chiều, 10000 BTU</v>
      </c>
      <c r="K19" s="30">
        <v>2</v>
      </c>
      <c r="L19" s="61"/>
      <c r="M19" s="62"/>
      <c r="N19" s="63"/>
      <c r="O19" s="40"/>
      <c r="P19" s="61"/>
      <c r="Q19" s="65"/>
      <c r="R19" s="40"/>
      <c r="S19" s="39"/>
      <c r="T19" s="41"/>
    </row>
    <row r="20" spans="1:20" ht="24.9" customHeight="1" x14ac:dyDescent="0.25">
      <c r="A20" s="25" t="s">
        <v>43</v>
      </c>
      <c r="B20" s="26">
        <v>43539</v>
      </c>
      <c r="C20" s="27">
        <f t="shared" si="0"/>
        <v>3</v>
      </c>
      <c r="D20" s="25" t="s">
        <v>36</v>
      </c>
      <c r="E20" s="28"/>
      <c r="F20" s="27" t="str">
        <f t="shared" si="1"/>
        <v>Tv</v>
      </c>
      <c r="G20" s="31" t="str">
        <f t="shared" si="2"/>
        <v>SO</v>
      </c>
      <c r="H20" s="31" t="str">
        <f t="shared" si="3"/>
        <v>03</v>
      </c>
      <c r="I20" s="29" t="s">
        <v>68</v>
      </c>
      <c r="J20" s="29" t="str">
        <f>VLOOKUP(I20,DuLieu!$A$4:$C$14,2,0)</f>
        <v>Tivi SONY LCD 42 inch</v>
      </c>
      <c r="K20" s="30">
        <v>1</v>
      </c>
      <c r="L20" s="61"/>
      <c r="M20" s="62"/>
      <c r="N20" s="63"/>
      <c r="O20" s="40"/>
      <c r="P20" s="61"/>
      <c r="Q20" s="65"/>
      <c r="R20" s="40"/>
      <c r="S20" s="39"/>
      <c r="T20" s="41"/>
    </row>
    <row r="21" spans="1:20" ht="24.9" customHeight="1" x14ac:dyDescent="0.25">
      <c r="A21" s="25" t="s">
        <v>43</v>
      </c>
      <c r="B21" s="26">
        <v>43549</v>
      </c>
      <c r="C21" s="27">
        <f t="shared" si="0"/>
        <v>3</v>
      </c>
      <c r="D21" s="25" t="s">
        <v>36</v>
      </c>
      <c r="E21" s="28"/>
      <c r="F21" s="27" t="str">
        <f t="shared" si="1"/>
        <v>Dh</v>
      </c>
      <c r="G21" s="31" t="str">
        <f t="shared" si="2"/>
        <v>LG</v>
      </c>
      <c r="H21" s="31" t="str">
        <f t="shared" si="3"/>
        <v>04</v>
      </c>
      <c r="I21" s="29" t="s">
        <v>73</v>
      </c>
      <c r="J21" s="29" t="str">
        <f>VLOOKUP(I21,DuLieu!$A$4:$C$14,2,0)</f>
        <v>Điều hòa LG 2 chiều, 10000 BTU</v>
      </c>
      <c r="K21" s="30">
        <v>1</v>
      </c>
      <c r="L21" s="61"/>
      <c r="M21" s="62"/>
      <c r="N21" s="63"/>
      <c r="O21" s="40"/>
      <c r="P21" s="61"/>
      <c r="Q21" s="65"/>
      <c r="R21" s="40"/>
      <c r="S21" s="39"/>
      <c r="T21" s="41"/>
    </row>
    <row r="22" spans="1:20" ht="24.9" customHeight="1" x14ac:dyDescent="0.25">
      <c r="E22" s="6"/>
      <c r="J22" s="16"/>
      <c r="K22" s="16"/>
      <c r="L22" s="17"/>
      <c r="M22" s="15"/>
      <c r="N22" s="18"/>
      <c r="O22" s="15"/>
      <c r="P22" s="14"/>
      <c r="Q22" s="15"/>
    </row>
    <row r="23" spans="1:20" ht="24.9" customHeight="1" x14ac:dyDescent="0.25">
      <c r="P23" s="9"/>
    </row>
    <row r="24" spans="1:20" ht="24.9" customHeight="1" x14ac:dyDescent="0.25">
      <c r="O24" s="45" t="str">
        <f ca="1">"Hà Nội, ngày "&amp;DAY(C3)&amp;" tháng "&amp;MONTH(C3)&amp;" năm "&amp;YEAR(C3)</f>
        <v>Hà Nội, ngày 30 tháng 8 năm 2023</v>
      </c>
      <c r="P24" s="46"/>
      <c r="Q24" s="47"/>
      <c r="R24" s="47"/>
      <c r="S24" s="47"/>
      <c r="T24" s="47"/>
    </row>
    <row r="25" spans="1:20" ht="24.9" customHeight="1" x14ac:dyDescent="0.25">
      <c r="P25" s="9"/>
    </row>
    <row r="26" spans="1:20" ht="24.9" customHeight="1" x14ac:dyDescent="0.25">
      <c r="P26" s="9"/>
    </row>
    <row r="27" spans="1:20" ht="24.9" customHeight="1" x14ac:dyDescent="0.25">
      <c r="P27" s="9"/>
    </row>
    <row r="28" spans="1:20" ht="24.9" customHeight="1" x14ac:dyDescent="0.25">
      <c r="P28" s="9"/>
    </row>
    <row r="29" spans="1:20" ht="24.9" customHeight="1" x14ac:dyDescent="0.25">
      <c r="P29" s="9"/>
    </row>
    <row r="30" spans="1:20" ht="24.9" customHeight="1" x14ac:dyDescent="0.25">
      <c r="P30" s="9"/>
    </row>
    <row r="31" spans="1:20" ht="24.9" customHeight="1" x14ac:dyDescent="0.25">
      <c r="P31" s="9"/>
    </row>
    <row r="32" spans="1:20" ht="24.9" customHeight="1" x14ac:dyDescent="0.25">
      <c r="P32" s="9"/>
    </row>
    <row r="33" spans="16:16" ht="24.9" customHeight="1" x14ac:dyDescent="0.25">
      <c r="P33" s="9"/>
    </row>
    <row r="34" spans="16:16" ht="24.9" customHeight="1" x14ac:dyDescent="0.25">
      <c r="P34" s="9"/>
    </row>
    <row r="35" spans="16:16" ht="24.9" customHeight="1" x14ac:dyDescent="0.25">
      <c r="P35" s="9"/>
    </row>
    <row r="36" spans="16:16" ht="24.9" customHeight="1" x14ac:dyDescent="0.25">
      <c r="P36" s="9"/>
    </row>
    <row r="37" spans="16:16" ht="24.9" customHeight="1" x14ac:dyDescent="0.25">
      <c r="P37" s="9"/>
    </row>
    <row r="38" spans="16:16" ht="24.9" customHeight="1" x14ac:dyDescent="0.25">
      <c r="P38" s="9"/>
    </row>
    <row r="39" spans="16:16" ht="24.9" customHeight="1" x14ac:dyDescent="0.25">
      <c r="P39" s="9"/>
    </row>
    <row r="40" spans="16:16" ht="24.9" customHeight="1" x14ac:dyDescent="0.25">
      <c r="P40" s="9"/>
    </row>
    <row r="41" spans="16:16" ht="24.9" customHeight="1" x14ac:dyDescent="0.25">
      <c r="P41" s="9"/>
    </row>
    <row r="42" spans="16:16" ht="24.9" customHeight="1" x14ac:dyDescent="0.25">
      <c r="P42" s="9"/>
    </row>
    <row r="43" spans="16:16" ht="24.9" customHeight="1" x14ac:dyDescent="0.25">
      <c r="P43" s="9"/>
    </row>
    <row r="44" spans="16:16" ht="24.9" customHeight="1" x14ac:dyDescent="0.25">
      <c r="P44" s="9"/>
    </row>
    <row r="45" spans="16:16" ht="24.9" customHeight="1" x14ac:dyDescent="0.25">
      <c r="P45" s="9"/>
    </row>
    <row r="46" spans="16:16" ht="24.9" customHeight="1" x14ac:dyDescent="0.25">
      <c r="P46" s="9"/>
    </row>
    <row r="47" spans="16:16" ht="24.9" customHeight="1" x14ac:dyDescent="0.25">
      <c r="P47" s="9"/>
    </row>
    <row r="48" spans="16:16" ht="24.9" customHeight="1" x14ac:dyDescent="0.25">
      <c r="P48" s="9"/>
    </row>
    <row r="49" spans="16:16" ht="24.9" customHeight="1" x14ac:dyDescent="0.25">
      <c r="P49" s="9"/>
    </row>
    <row r="50" spans="16:16" ht="24.9" customHeight="1" x14ac:dyDescent="0.25">
      <c r="P50" s="9"/>
    </row>
    <row r="51" spans="16:16" ht="24.9" customHeight="1" x14ac:dyDescent="0.25">
      <c r="P51" s="9"/>
    </row>
    <row r="52" spans="16:16" ht="24.9" customHeight="1" x14ac:dyDescent="0.25">
      <c r="P52" s="9"/>
    </row>
    <row r="53" spans="16:16" ht="24.9" customHeight="1" x14ac:dyDescent="0.25">
      <c r="P53" s="9"/>
    </row>
    <row r="54" spans="16:16" ht="24.9" customHeight="1" x14ac:dyDescent="0.25">
      <c r="P54" s="9"/>
    </row>
    <row r="55" spans="16:16" ht="24.9" customHeight="1" x14ac:dyDescent="0.25">
      <c r="P55" s="9"/>
    </row>
    <row r="56" spans="16:16" ht="24.9" customHeight="1" x14ac:dyDescent="0.25">
      <c r="P56" s="9"/>
    </row>
    <row r="57" spans="16:16" ht="24.9" customHeight="1" x14ac:dyDescent="0.25">
      <c r="P57" s="9"/>
    </row>
    <row r="58" spans="16:16" ht="24.9" customHeight="1" x14ac:dyDescent="0.25">
      <c r="P58" s="9"/>
    </row>
    <row r="59" spans="16:16" ht="24.9" customHeight="1" x14ac:dyDescent="0.25">
      <c r="P59" s="9"/>
    </row>
    <row r="60" spans="16:16" ht="24.9" customHeight="1" x14ac:dyDescent="0.25">
      <c r="P60" s="9"/>
    </row>
    <row r="61" spans="16:16" ht="24.9" customHeight="1" x14ac:dyDescent="0.25">
      <c r="P61" s="9"/>
    </row>
    <row r="62" spans="16:16" ht="24.9" customHeight="1" x14ac:dyDescent="0.25">
      <c r="P62" s="9"/>
    </row>
    <row r="63" spans="16:16" ht="24.9" customHeight="1" x14ac:dyDescent="0.25">
      <c r="P63" s="9"/>
    </row>
    <row r="64" spans="16:16" ht="24.9" customHeight="1" x14ac:dyDescent="0.25">
      <c r="P64" s="9"/>
    </row>
    <row r="65" spans="16:16" ht="24.9" customHeight="1" x14ac:dyDescent="0.25">
      <c r="P65" s="9"/>
    </row>
  </sheetData>
  <mergeCells count="2">
    <mergeCell ref="A2:R2"/>
    <mergeCell ref="N3:O3"/>
  </mergeCells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B5E7-C1BE-483C-8B20-25833E4A1BFC}">
  <dimension ref="A1:T65"/>
  <sheetViews>
    <sheetView zoomScale="70" zoomScaleNormal="70" workbookViewId="0">
      <selection activeCell="F5" sqref="F5"/>
    </sheetView>
  </sheetViews>
  <sheetFormatPr defaultColWidth="9.109375" defaultRowHeight="24.9" customHeight="1" x14ac:dyDescent="0.25"/>
  <cols>
    <col min="1" max="1" width="10.109375" style="7" customWidth="1"/>
    <col min="2" max="2" width="13.5546875" style="11" customWidth="1"/>
    <col min="3" max="3" width="12.88671875" style="7" customWidth="1"/>
    <col min="4" max="4" width="8.5546875" style="7" customWidth="1"/>
    <col min="5" max="5" width="20.33203125" style="7" customWidth="1"/>
    <col min="6" max="6" width="8" style="7" customWidth="1"/>
    <col min="7" max="7" width="8.33203125" style="7" customWidth="1"/>
    <col min="8" max="8" width="6.5546875" style="7" customWidth="1"/>
    <col min="9" max="9" width="11" style="12" bestFit="1" customWidth="1"/>
    <col min="10" max="10" width="39.33203125" style="12" customWidth="1"/>
    <col min="11" max="11" width="9.6640625" style="12" customWidth="1"/>
    <col min="12" max="12" width="12.88671875" style="13" customWidth="1"/>
    <col min="13" max="13" width="11.5546875" style="7" customWidth="1"/>
    <col min="14" max="14" width="10.88671875" style="7" customWidth="1"/>
    <col min="15" max="15" width="20.44140625" style="7" customWidth="1"/>
    <col min="16" max="16" width="13.6640625" style="7" customWidth="1"/>
    <col min="17" max="17" width="18.109375" style="7" customWidth="1"/>
    <col min="18" max="18" width="15.6640625" style="7" customWidth="1"/>
    <col min="19" max="19" width="6.88671875" style="7" customWidth="1"/>
    <col min="20" max="20" width="9.109375" style="7" customWidth="1"/>
    <col min="21" max="16384" width="9.109375" style="7"/>
  </cols>
  <sheetData>
    <row r="1" spans="1:20" ht="24.9" customHeight="1" x14ac:dyDescent="0.25">
      <c r="A1" s="10" t="s">
        <v>25</v>
      </c>
    </row>
    <row r="2" spans="1:20" ht="37.5" customHeight="1" x14ac:dyDescent="0.25">
      <c r="A2" s="73" t="s">
        <v>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20" ht="24.9" customHeight="1" x14ac:dyDescent="0.25">
      <c r="A3" s="42" t="s">
        <v>57</v>
      </c>
      <c r="B3" s="43"/>
      <c r="C3" s="48">
        <f ca="1">TODAY()</f>
        <v>45168</v>
      </c>
      <c r="N3" s="74" t="s">
        <v>0</v>
      </c>
      <c r="O3" s="74"/>
      <c r="P3" s="44">
        <v>0.1</v>
      </c>
    </row>
    <row r="4" spans="1:20" s="8" customFormat="1" ht="35.25" customHeight="1" x14ac:dyDescent="0.25">
      <c r="A4" s="19" t="s">
        <v>1</v>
      </c>
      <c r="B4" s="20" t="s">
        <v>49</v>
      </c>
      <c r="C4" s="19" t="s">
        <v>23</v>
      </c>
      <c r="D4" s="21" t="s">
        <v>26</v>
      </c>
      <c r="E4" s="19" t="s">
        <v>44</v>
      </c>
      <c r="F4" s="19" t="s">
        <v>50</v>
      </c>
      <c r="G4" s="19" t="s">
        <v>74</v>
      </c>
      <c r="H4" s="19" t="s">
        <v>75</v>
      </c>
      <c r="I4" s="19" t="s">
        <v>2</v>
      </c>
      <c r="J4" s="19" t="s">
        <v>3</v>
      </c>
      <c r="K4" s="19" t="s">
        <v>4</v>
      </c>
      <c r="L4" s="22" t="s">
        <v>45</v>
      </c>
      <c r="M4" s="19" t="s">
        <v>46</v>
      </c>
      <c r="N4" s="23" t="s">
        <v>47</v>
      </c>
      <c r="O4" s="24" t="s">
        <v>27</v>
      </c>
      <c r="P4" s="19" t="s">
        <v>48</v>
      </c>
      <c r="Q4" s="19" t="s">
        <v>6</v>
      </c>
      <c r="R4" s="19" t="s">
        <v>7</v>
      </c>
      <c r="S4" s="19" t="s">
        <v>76</v>
      </c>
      <c r="T4" s="19" t="s">
        <v>77</v>
      </c>
    </row>
    <row r="5" spans="1:20" ht="24.9" customHeight="1" x14ac:dyDescent="0.25">
      <c r="A5" s="25" t="s">
        <v>8</v>
      </c>
      <c r="B5" s="26">
        <v>43466</v>
      </c>
      <c r="C5" s="27">
        <f>MONTH(B5)</f>
        <v>1</v>
      </c>
      <c r="D5" s="25" t="s">
        <v>28</v>
      </c>
      <c r="E5" s="28"/>
      <c r="F5" s="27"/>
      <c r="G5" s="31"/>
      <c r="H5" s="31"/>
      <c r="I5" s="29" t="s">
        <v>67</v>
      </c>
      <c r="J5" s="29" t="str">
        <f>VLOOKUP(I5,DuLieu!$A$4:$C$14,2,0)</f>
        <v>Tivi SONY LCD 32 inch</v>
      </c>
      <c r="K5" s="30">
        <v>1</v>
      </c>
      <c r="L5" s="61"/>
      <c r="M5" s="62"/>
      <c r="N5" s="63"/>
      <c r="O5" s="40"/>
      <c r="P5" s="64"/>
      <c r="Q5" s="65"/>
      <c r="R5" s="38"/>
      <c r="S5" s="39"/>
      <c r="T5" s="41"/>
    </row>
    <row r="6" spans="1:20" ht="24.9" customHeight="1" x14ac:dyDescent="0.25">
      <c r="A6" s="25" t="s">
        <v>9</v>
      </c>
      <c r="B6" s="26">
        <v>43466</v>
      </c>
      <c r="C6" s="27">
        <f>MONTH(B6)</f>
        <v>1</v>
      </c>
      <c r="D6" s="25" t="s">
        <v>28</v>
      </c>
      <c r="E6" s="28"/>
      <c r="F6" s="27"/>
      <c r="G6" s="31"/>
      <c r="H6" s="31"/>
      <c r="I6" s="29" t="s">
        <v>65</v>
      </c>
      <c r="J6" s="29" t="str">
        <f>VLOOKUP(I6,DuLieu!$A$4:$C$14,2,0)</f>
        <v>Tủ lạnh PANASONIC, 365 lít</v>
      </c>
      <c r="K6" s="30">
        <v>2</v>
      </c>
      <c r="L6" s="61"/>
      <c r="M6" s="62"/>
      <c r="N6" s="63"/>
      <c r="O6" s="40"/>
      <c r="P6" s="61"/>
      <c r="Q6" s="65"/>
      <c r="R6" s="40"/>
      <c r="S6" s="39"/>
      <c r="T6" s="41"/>
    </row>
    <row r="7" spans="1:20" ht="24.9" customHeight="1" x14ac:dyDescent="0.25">
      <c r="A7" s="25" t="s">
        <v>10</v>
      </c>
      <c r="B7" s="26">
        <v>43473</v>
      </c>
      <c r="C7" s="27">
        <f t="shared" ref="C7:C21" si="0">MONTH(B7)</f>
        <v>1</v>
      </c>
      <c r="D7" s="25" t="s">
        <v>30</v>
      </c>
      <c r="E7" s="28"/>
      <c r="F7" s="27"/>
      <c r="G7" s="31"/>
      <c r="H7" s="31"/>
      <c r="I7" s="29" t="s">
        <v>68</v>
      </c>
      <c r="J7" s="29" t="str">
        <f>VLOOKUP(I7,DuLieu!$A$4:$C$14,2,0)</f>
        <v>Tivi SONY LCD 42 inch</v>
      </c>
      <c r="K7" s="30">
        <v>2</v>
      </c>
      <c r="L7" s="61"/>
      <c r="M7" s="62"/>
      <c r="N7" s="63"/>
      <c r="O7" s="40"/>
      <c r="P7" s="61"/>
      <c r="Q7" s="65"/>
      <c r="R7" s="40"/>
      <c r="S7" s="39"/>
      <c r="T7" s="41"/>
    </row>
    <row r="8" spans="1:20" ht="24.9" customHeight="1" x14ac:dyDescent="0.25">
      <c r="A8" s="25" t="s">
        <v>11</v>
      </c>
      <c r="B8" s="26">
        <v>43474</v>
      </c>
      <c r="C8" s="27">
        <f t="shared" si="0"/>
        <v>1</v>
      </c>
      <c r="D8" s="25" t="s">
        <v>32</v>
      </c>
      <c r="E8" s="28"/>
      <c r="F8" s="27"/>
      <c r="G8" s="31"/>
      <c r="H8" s="31"/>
      <c r="I8" s="29" t="s">
        <v>63</v>
      </c>
      <c r="J8" s="29" t="str">
        <f>VLOOKUP(I8,DuLieu!$A$4:$C$14,2,0)</f>
        <v>Tivi SAMSUNG LCD 42 inch</v>
      </c>
      <c r="K8" s="30">
        <v>2</v>
      </c>
      <c r="L8" s="61"/>
      <c r="M8" s="62"/>
      <c r="N8" s="63"/>
      <c r="O8" s="40"/>
      <c r="P8" s="61"/>
      <c r="Q8" s="65"/>
      <c r="R8" s="40"/>
      <c r="S8" s="39"/>
      <c r="T8" s="41"/>
    </row>
    <row r="9" spans="1:20" ht="24.9" customHeight="1" x14ac:dyDescent="0.25">
      <c r="A9" s="25" t="s">
        <v>11</v>
      </c>
      <c r="B9" s="26">
        <v>43474</v>
      </c>
      <c r="C9" s="27">
        <f t="shared" si="0"/>
        <v>1</v>
      </c>
      <c r="D9" s="25" t="s">
        <v>32</v>
      </c>
      <c r="E9" s="28"/>
      <c r="F9" s="27"/>
      <c r="G9" s="31"/>
      <c r="H9" s="31"/>
      <c r="I9" s="29" t="s">
        <v>66</v>
      </c>
      <c r="J9" s="29" t="str">
        <f>VLOOKUP(I9,DuLieu!$A$4:$C$14,2,0)</f>
        <v>Tủ lạnh PANASONIC, 200 lít</v>
      </c>
      <c r="K9" s="30">
        <v>1</v>
      </c>
      <c r="L9" s="61"/>
      <c r="M9" s="62"/>
      <c r="N9" s="63"/>
      <c r="O9" s="40"/>
      <c r="P9" s="61"/>
      <c r="Q9" s="65"/>
      <c r="R9" s="40"/>
      <c r="S9" s="39"/>
      <c r="T9" s="41"/>
    </row>
    <row r="10" spans="1:20" ht="24.9" customHeight="1" x14ac:dyDescent="0.25">
      <c r="A10" s="25" t="s">
        <v>12</v>
      </c>
      <c r="B10" s="26">
        <v>43480</v>
      </c>
      <c r="C10" s="27">
        <f t="shared" si="0"/>
        <v>1</v>
      </c>
      <c r="D10" s="25" t="s">
        <v>36</v>
      </c>
      <c r="E10" s="28"/>
      <c r="F10" s="27"/>
      <c r="G10" s="31"/>
      <c r="H10" s="31"/>
      <c r="I10" s="29" t="s">
        <v>69</v>
      </c>
      <c r="J10" s="29" t="str">
        <f>VLOOKUP(I10,DuLieu!$A$4:$C$14,2,0)</f>
        <v>Tủ lạnh SANYO, 110 lít</v>
      </c>
      <c r="K10" s="30">
        <v>1</v>
      </c>
      <c r="L10" s="61"/>
      <c r="M10" s="62"/>
      <c r="N10" s="63"/>
      <c r="O10" s="40"/>
      <c r="P10" s="61"/>
      <c r="Q10" s="65"/>
      <c r="R10" s="40"/>
      <c r="S10" s="39"/>
      <c r="T10" s="41"/>
    </row>
    <row r="11" spans="1:20" ht="24.9" customHeight="1" x14ac:dyDescent="0.25">
      <c r="A11" s="25" t="s">
        <v>12</v>
      </c>
      <c r="B11" s="26">
        <v>43480</v>
      </c>
      <c r="C11" s="27">
        <f t="shared" si="0"/>
        <v>1</v>
      </c>
      <c r="D11" s="25" t="s">
        <v>36</v>
      </c>
      <c r="E11" s="28"/>
      <c r="F11" s="27"/>
      <c r="G11" s="31"/>
      <c r="H11" s="31"/>
      <c r="I11" s="29" t="s">
        <v>70</v>
      </c>
      <c r="J11" s="29" t="str">
        <f>VLOOKUP(I11,DuLieu!$A$4:$C$14,2,0)</f>
        <v>Điều hòa DAIKIN 2 chiều, 9000 BTU</v>
      </c>
      <c r="K11" s="30">
        <v>2</v>
      </c>
      <c r="L11" s="61"/>
      <c r="M11" s="62"/>
      <c r="N11" s="63"/>
      <c r="O11" s="40"/>
      <c r="P11" s="61"/>
      <c r="Q11" s="65"/>
      <c r="R11" s="40"/>
      <c r="S11" s="39"/>
      <c r="T11" s="41"/>
    </row>
    <row r="12" spans="1:20" ht="24.9" customHeight="1" x14ac:dyDescent="0.25">
      <c r="A12" s="25" t="s">
        <v>13</v>
      </c>
      <c r="B12" s="26">
        <v>43481</v>
      </c>
      <c r="C12" s="27">
        <f t="shared" si="0"/>
        <v>1</v>
      </c>
      <c r="D12" s="25" t="s">
        <v>41</v>
      </c>
      <c r="E12" s="28"/>
      <c r="F12" s="27"/>
      <c r="G12" s="31"/>
      <c r="H12" s="31"/>
      <c r="I12" s="29" t="s">
        <v>71</v>
      </c>
      <c r="J12" s="29" t="str">
        <f>VLOOKUP(I12,DuLieu!$A$4:$C$14,2,0)</f>
        <v>Điều hòa TOSHIBA 2 chiều, 10000 BTU</v>
      </c>
      <c r="K12" s="30">
        <v>2</v>
      </c>
      <c r="L12" s="61"/>
      <c r="M12" s="62"/>
      <c r="N12" s="63"/>
      <c r="O12" s="40"/>
      <c r="P12" s="61"/>
      <c r="Q12" s="65"/>
      <c r="R12" s="40"/>
      <c r="S12" s="39"/>
      <c r="T12" s="41"/>
    </row>
    <row r="13" spans="1:20" ht="24.9" customHeight="1" x14ac:dyDescent="0.25">
      <c r="A13" s="25" t="s">
        <v>34</v>
      </c>
      <c r="B13" s="26">
        <v>43501</v>
      </c>
      <c r="C13" s="27">
        <f t="shared" si="0"/>
        <v>2</v>
      </c>
      <c r="D13" s="25" t="s">
        <v>28</v>
      </c>
      <c r="E13" s="28"/>
      <c r="F13" s="27"/>
      <c r="G13" s="31"/>
      <c r="H13" s="31"/>
      <c r="I13" s="29" t="s">
        <v>66</v>
      </c>
      <c r="J13" s="29" t="str">
        <f>VLOOKUP(I13,DuLieu!$A$4:$C$14,2,0)</f>
        <v>Tủ lạnh PANASONIC, 200 lít</v>
      </c>
      <c r="K13" s="30">
        <v>1</v>
      </c>
      <c r="L13" s="61"/>
      <c r="M13" s="62"/>
      <c r="N13" s="63"/>
      <c r="O13" s="40"/>
      <c r="P13" s="61"/>
      <c r="Q13" s="65"/>
      <c r="R13" s="40"/>
      <c r="S13" s="39"/>
      <c r="T13" s="41"/>
    </row>
    <row r="14" spans="1:20" ht="24.9" customHeight="1" x14ac:dyDescent="0.25">
      <c r="A14" s="25" t="s">
        <v>34</v>
      </c>
      <c r="B14" s="26">
        <v>43501</v>
      </c>
      <c r="C14" s="27">
        <f t="shared" si="0"/>
        <v>2</v>
      </c>
      <c r="D14" s="25" t="s">
        <v>28</v>
      </c>
      <c r="E14" s="28"/>
      <c r="F14" s="27"/>
      <c r="G14" s="31"/>
      <c r="H14" s="31"/>
      <c r="I14" s="29" t="s">
        <v>67</v>
      </c>
      <c r="J14" s="29" t="str">
        <f>VLOOKUP(I14,DuLieu!$A$4:$C$14,2,0)</f>
        <v>Tivi SONY LCD 32 inch</v>
      </c>
      <c r="K14" s="30">
        <v>1</v>
      </c>
      <c r="L14" s="61"/>
      <c r="M14" s="62"/>
      <c r="N14" s="63"/>
      <c r="O14" s="40"/>
      <c r="P14" s="61"/>
      <c r="Q14" s="65"/>
      <c r="R14" s="40"/>
      <c r="S14" s="39"/>
      <c r="T14" s="41"/>
    </row>
    <row r="15" spans="1:20" ht="24.9" customHeight="1" x14ac:dyDescent="0.25">
      <c r="A15" s="25" t="s">
        <v>35</v>
      </c>
      <c r="B15" s="26">
        <v>43506</v>
      </c>
      <c r="C15" s="27">
        <f t="shared" si="0"/>
        <v>2</v>
      </c>
      <c r="D15" s="25" t="s">
        <v>30</v>
      </c>
      <c r="E15" s="28"/>
      <c r="F15" s="27"/>
      <c r="G15" s="31"/>
      <c r="H15" s="31"/>
      <c r="I15" s="29" t="s">
        <v>68</v>
      </c>
      <c r="J15" s="29" t="str">
        <f>VLOOKUP(I15,DuLieu!$A$4:$C$14,2,0)</f>
        <v>Tivi SONY LCD 42 inch</v>
      </c>
      <c r="K15" s="30">
        <v>2</v>
      </c>
      <c r="L15" s="61"/>
      <c r="M15" s="62"/>
      <c r="N15" s="63"/>
      <c r="O15" s="40"/>
      <c r="P15" s="61"/>
      <c r="Q15" s="65"/>
      <c r="R15" s="40"/>
      <c r="S15" s="39"/>
      <c r="T15" s="41"/>
    </row>
    <row r="16" spans="1:20" ht="24.9" customHeight="1" x14ac:dyDescent="0.25">
      <c r="A16" s="25" t="s">
        <v>38</v>
      </c>
      <c r="B16" s="26">
        <v>43508</v>
      </c>
      <c r="C16" s="27">
        <f t="shared" si="0"/>
        <v>2</v>
      </c>
      <c r="D16" s="25" t="s">
        <v>32</v>
      </c>
      <c r="E16" s="28"/>
      <c r="F16" s="27"/>
      <c r="G16" s="31"/>
      <c r="H16" s="31"/>
      <c r="I16" s="29" t="s">
        <v>65</v>
      </c>
      <c r="J16" s="29" t="str">
        <f>VLOOKUP(I16,DuLieu!$A$4:$C$14,2,0)</f>
        <v>Tủ lạnh PANASONIC, 365 lít</v>
      </c>
      <c r="K16" s="30">
        <v>1</v>
      </c>
      <c r="L16" s="61"/>
      <c r="M16" s="62"/>
      <c r="N16" s="63"/>
      <c r="O16" s="40"/>
      <c r="P16" s="61"/>
      <c r="Q16" s="65"/>
      <c r="R16" s="40"/>
      <c r="S16" s="39"/>
      <c r="T16" s="41"/>
    </row>
    <row r="17" spans="1:20" ht="24.9" customHeight="1" x14ac:dyDescent="0.25">
      <c r="A17" s="25" t="s">
        <v>39</v>
      </c>
      <c r="B17" s="26">
        <v>43511</v>
      </c>
      <c r="C17" s="27">
        <f t="shared" si="0"/>
        <v>2</v>
      </c>
      <c r="D17" s="25" t="s">
        <v>36</v>
      </c>
      <c r="E17" s="28"/>
      <c r="F17" s="27"/>
      <c r="G17" s="31"/>
      <c r="H17" s="31"/>
      <c r="I17" s="29" t="s">
        <v>72</v>
      </c>
      <c r="J17" s="29" t="str">
        <f>VLOOKUP(I17,DuLieu!$A$4:$C$14,2,0)</f>
        <v>Điều hòa CARRIER 2 chiều, 10000 BTU</v>
      </c>
      <c r="K17" s="30">
        <v>3</v>
      </c>
      <c r="L17" s="61"/>
      <c r="M17" s="62"/>
      <c r="N17" s="63"/>
      <c r="O17" s="40"/>
      <c r="P17" s="61"/>
      <c r="Q17" s="65"/>
      <c r="R17" s="40"/>
      <c r="S17" s="39"/>
      <c r="T17" s="41"/>
    </row>
    <row r="18" spans="1:20" ht="24.9" customHeight="1" x14ac:dyDescent="0.25">
      <c r="A18" s="25" t="s">
        <v>40</v>
      </c>
      <c r="B18" s="26">
        <v>43516</v>
      </c>
      <c r="C18" s="27">
        <f t="shared" si="0"/>
        <v>2</v>
      </c>
      <c r="D18" s="25" t="s">
        <v>41</v>
      </c>
      <c r="E18" s="28"/>
      <c r="F18" s="27"/>
      <c r="G18" s="31"/>
      <c r="H18" s="31"/>
      <c r="I18" s="29" t="s">
        <v>69</v>
      </c>
      <c r="J18" s="29" t="str">
        <f>VLOOKUP(I18,DuLieu!$A$4:$C$14,2,0)</f>
        <v>Tủ lạnh SANYO, 110 lít</v>
      </c>
      <c r="K18" s="30">
        <v>1</v>
      </c>
      <c r="L18" s="61"/>
      <c r="M18" s="62"/>
      <c r="N18" s="63"/>
      <c r="O18" s="40"/>
      <c r="P18" s="61"/>
      <c r="Q18" s="65"/>
      <c r="R18" s="40"/>
      <c r="S18" s="39"/>
      <c r="T18" s="41"/>
    </row>
    <row r="19" spans="1:20" ht="24.9" customHeight="1" x14ac:dyDescent="0.25">
      <c r="A19" s="25" t="s">
        <v>40</v>
      </c>
      <c r="B19" s="26">
        <v>43525</v>
      </c>
      <c r="C19" s="27">
        <f t="shared" si="0"/>
        <v>3</v>
      </c>
      <c r="D19" s="25" t="s">
        <v>41</v>
      </c>
      <c r="E19" s="28"/>
      <c r="F19" s="27"/>
      <c r="G19" s="31"/>
      <c r="H19" s="31"/>
      <c r="I19" s="29" t="s">
        <v>72</v>
      </c>
      <c r="J19" s="29" t="str">
        <f>VLOOKUP(I19,DuLieu!$A$4:$C$14,2,0)</f>
        <v>Điều hòa CARRIER 2 chiều, 10000 BTU</v>
      </c>
      <c r="K19" s="30">
        <v>2</v>
      </c>
      <c r="L19" s="61"/>
      <c r="M19" s="62"/>
      <c r="N19" s="63"/>
      <c r="O19" s="40"/>
      <c r="P19" s="61"/>
      <c r="Q19" s="65"/>
      <c r="R19" s="40"/>
      <c r="S19" s="39"/>
      <c r="T19" s="41"/>
    </row>
    <row r="20" spans="1:20" ht="24.9" customHeight="1" x14ac:dyDescent="0.25">
      <c r="A20" s="25" t="s">
        <v>43</v>
      </c>
      <c r="B20" s="26">
        <v>43539</v>
      </c>
      <c r="C20" s="27">
        <f t="shared" si="0"/>
        <v>3</v>
      </c>
      <c r="D20" s="25" t="s">
        <v>36</v>
      </c>
      <c r="E20" s="28"/>
      <c r="F20" s="27"/>
      <c r="G20" s="31"/>
      <c r="H20" s="31"/>
      <c r="I20" s="29" t="s">
        <v>68</v>
      </c>
      <c r="J20" s="29" t="str">
        <f>VLOOKUP(I20,DuLieu!$A$4:$C$14,2,0)</f>
        <v>Tivi SONY LCD 42 inch</v>
      </c>
      <c r="K20" s="30">
        <v>1</v>
      </c>
      <c r="L20" s="61"/>
      <c r="M20" s="62"/>
      <c r="N20" s="63"/>
      <c r="O20" s="40"/>
      <c r="P20" s="61"/>
      <c r="Q20" s="65"/>
      <c r="R20" s="40"/>
      <c r="S20" s="39"/>
      <c r="T20" s="41"/>
    </row>
    <row r="21" spans="1:20" ht="24.9" customHeight="1" x14ac:dyDescent="0.25">
      <c r="A21" s="25" t="s">
        <v>43</v>
      </c>
      <c r="B21" s="26">
        <v>43549</v>
      </c>
      <c r="C21" s="27">
        <f t="shared" si="0"/>
        <v>3</v>
      </c>
      <c r="D21" s="25" t="s">
        <v>36</v>
      </c>
      <c r="E21" s="28"/>
      <c r="F21" s="27"/>
      <c r="G21" s="31"/>
      <c r="H21" s="31"/>
      <c r="I21" s="29" t="s">
        <v>73</v>
      </c>
      <c r="J21" s="29" t="str">
        <f>VLOOKUP(I21,DuLieu!$A$4:$C$14,2,0)</f>
        <v>Điều hòa LG 2 chiều, 10000 BTU</v>
      </c>
      <c r="K21" s="30">
        <v>1</v>
      </c>
      <c r="L21" s="61"/>
      <c r="M21" s="62"/>
      <c r="N21" s="63"/>
      <c r="O21" s="40"/>
      <c r="P21" s="61"/>
      <c r="Q21" s="65"/>
      <c r="R21" s="40"/>
      <c r="S21" s="39"/>
      <c r="T21" s="41"/>
    </row>
    <row r="22" spans="1:20" ht="24.9" customHeight="1" x14ac:dyDescent="0.25">
      <c r="E22" s="6"/>
      <c r="J22" s="16"/>
      <c r="K22" s="16"/>
      <c r="L22" s="17"/>
      <c r="M22" s="15"/>
      <c r="N22" s="18"/>
      <c r="O22" s="15"/>
      <c r="P22" s="14"/>
      <c r="Q22" s="15"/>
    </row>
    <row r="23" spans="1:20" ht="24.9" customHeight="1" x14ac:dyDescent="0.25">
      <c r="P23" s="9"/>
    </row>
    <row r="24" spans="1:20" ht="24.9" customHeight="1" x14ac:dyDescent="0.25">
      <c r="O24" s="45" t="s">
        <v>78</v>
      </c>
      <c r="P24" s="46"/>
      <c r="Q24" s="47"/>
      <c r="R24" s="47"/>
      <c r="S24" s="47"/>
      <c r="T24" s="47"/>
    </row>
    <row r="25" spans="1:20" ht="24.9" customHeight="1" x14ac:dyDescent="0.25">
      <c r="P25" s="9"/>
    </row>
    <row r="26" spans="1:20" ht="24.9" customHeight="1" x14ac:dyDescent="0.25">
      <c r="P26" s="9"/>
    </row>
    <row r="27" spans="1:20" ht="24.9" customHeight="1" x14ac:dyDescent="0.25">
      <c r="P27" s="9"/>
    </row>
    <row r="28" spans="1:20" ht="24.9" customHeight="1" x14ac:dyDescent="0.25">
      <c r="P28" s="9"/>
    </row>
    <row r="29" spans="1:20" ht="24.9" customHeight="1" x14ac:dyDescent="0.25">
      <c r="P29" s="9"/>
    </row>
    <row r="30" spans="1:20" ht="24.9" customHeight="1" x14ac:dyDescent="0.25">
      <c r="P30" s="9"/>
    </row>
    <row r="31" spans="1:20" ht="24.9" customHeight="1" x14ac:dyDescent="0.25">
      <c r="P31" s="9"/>
    </row>
    <row r="32" spans="1:20" ht="24.9" customHeight="1" x14ac:dyDescent="0.25">
      <c r="P32" s="9"/>
    </row>
    <row r="33" spans="16:16" ht="24.9" customHeight="1" x14ac:dyDescent="0.25">
      <c r="P33" s="9"/>
    </row>
    <row r="34" spans="16:16" ht="24.9" customHeight="1" x14ac:dyDescent="0.25">
      <c r="P34" s="9"/>
    </row>
    <row r="35" spans="16:16" ht="24.9" customHeight="1" x14ac:dyDescent="0.25">
      <c r="P35" s="9"/>
    </row>
    <row r="36" spans="16:16" ht="24.9" customHeight="1" x14ac:dyDescent="0.25">
      <c r="P36" s="9"/>
    </row>
    <row r="37" spans="16:16" ht="24.9" customHeight="1" x14ac:dyDescent="0.25">
      <c r="P37" s="9"/>
    </row>
    <row r="38" spans="16:16" ht="24.9" customHeight="1" x14ac:dyDescent="0.25">
      <c r="P38" s="9"/>
    </row>
    <row r="39" spans="16:16" ht="24.9" customHeight="1" x14ac:dyDescent="0.25">
      <c r="P39" s="9"/>
    </row>
    <row r="40" spans="16:16" ht="24.9" customHeight="1" x14ac:dyDescent="0.25">
      <c r="P40" s="9"/>
    </row>
    <row r="41" spans="16:16" ht="24.9" customHeight="1" x14ac:dyDescent="0.25">
      <c r="P41" s="9"/>
    </row>
    <row r="42" spans="16:16" ht="24.9" customHeight="1" x14ac:dyDescent="0.25">
      <c r="P42" s="9"/>
    </row>
    <row r="43" spans="16:16" ht="24.9" customHeight="1" x14ac:dyDescent="0.25">
      <c r="P43" s="9"/>
    </row>
    <row r="44" spans="16:16" ht="24.9" customHeight="1" x14ac:dyDescent="0.25">
      <c r="P44" s="9"/>
    </row>
    <row r="45" spans="16:16" ht="24.9" customHeight="1" x14ac:dyDescent="0.25">
      <c r="P45" s="9"/>
    </row>
    <row r="46" spans="16:16" ht="24.9" customHeight="1" x14ac:dyDescent="0.25">
      <c r="P46" s="9"/>
    </row>
    <row r="47" spans="16:16" ht="24.9" customHeight="1" x14ac:dyDescent="0.25">
      <c r="P47" s="9"/>
    </row>
    <row r="48" spans="16:16" ht="24.9" customHeight="1" x14ac:dyDescent="0.25">
      <c r="P48" s="9"/>
    </row>
    <row r="49" spans="16:16" ht="24.9" customHeight="1" x14ac:dyDescent="0.25">
      <c r="P49" s="9"/>
    </row>
    <row r="50" spans="16:16" ht="24.9" customHeight="1" x14ac:dyDescent="0.25">
      <c r="P50" s="9"/>
    </row>
    <row r="51" spans="16:16" ht="24.9" customHeight="1" x14ac:dyDescent="0.25">
      <c r="P51" s="9"/>
    </row>
    <row r="52" spans="16:16" ht="24.9" customHeight="1" x14ac:dyDescent="0.25">
      <c r="P52" s="9"/>
    </row>
    <row r="53" spans="16:16" ht="24.9" customHeight="1" x14ac:dyDescent="0.25">
      <c r="P53" s="9"/>
    </row>
    <row r="54" spans="16:16" ht="24.9" customHeight="1" x14ac:dyDescent="0.25">
      <c r="P54" s="9"/>
    </row>
    <row r="55" spans="16:16" ht="24.9" customHeight="1" x14ac:dyDescent="0.25">
      <c r="P55" s="9"/>
    </row>
    <row r="56" spans="16:16" ht="24.9" customHeight="1" x14ac:dyDescent="0.25">
      <c r="P56" s="9"/>
    </row>
    <row r="57" spans="16:16" ht="24.9" customHeight="1" x14ac:dyDescent="0.25">
      <c r="P57" s="9"/>
    </row>
    <row r="58" spans="16:16" ht="24.9" customHeight="1" x14ac:dyDescent="0.25">
      <c r="P58" s="9"/>
    </row>
    <row r="59" spans="16:16" ht="24.9" customHeight="1" x14ac:dyDescent="0.25">
      <c r="P59" s="9"/>
    </row>
    <row r="60" spans="16:16" ht="24.9" customHeight="1" x14ac:dyDescent="0.25">
      <c r="P60" s="9"/>
    </row>
    <row r="61" spans="16:16" ht="24.9" customHeight="1" x14ac:dyDescent="0.25">
      <c r="P61" s="9"/>
    </row>
    <row r="62" spans="16:16" ht="24.9" customHeight="1" x14ac:dyDescent="0.25">
      <c r="P62" s="9"/>
    </row>
    <row r="63" spans="16:16" ht="24.9" customHeight="1" x14ac:dyDescent="0.25">
      <c r="P63" s="9"/>
    </row>
    <row r="64" spans="16:16" ht="24.9" customHeight="1" x14ac:dyDescent="0.25">
      <c r="P64" s="9"/>
    </row>
    <row r="65" spans="16:16" ht="24.9" customHeight="1" x14ac:dyDescent="0.25">
      <c r="P65" s="9"/>
    </row>
  </sheetData>
  <mergeCells count="2">
    <mergeCell ref="A2:R2"/>
    <mergeCell ref="N3:O3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30E5-B673-490A-9407-ED58E708BCBC}">
  <dimension ref="A1:T65"/>
  <sheetViews>
    <sheetView topLeftCell="A3" zoomScale="70" zoomScaleNormal="70" workbookViewId="0">
      <selection activeCell="R6" sqref="R6"/>
    </sheetView>
  </sheetViews>
  <sheetFormatPr defaultColWidth="9.109375" defaultRowHeight="24.9" customHeight="1" x14ac:dyDescent="0.25"/>
  <cols>
    <col min="1" max="1" width="10.109375" style="7" customWidth="1"/>
    <col min="2" max="2" width="13.5546875" style="11" customWidth="1"/>
    <col min="3" max="3" width="12.88671875" style="7" customWidth="1"/>
    <col min="4" max="4" width="8.5546875" style="7" customWidth="1"/>
    <col min="5" max="5" width="24.6640625" style="7" customWidth="1"/>
    <col min="6" max="6" width="8" style="7" customWidth="1"/>
    <col min="7" max="7" width="8.33203125" style="7" customWidth="1"/>
    <col min="8" max="8" width="6.5546875" style="7" customWidth="1"/>
    <col min="9" max="9" width="11" style="12" bestFit="1" customWidth="1"/>
    <col min="10" max="10" width="39.33203125" style="12" customWidth="1"/>
    <col min="11" max="11" width="9.6640625" style="12" customWidth="1"/>
    <col min="12" max="12" width="12.88671875" style="13" customWidth="1"/>
    <col min="13" max="13" width="11.5546875" style="7" customWidth="1"/>
    <col min="14" max="14" width="10.88671875" style="7" customWidth="1"/>
    <col min="15" max="15" width="20.44140625" style="7" customWidth="1"/>
    <col min="16" max="16" width="13.6640625" style="7" customWidth="1"/>
    <col min="17" max="17" width="18.109375" style="7" customWidth="1"/>
    <col min="18" max="18" width="15.6640625" style="7" customWidth="1"/>
    <col min="19" max="19" width="6.88671875" style="7" customWidth="1"/>
    <col min="20" max="20" width="9.109375" style="7" customWidth="1"/>
    <col min="21" max="16384" width="9.109375" style="7"/>
  </cols>
  <sheetData>
    <row r="1" spans="1:20" ht="30.75" customHeight="1" x14ac:dyDescent="0.25">
      <c r="A1" s="10" t="s">
        <v>25</v>
      </c>
    </row>
    <row r="2" spans="1:20" ht="37.5" customHeight="1" x14ac:dyDescent="0.25">
      <c r="A2" s="73" t="s">
        <v>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20" ht="24.9" customHeight="1" x14ac:dyDescent="0.25">
      <c r="A3" s="42" t="s">
        <v>57</v>
      </c>
      <c r="B3" s="43"/>
      <c r="C3" s="48">
        <f ca="1">TODAY()</f>
        <v>45168</v>
      </c>
      <c r="N3" s="74" t="s">
        <v>0</v>
      </c>
      <c r="O3" s="74"/>
      <c r="P3" s="72">
        <v>0.1</v>
      </c>
    </row>
    <row r="4" spans="1:20" s="8" customFormat="1" ht="35.25" customHeight="1" x14ac:dyDescent="0.25">
      <c r="A4" s="19" t="s">
        <v>1</v>
      </c>
      <c r="B4" s="20" t="s">
        <v>49</v>
      </c>
      <c r="C4" s="19" t="s">
        <v>23</v>
      </c>
      <c r="D4" s="21" t="s">
        <v>26</v>
      </c>
      <c r="E4" s="19" t="s">
        <v>44</v>
      </c>
      <c r="F4" s="19" t="s">
        <v>50</v>
      </c>
      <c r="G4" s="19" t="s">
        <v>74</v>
      </c>
      <c r="H4" s="19" t="s">
        <v>75</v>
      </c>
      <c r="I4" s="19" t="s">
        <v>2</v>
      </c>
      <c r="J4" s="19" t="s">
        <v>3</v>
      </c>
      <c r="K4" s="19" t="s">
        <v>4</v>
      </c>
      <c r="L4" s="22" t="s">
        <v>45</v>
      </c>
      <c r="M4" s="19" t="s">
        <v>46</v>
      </c>
      <c r="N4" s="23" t="s">
        <v>47</v>
      </c>
      <c r="O4" s="24" t="s">
        <v>27</v>
      </c>
      <c r="P4" s="19" t="s">
        <v>48</v>
      </c>
      <c r="Q4" s="19" t="s">
        <v>6</v>
      </c>
      <c r="R4" s="19" t="s">
        <v>7</v>
      </c>
      <c r="S4" s="19" t="s">
        <v>76</v>
      </c>
      <c r="T4" s="19" t="s">
        <v>77</v>
      </c>
    </row>
    <row r="5" spans="1:20" ht="24.9" customHeight="1" x14ac:dyDescent="0.25">
      <c r="A5" s="25" t="s">
        <v>8</v>
      </c>
      <c r="B5" s="26">
        <v>43466</v>
      </c>
      <c r="C5" s="27">
        <v>1</v>
      </c>
      <c r="D5" s="25" t="s">
        <v>28</v>
      </c>
      <c r="E5" s="28" t="str">
        <f>VLOOKUP(D5,DuLieu!$F$4:$G$8,2,0)</f>
        <v>Nguyễn Hải Anh</v>
      </c>
      <c r="F5" s="27" t="s">
        <v>51</v>
      </c>
      <c r="G5" s="31" t="s">
        <v>79</v>
      </c>
      <c r="H5" s="31" t="s">
        <v>80</v>
      </c>
      <c r="I5" s="29" t="s">
        <v>67</v>
      </c>
      <c r="J5" s="29" t="s">
        <v>15</v>
      </c>
      <c r="K5" s="30">
        <v>1</v>
      </c>
      <c r="L5" s="32">
        <f>VLOOKUP(I5,DuLieu!$A$4:$C$14,3,0)</f>
        <v>8500000</v>
      </c>
      <c r="M5" s="33">
        <f>HLOOKUP(C5,DuLieu!$J$3:$L$4,2,0)</f>
        <v>21150</v>
      </c>
      <c r="N5" s="63">
        <f>L5/M5</f>
        <v>401.89125295508273</v>
      </c>
      <c r="O5" s="35">
        <f>L5*K5</f>
        <v>8500000</v>
      </c>
      <c r="P5" s="61">
        <f>IF(F5="Tv",O5*P3,0)</f>
        <v>850000</v>
      </c>
      <c r="Q5" s="65"/>
      <c r="R5" s="38" t="str" cm="1">
        <f t="array" ref="R5">IF(K5&gt;=2,“Mua SL nhiều”," ")</f>
        <v xml:space="preserve"> </v>
      </c>
      <c r="S5" s="39"/>
      <c r="T5" s="41"/>
    </row>
    <row r="6" spans="1:20" ht="24.9" customHeight="1" x14ac:dyDescent="0.25">
      <c r="A6" s="25" t="s">
        <v>9</v>
      </c>
      <c r="B6" s="26">
        <v>43466</v>
      </c>
      <c r="C6" s="27">
        <v>1</v>
      </c>
      <c r="D6" s="25" t="s">
        <v>28</v>
      </c>
      <c r="E6" s="28" t="str">
        <f>VLOOKUP(D6,DuLieu!$F$4:$G$8,2,0)</f>
        <v>Nguyễn Hải Anh</v>
      </c>
      <c r="F6" s="27" t="s">
        <v>52</v>
      </c>
      <c r="G6" s="31" t="s">
        <v>81</v>
      </c>
      <c r="H6" s="31" t="s">
        <v>80</v>
      </c>
      <c r="I6" s="29" t="s">
        <v>65</v>
      </c>
      <c r="J6" s="29" t="s">
        <v>59</v>
      </c>
      <c r="K6" s="30">
        <v>2</v>
      </c>
      <c r="L6" s="32">
        <f>VLOOKUP(I6,DuLieu!$A$4:$C$14,3,0)</f>
        <v>17500000</v>
      </c>
      <c r="M6" s="33">
        <f>HLOOKUP(C6,DuLieu!$J$3:$L$4,2,0)</f>
        <v>21150</v>
      </c>
      <c r="N6" s="63">
        <f t="shared" ref="N6:N21" si="0">L6/M6</f>
        <v>827.42316784869979</v>
      </c>
      <c r="O6" s="35">
        <f t="shared" ref="O6:O21" si="1">L6*K6</f>
        <v>35000000</v>
      </c>
      <c r="P6" s="61">
        <f t="shared" ref="P6:P21" si="2">IF(F6="Tv",O6*P4,0)</f>
        <v>0</v>
      </c>
      <c r="Q6" s="65"/>
      <c r="R6" s="38" t="e" cm="1">
        <f t="array" ref="R6">IF(K6&gt;=2,“Mua SL nhiều”," ")</f>
        <v>#NAME?</v>
      </c>
      <c r="S6" s="39"/>
      <c r="T6" s="41"/>
    </row>
    <row r="7" spans="1:20" ht="24.9" customHeight="1" x14ac:dyDescent="0.25">
      <c r="A7" s="25" t="s">
        <v>10</v>
      </c>
      <c r="B7" s="26">
        <v>43473</v>
      </c>
      <c r="C7" s="27">
        <v>1</v>
      </c>
      <c r="D7" s="25" t="s">
        <v>30</v>
      </c>
      <c r="E7" s="28" t="str">
        <f>VLOOKUP(D7,DuLieu!$F$4:$G$8,2,0)</f>
        <v>Trần Thanh Hương</v>
      </c>
      <c r="F7" s="27" t="s">
        <v>51</v>
      </c>
      <c r="G7" s="31" t="s">
        <v>79</v>
      </c>
      <c r="H7" s="31" t="s">
        <v>85</v>
      </c>
      <c r="I7" s="29" t="s">
        <v>68</v>
      </c>
      <c r="J7" s="29" t="s">
        <v>17</v>
      </c>
      <c r="K7" s="30">
        <v>2</v>
      </c>
      <c r="L7" s="32">
        <f>VLOOKUP(I7,DuLieu!$A$4:$C$14,3,0)</f>
        <v>11000000</v>
      </c>
      <c r="M7" s="33">
        <f>HLOOKUP(C7,DuLieu!$J$3:$L$4,2,0)</f>
        <v>21150</v>
      </c>
      <c r="N7" s="63">
        <f t="shared" si="0"/>
        <v>520.09456264775417</v>
      </c>
      <c r="O7" s="35">
        <f t="shared" si="1"/>
        <v>22000000</v>
      </c>
      <c r="P7" s="61">
        <f t="shared" si="2"/>
        <v>18700000000000</v>
      </c>
      <c r="Q7" s="65"/>
      <c r="R7" s="38" t="e" cm="1">
        <f t="array" ref="R7">IF(K7&gt;=2,“Mua SL nhiều”," ")</f>
        <v>#NAME?</v>
      </c>
      <c r="S7" s="39"/>
      <c r="T7" s="41"/>
    </row>
    <row r="8" spans="1:20" ht="24.9" customHeight="1" x14ac:dyDescent="0.25">
      <c r="A8" s="25" t="s">
        <v>11</v>
      </c>
      <c r="B8" s="26">
        <v>43474</v>
      </c>
      <c r="C8" s="27">
        <v>1</v>
      </c>
      <c r="D8" s="25" t="s">
        <v>32</v>
      </c>
      <c r="E8" s="28" t="str">
        <f>VLOOKUP(D8,DuLieu!$F$4:$G$8,2,0)</f>
        <v>Đỗ Thu Thủy</v>
      </c>
      <c r="F8" s="27" t="s">
        <v>51</v>
      </c>
      <c r="G8" s="31" t="s">
        <v>84</v>
      </c>
      <c r="H8" s="31" t="s">
        <v>82</v>
      </c>
      <c r="I8" s="29" t="s">
        <v>63</v>
      </c>
      <c r="J8" s="29" t="s">
        <v>16</v>
      </c>
      <c r="K8" s="30">
        <v>2</v>
      </c>
      <c r="L8" s="32">
        <f>VLOOKUP(I8,DuLieu!$A$4:$C$14,3,0)</f>
        <v>6800000</v>
      </c>
      <c r="M8" s="33">
        <f>HLOOKUP(C8,DuLieu!$J$3:$L$4,2,0)</f>
        <v>21150</v>
      </c>
      <c r="N8" s="63">
        <f t="shared" si="0"/>
        <v>321.51300236406621</v>
      </c>
      <c r="O8" s="35">
        <f t="shared" si="1"/>
        <v>13600000</v>
      </c>
      <c r="P8" s="61">
        <f t="shared" si="2"/>
        <v>0</v>
      </c>
      <c r="Q8" s="65"/>
      <c r="R8" s="38" t="e" cm="1">
        <f t="array" ref="R8">IF(K8&gt;=2,“Mua SL nhiều”," ")</f>
        <v>#NAME?</v>
      </c>
      <c r="S8" s="39"/>
      <c r="T8" s="41"/>
    </row>
    <row r="9" spans="1:20" ht="24.9" customHeight="1" x14ac:dyDescent="0.25">
      <c r="A9" s="25" t="s">
        <v>11</v>
      </c>
      <c r="B9" s="26">
        <v>43474</v>
      </c>
      <c r="C9" s="27">
        <v>1</v>
      </c>
      <c r="D9" s="25" t="s">
        <v>32</v>
      </c>
      <c r="E9" s="28" t="str">
        <f>VLOOKUP(D9,DuLieu!$F$4:$G$8,2,0)</f>
        <v>Đỗ Thu Thủy</v>
      </c>
      <c r="F9" s="27" t="s">
        <v>52</v>
      </c>
      <c r="G9" s="31" t="s">
        <v>81</v>
      </c>
      <c r="H9" s="31" t="s">
        <v>82</v>
      </c>
      <c r="I9" s="29" t="s">
        <v>66</v>
      </c>
      <c r="J9" s="29" t="s">
        <v>60</v>
      </c>
      <c r="K9" s="30">
        <v>1</v>
      </c>
      <c r="L9" s="32">
        <f>VLOOKUP(I9,DuLieu!$A$4:$C$14,3,0)</f>
        <v>6500000</v>
      </c>
      <c r="M9" s="33">
        <f>HLOOKUP(C9,DuLieu!$J$3:$L$4,2,0)</f>
        <v>21150</v>
      </c>
      <c r="N9" s="63">
        <f t="shared" si="0"/>
        <v>307.32860520094562</v>
      </c>
      <c r="O9" s="35">
        <f t="shared" si="1"/>
        <v>6500000</v>
      </c>
      <c r="P9" s="61">
        <f t="shared" si="2"/>
        <v>0</v>
      </c>
      <c r="Q9" s="65"/>
      <c r="R9" s="38" t="str" cm="1">
        <f t="array" ref="R9">IF(K9&gt;=2,“Mua SL nhiều”," ")</f>
        <v xml:space="preserve"> </v>
      </c>
      <c r="S9" s="39"/>
      <c r="T9" s="41"/>
    </row>
    <row r="10" spans="1:20" ht="24.9" customHeight="1" x14ac:dyDescent="0.25">
      <c r="A10" s="25" t="s">
        <v>12</v>
      </c>
      <c r="B10" s="26">
        <v>43480</v>
      </c>
      <c r="C10" s="27">
        <v>1</v>
      </c>
      <c r="D10" s="25" t="s">
        <v>36</v>
      </c>
      <c r="E10" s="28" t="str">
        <f>VLOOKUP(D10,DuLieu!$F$4:$G$8,2,0)</f>
        <v>Trần Thu Hà</v>
      </c>
      <c r="F10" s="27" t="s">
        <v>52</v>
      </c>
      <c r="G10" s="31" t="s">
        <v>86</v>
      </c>
      <c r="H10" s="31" t="s">
        <v>91</v>
      </c>
      <c r="I10" s="29" t="s">
        <v>69</v>
      </c>
      <c r="J10" s="29" t="s">
        <v>19</v>
      </c>
      <c r="K10" s="30">
        <v>1</v>
      </c>
      <c r="L10" s="32">
        <f>VLOOKUP(I10,DuLieu!$A$4:$C$14,3,0)</f>
        <v>3500000</v>
      </c>
      <c r="M10" s="33">
        <f>HLOOKUP(C10,DuLieu!$J$3:$L$4,2,0)</f>
        <v>21150</v>
      </c>
      <c r="N10" s="63">
        <f t="shared" si="0"/>
        <v>165.48463356973994</v>
      </c>
      <c r="O10" s="35">
        <f t="shared" si="1"/>
        <v>3500000</v>
      </c>
      <c r="P10" s="61">
        <f t="shared" si="2"/>
        <v>0</v>
      </c>
      <c r="Q10" s="65"/>
      <c r="R10" s="38" t="str" cm="1">
        <f t="array" ref="R10">IF(K10&gt;=2,“Mua SL nhiều”," ")</f>
        <v xml:space="preserve"> </v>
      </c>
      <c r="S10" s="39"/>
      <c r="T10" s="41"/>
    </row>
    <row r="11" spans="1:20" ht="24.9" customHeight="1" x14ac:dyDescent="0.25">
      <c r="A11" s="25" t="s">
        <v>12</v>
      </c>
      <c r="B11" s="26">
        <v>43480</v>
      </c>
      <c r="C11" s="27">
        <v>1</v>
      </c>
      <c r="D11" s="25" t="s">
        <v>36</v>
      </c>
      <c r="E11" s="28" t="str">
        <f>VLOOKUP(D11,DuLieu!$F$4:$G$8,2,0)</f>
        <v>Trần Thu Hà</v>
      </c>
      <c r="F11" s="27" t="s">
        <v>54</v>
      </c>
      <c r="G11" s="31" t="s">
        <v>87</v>
      </c>
      <c r="H11" s="31" t="s">
        <v>91</v>
      </c>
      <c r="I11" s="29" t="s">
        <v>70</v>
      </c>
      <c r="J11" s="29" t="s">
        <v>20</v>
      </c>
      <c r="K11" s="30">
        <v>2</v>
      </c>
      <c r="L11" s="32">
        <f>VLOOKUP(I11,DuLieu!$A$4:$C$14,3,0)</f>
        <v>7500000</v>
      </c>
      <c r="M11" s="33">
        <f>HLOOKUP(C11,DuLieu!$J$3:$L$4,2,0)</f>
        <v>21150</v>
      </c>
      <c r="N11" s="63">
        <f t="shared" si="0"/>
        <v>354.6099290780142</v>
      </c>
      <c r="O11" s="35">
        <f t="shared" si="1"/>
        <v>15000000</v>
      </c>
      <c r="P11" s="61">
        <f t="shared" si="2"/>
        <v>0</v>
      </c>
      <c r="Q11" s="65"/>
      <c r="R11" s="38" t="e" cm="1">
        <f t="array" ref="R11">IF(K11&gt;=2,“Mua SL nhiều”," ")</f>
        <v>#NAME?</v>
      </c>
      <c r="S11" s="39"/>
      <c r="T11" s="41"/>
    </row>
    <row r="12" spans="1:20" ht="24.9" customHeight="1" x14ac:dyDescent="0.25">
      <c r="A12" s="25" t="s">
        <v>13</v>
      </c>
      <c r="B12" s="26">
        <v>43481</v>
      </c>
      <c r="C12" s="27">
        <v>1</v>
      </c>
      <c r="D12" s="25" t="s">
        <v>41</v>
      </c>
      <c r="E12" s="28" t="str">
        <f>VLOOKUP(D12,DuLieu!$F$4:$G$8,2,0)</f>
        <v>Nguyễn Thanh Vân</v>
      </c>
      <c r="F12" s="27" t="s">
        <v>54</v>
      </c>
      <c r="G12" s="31" t="s">
        <v>88</v>
      </c>
      <c r="H12" s="31" t="s">
        <v>92</v>
      </c>
      <c r="I12" s="29" t="s">
        <v>71</v>
      </c>
      <c r="J12" s="29" t="s">
        <v>61</v>
      </c>
      <c r="K12" s="30">
        <v>2</v>
      </c>
      <c r="L12" s="32">
        <f>VLOOKUP(I12,DuLieu!$A$4:$C$14,3,0)</f>
        <v>7400000</v>
      </c>
      <c r="M12" s="33">
        <f>HLOOKUP(C12,DuLieu!$J$3:$L$4,2,0)</f>
        <v>21150</v>
      </c>
      <c r="N12" s="63">
        <f t="shared" si="0"/>
        <v>349.88179669030734</v>
      </c>
      <c r="O12" s="35">
        <f t="shared" si="1"/>
        <v>14800000</v>
      </c>
      <c r="P12" s="61">
        <f t="shared" si="2"/>
        <v>0</v>
      </c>
      <c r="Q12" s="65"/>
      <c r="R12" s="38" t="e" cm="1">
        <f t="array" ref="R12">IF(K12&gt;=2,“Mua SL nhiều”," ")</f>
        <v>#NAME?</v>
      </c>
      <c r="S12" s="39"/>
      <c r="T12" s="41"/>
    </row>
    <row r="13" spans="1:20" ht="24.9" customHeight="1" x14ac:dyDescent="0.25">
      <c r="A13" s="25" t="s">
        <v>34</v>
      </c>
      <c r="B13" s="26">
        <v>43501</v>
      </c>
      <c r="C13" s="27">
        <v>2</v>
      </c>
      <c r="D13" s="25" t="s">
        <v>28</v>
      </c>
      <c r="E13" s="28" t="str">
        <f>VLOOKUP(D13,DuLieu!$F$4:$G$8,2,0)</f>
        <v>Nguyễn Hải Anh</v>
      </c>
      <c r="F13" s="27" t="s">
        <v>52</v>
      </c>
      <c r="G13" s="31" t="s">
        <v>81</v>
      </c>
      <c r="H13" s="31" t="s">
        <v>80</v>
      </c>
      <c r="I13" s="29" t="s">
        <v>66</v>
      </c>
      <c r="J13" s="29" t="s">
        <v>60</v>
      </c>
      <c r="K13" s="30">
        <v>1</v>
      </c>
      <c r="L13" s="32">
        <f>VLOOKUP(I13,DuLieu!$A$4:$C$14,3,0)</f>
        <v>6500000</v>
      </c>
      <c r="M13" s="33">
        <f>HLOOKUP(C13,DuLieu!$J$3:$L$4,2,0)</f>
        <v>21200</v>
      </c>
      <c r="N13" s="63">
        <f t="shared" si="0"/>
        <v>306.60377358490564</v>
      </c>
      <c r="O13" s="35">
        <f t="shared" si="1"/>
        <v>6500000</v>
      </c>
      <c r="P13" s="61">
        <f t="shared" si="2"/>
        <v>0</v>
      </c>
      <c r="Q13" s="65"/>
      <c r="R13" s="38" t="str" cm="1">
        <f t="array" ref="R13">IF(K13&gt;=2,“Mua SL nhiều”," ")</f>
        <v xml:space="preserve"> </v>
      </c>
      <c r="S13" s="39"/>
      <c r="T13" s="41"/>
    </row>
    <row r="14" spans="1:20" ht="24.9" customHeight="1" x14ac:dyDescent="0.25">
      <c r="A14" s="25" t="s">
        <v>34</v>
      </c>
      <c r="B14" s="26">
        <v>43501</v>
      </c>
      <c r="C14" s="27">
        <v>2</v>
      </c>
      <c r="D14" s="25" t="s">
        <v>28</v>
      </c>
      <c r="E14" s="28" t="str">
        <f>VLOOKUP(D14,DuLieu!$F$4:$G$8,2,0)</f>
        <v>Nguyễn Hải Anh</v>
      </c>
      <c r="F14" s="27" t="s">
        <v>51</v>
      </c>
      <c r="G14" s="31" t="s">
        <v>79</v>
      </c>
      <c r="H14" s="31" t="s">
        <v>80</v>
      </c>
      <c r="I14" s="29" t="s">
        <v>67</v>
      </c>
      <c r="J14" s="29" t="s">
        <v>15</v>
      </c>
      <c r="K14" s="30">
        <v>1</v>
      </c>
      <c r="L14" s="32">
        <f>VLOOKUP(I14,DuLieu!$A$4:$C$14,3,0)</f>
        <v>8500000</v>
      </c>
      <c r="M14" s="33">
        <f>HLOOKUP(C14,DuLieu!$J$3:$L$4,2,0)</f>
        <v>21200</v>
      </c>
      <c r="N14" s="63">
        <f t="shared" si="0"/>
        <v>400.94339622641508</v>
      </c>
      <c r="O14" s="35">
        <f t="shared" si="1"/>
        <v>8500000</v>
      </c>
      <c r="P14" s="61">
        <f t="shared" si="2"/>
        <v>0</v>
      </c>
      <c r="Q14" s="65"/>
      <c r="R14" s="38" t="str" cm="1">
        <f t="array" ref="R14">IF(K14&gt;=2,“Mua SL nhiều”," ")</f>
        <v xml:space="preserve"> </v>
      </c>
      <c r="S14" s="39"/>
      <c r="T14" s="41"/>
    </row>
    <row r="15" spans="1:20" ht="24.9" customHeight="1" x14ac:dyDescent="0.25">
      <c r="A15" s="25" t="s">
        <v>35</v>
      </c>
      <c r="B15" s="26">
        <v>43506</v>
      </c>
      <c r="C15" s="27">
        <v>2</v>
      </c>
      <c r="D15" s="25" t="s">
        <v>30</v>
      </c>
      <c r="E15" s="28" t="str">
        <f>VLOOKUP(D15,DuLieu!$F$4:$G$8,2,0)</f>
        <v>Trần Thanh Hương</v>
      </c>
      <c r="F15" s="27" t="s">
        <v>51</v>
      </c>
      <c r="G15" s="31" t="s">
        <v>79</v>
      </c>
      <c r="H15" s="31" t="s">
        <v>85</v>
      </c>
      <c r="I15" s="29" t="s">
        <v>68</v>
      </c>
      <c r="J15" s="29" t="s">
        <v>17</v>
      </c>
      <c r="K15" s="30">
        <v>2</v>
      </c>
      <c r="L15" s="32">
        <f>VLOOKUP(I15,DuLieu!$A$4:$C$14,3,0)</f>
        <v>11000000</v>
      </c>
      <c r="M15" s="33">
        <f>HLOOKUP(C15,DuLieu!$J$3:$L$4,2,0)</f>
        <v>21200</v>
      </c>
      <c r="N15" s="63">
        <f t="shared" si="0"/>
        <v>518.86792452830184</v>
      </c>
      <c r="O15" s="35">
        <f t="shared" si="1"/>
        <v>22000000</v>
      </c>
      <c r="P15" s="61">
        <f t="shared" si="2"/>
        <v>0</v>
      </c>
      <c r="Q15" s="65"/>
      <c r="R15" s="38" t="e" cm="1">
        <f t="array" ref="R15">IF(K15&gt;=2,“Mua SL nhiều”," ")</f>
        <v>#NAME?</v>
      </c>
      <c r="S15" s="39"/>
      <c r="T15" s="41"/>
    </row>
    <row r="16" spans="1:20" ht="24.9" customHeight="1" x14ac:dyDescent="0.25">
      <c r="A16" s="25" t="s">
        <v>38</v>
      </c>
      <c r="B16" s="26">
        <v>43508</v>
      </c>
      <c r="C16" s="27">
        <v>2</v>
      </c>
      <c r="D16" s="25" t="s">
        <v>32</v>
      </c>
      <c r="E16" s="28" t="str">
        <f>VLOOKUP(D16,DuLieu!$F$4:$G$8,2,0)</f>
        <v>Đỗ Thu Thủy</v>
      </c>
      <c r="F16" s="27" t="s">
        <v>52</v>
      </c>
      <c r="G16" s="31" t="s">
        <v>81</v>
      </c>
      <c r="H16" s="31" t="s">
        <v>82</v>
      </c>
      <c r="I16" s="29" t="s">
        <v>65</v>
      </c>
      <c r="J16" s="29" t="s">
        <v>59</v>
      </c>
      <c r="K16" s="30">
        <v>1</v>
      </c>
      <c r="L16" s="32">
        <f>VLOOKUP(I16,DuLieu!$A$4:$C$14,3,0)</f>
        <v>17500000</v>
      </c>
      <c r="M16" s="33">
        <f>HLOOKUP(C16,DuLieu!$J$3:$L$4,2,0)</f>
        <v>21200</v>
      </c>
      <c r="N16" s="63">
        <f t="shared" si="0"/>
        <v>825.47169811320759</v>
      </c>
      <c r="O16" s="35">
        <f t="shared" si="1"/>
        <v>17500000</v>
      </c>
      <c r="P16" s="61">
        <f t="shared" si="2"/>
        <v>0</v>
      </c>
      <c r="Q16" s="65"/>
      <c r="R16" s="38" t="str" cm="1">
        <f t="array" ref="R16">IF(K16&gt;=2,“Mua SL nhiều”," ")</f>
        <v xml:space="preserve"> </v>
      </c>
      <c r="S16" s="39"/>
      <c r="T16" s="41"/>
    </row>
    <row r="17" spans="1:20" ht="24.9" customHeight="1" x14ac:dyDescent="0.25">
      <c r="A17" s="25" t="s">
        <v>39</v>
      </c>
      <c r="B17" s="26">
        <v>43511</v>
      </c>
      <c r="C17" s="27">
        <v>2</v>
      </c>
      <c r="D17" s="25" t="s">
        <v>36</v>
      </c>
      <c r="E17" s="28" t="str">
        <f>VLOOKUP(D17,DuLieu!$F$4:$G$8,2,0)</f>
        <v>Trần Thu Hà</v>
      </c>
      <c r="F17" s="27" t="s">
        <v>54</v>
      </c>
      <c r="G17" s="31" t="s">
        <v>89</v>
      </c>
      <c r="H17" s="31" t="s">
        <v>91</v>
      </c>
      <c r="I17" s="29" t="s">
        <v>72</v>
      </c>
      <c r="J17" s="29" t="s">
        <v>62</v>
      </c>
      <c r="K17" s="30">
        <v>3</v>
      </c>
      <c r="L17" s="32">
        <f>VLOOKUP(I17,DuLieu!$A$4:$C$14,3,0)</f>
        <v>8300000</v>
      </c>
      <c r="M17" s="33">
        <f>HLOOKUP(C17,DuLieu!$J$3:$L$4,2,0)</f>
        <v>21200</v>
      </c>
      <c r="N17" s="63">
        <f t="shared" si="0"/>
        <v>391.50943396226415</v>
      </c>
      <c r="O17" s="35">
        <f t="shared" si="1"/>
        <v>24900000</v>
      </c>
      <c r="P17" s="61">
        <f t="shared" si="2"/>
        <v>0</v>
      </c>
      <c r="Q17" s="65"/>
      <c r="R17" s="38" t="e" cm="1">
        <f t="array" ref="R17">IF(K17&gt;=2,“Mua SL nhiều”," ")</f>
        <v>#NAME?</v>
      </c>
      <c r="S17" s="39"/>
      <c r="T17" s="41"/>
    </row>
    <row r="18" spans="1:20" ht="24.9" customHeight="1" x14ac:dyDescent="0.25">
      <c r="A18" s="25" t="s">
        <v>40</v>
      </c>
      <c r="B18" s="26">
        <v>43516</v>
      </c>
      <c r="C18" s="27">
        <v>2</v>
      </c>
      <c r="D18" s="25" t="s">
        <v>41</v>
      </c>
      <c r="E18" s="28" t="str">
        <f>VLOOKUP(D18,DuLieu!$F$4:$G$8,2,0)</f>
        <v>Nguyễn Thanh Vân</v>
      </c>
      <c r="F18" s="27" t="s">
        <v>52</v>
      </c>
      <c r="G18" s="31" t="s">
        <v>86</v>
      </c>
      <c r="H18" s="31" t="s">
        <v>92</v>
      </c>
      <c r="I18" s="29" t="s">
        <v>69</v>
      </c>
      <c r="J18" s="29" t="s">
        <v>19</v>
      </c>
      <c r="K18" s="30">
        <v>1</v>
      </c>
      <c r="L18" s="32">
        <f>VLOOKUP(I18,DuLieu!$A$4:$C$14,3,0)</f>
        <v>3500000</v>
      </c>
      <c r="M18" s="33">
        <f>HLOOKUP(C18,DuLieu!$J$3:$L$4,2,0)</f>
        <v>21200</v>
      </c>
      <c r="N18" s="63">
        <f t="shared" si="0"/>
        <v>165.09433962264151</v>
      </c>
      <c r="O18" s="35">
        <f t="shared" si="1"/>
        <v>3500000</v>
      </c>
      <c r="P18" s="61">
        <f t="shared" si="2"/>
        <v>0</v>
      </c>
      <c r="Q18" s="65"/>
      <c r="R18" s="38" t="str" cm="1">
        <f t="array" ref="R18">IF(K18&gt;=2,“Mua SL nhiều”," ")</f>
        <v xml:space="preserve"> </v>
      </c>
      <c r="S18" s="39"/>
      <c r="T18" s="41"/>
    </row>
    <row r="19" spans="1:20" ht="24.9" customHeight="1" x14ac:dyDescent="0.25">
      <c r="A19" s="25" t="s">
        <v>40</v>
      </c>
      <c r="B19" s="26">
        <v>43525</v>
      </c>
      <c r="C19" s="27">
        <v>3</v>
      </c>
      <c r="D19" s="25" t="s">
        <v>41</v>
      </c>
      <c r="E19" s="28" t="str">
        <f>VLOOKUP(D19,DuLieu!$F$4:$G$8,2,0)</f>
        <v>Nguyễn Thanh Vân</v>
      </c>
      <c r="F19" s="27" t="s">
        <v>54</v>
      </c>
      <c r="G19" s="31" t="s">
        <v>89</v>
      </c>
      <c r="H19" s="31" t="s">
        <v>92</v>
      </c>
      <c r="I19" s="29" t="s">
        <v>72</v>
      </c>
      <c r="J19" s="29" t="s">
        <v>62</v>
      </c>
      <c r="K19" s="30">
        <v>2</v>
      </c>
      <c r="L19" s="32">
        <f>VLOOKUP(I19,DuLieu!$A$4:$C$14,3,0)</f>
        <v>8300000</v>
      </c>
      <c r="M19" s="33">
        <f>HLOOKUP(C19,DuLieu!$J$3:$L$4,2,0)</f>
        <v>21180</v>
      </c>
      <c r="N19" s="63">
        <f t="shared" si="0"/>
        <v>391.87913125590177</v>
      </c>
      <c r="O19" s="35">
        <f t="shared" si="1"/>
        <v>16600000</v>
      </c>
      <c r="P19" s="61">
        <f t="shared" si="2"/>
        <v>0</v>
      </c>
      <c r="Q19" s="65"/>
      <c r="R19" s="38" t="e" cm="1">
        <f t="array" ref="R19">IF(K19&gt;=2,“Mua SL nhiều”," ")</f>
        <v>#NAME?</v>
      </c>
      <c r="S19" s="39"/>
      <c r="T19" s="41"/>
    </row>
    <row r="20" spans="1:20" ht="24.9" customHeight="1" x14ac:dyDescent="0.25">
      <c r="A20" s="25" t="s">
        <v>43</v>
      </c>
      <c r="B20" s="26">
        <v>43539</v>
      </c>
      <c r="C20" s="27">
        <v>3</v>
      </c>
      <c r="D20" s="25" t="s">
        <v>36</v>
      </c>
      <c r="E20" s="28" t="str">
        <f>VLOOKUP(D20,DuLieu!$F$4:$G$8,2,0)</f>
        <v>Trần Thu Hà</v>
      </c>
      <c r="F20" s="27" t="s">
        <v>51</v>
      </c>
      <c r="G20" s="31" t="s">
        <v>79</v>
      </c>
      <c r="H20" s="31" t="s">
        <v>91</v>
      </c>
      <c r="I20" s="29" t="s">
        <v>68</v>
      </c>
      <c r="J20" s="29" t="s">
        <v>17</v>
      </c>
      <c r="K20" s="30">
        <v>1</v>
      </c>
      <c r="L20" s="32">
        <f>VLOOKUP(I20,DuLieu!$A$4:$C$14,3,0)</f>
        <v>11000000</v>
      </c>
      <c r="M20" s="33">
        <f>HLOOKUP(C20,DuLieu!$J$3:$L$4,2,0)</f>
        <v>21180</v>
      </c>
      <c r="N20" s="63">
        <f t="shared" si="0"/>
        <v>519.35788479697828</v>
      </c>
      <c r="O20" s="35">
        <f t="shared" si="1"/>
        <v>11000000</v>
      </c>
      <c r="P20" s="61">
        <f t="shared" si="2"/>
        <v>0</v>
      </c>
      <c r="Q20" s="65"/>
      <c r="R20" s="38" t="str" cm="1">
        <f t="array" ref="R20">IF(K20&gt;=2,“Mua SL nhiều”," ")</f>
        <v xml:space="preserve"> </v>
      </c>
      <c r="S20" s="39"/>
      <c r="T20" s="41"/>
    </row>
    <row r="21" spans="1:20" ht="24.9" customHeight="1" x14ac:dyDescent="0.25">
      <c r="A21" s="25" t="s">
        <v>43</v>
      </c>
      <c r="B21" s="26">
        <v>43549</v>
      </c>
      <c r="C21" s="27">
        <v>3</v>
      </c>
      <c r="D21" s="25" t="s">
        <v>36</v>
      </c>
      <c r="E21" s="28" t="str">
        <f>VLOOKUP(D21,DuLieu!$F$4:$G$8,2,0)</f>
        <v>Trần Thu Hà</v>
      </c>
      <c r="F21" s="27" t="s">
        <v>54</v>
      </c>
      <c r="G21" s="31" t="s">
        <v>90</v>
      </c>
      <c r="H21" s="31" t="s">
        <v>91</v>
      </c>
      <c r="I21" s="29" t="s">
        <v>73</v>
      </c>
      <c r="J21" s="29" t="s">
        <v>21</v>
      </c>
      <c r="K21" s="30">
        <v>1</v>
      </c>
      <c r="L21" s="32">
        <f>VLOOKUP(I21,DuLieu!$A$4:$C$14,3,0)</f>
        <v>6000000</v>
      </c>
      <c r="M21" s="33">
        <f>HLOOKUP(C21,DuLieu!$J$3:$L$4,2,0)</f>
        <v>21180</v>
      </c>
      <c r="N21" s="63">
        <f t="shared" si="0"/>
        <v>283.28611898016999</v>
      </c>
      <c r="O21" s="35">
        <f t="shared" si="1"/>
        <v>6000000</v>
      </c>
      <c r="P21" s="61">
        <f t="shared" si="2"/>
        <v>0</v>
      </c>
      <c r="Q21" s="65"/>
      <c r="R21" s="38" t="str" cm="1">
        <f t="array" ref="R21">IF(K21&gt;=2,“Mua SL nhiều”," ")</f>
        <v xml:space="preserve"> </v>
      </c>
      <c r="S21" s="39"/>
      <c r="T21" s="41"/>
    </row>
    <row r="22" spans="1:20" ht="24.9" customHeight="1" x14ac:dyDescent="0.25">
      <c r="E22" s="6"/>
      <c r="J22" s="16"/>
      <c r="K22" s="16"/>
      <c r="L22" s="17"/>
      <c r="M22" s="15"/>
      <c r="N22" s="18"/>
      <c r="O22" s="15"/>
      <c r="P22" s="14"/>
      <c r="Q22" s="15"/>
    </row>
    <row r="23" spans="1:20" ht="24.9" customHeight="1" x14ac:dyDescent="0.25">
      <c r="P23" s="9"/>
    </row>
    <row r="24" spans="1:20" ht="24.9" customHeight="1" x14ac:dyDescent="0.25">
      <c r="O24" s="45" t="s">
        <v>78</v>
      </c>
      <c r="P24" s="46"/>
      <c r="Q24" s="47"/>
      <c r="R24" s="47"/>
      <c r="S24" s="47"/>
      <c r="T24" s="47"/>
    </row>
    <row r="25" spans="1:20" ht="24.9" customHeight="1" x14ac:dyDescent="0.25">
      <c r="P25" s="9"/>
    </row>
    <row r="26" spans="1:20" ht="24.9" customHeight="1" x14ac:dyDescent="0.25">
      <c r="P26" s="9"/>
    </row>
    <row r="27" spans="1:20" ht="24.9" customHeight="1" x14ac:dyDescent="0.25">
      <c r="P27" s="9"/>
    </row>
    <row r="28" spans="1:20" ht="24.9" customHeight="1" x14ac:dyDescent="0.25">
      <c r="P28" s="9"/>
    </row>
    <row r="29" spans="1:20" ht="24.9" customHeight="1" x14ac:dyDescent="0.25">
      <c r="P29" s="9"/>
    </row>
    <row r="30" spans="1:20" ht="24.9" customHeight="1" x14ac:dyDescent="0.25">
      <c r="P30" s="9"/>
    </row>
    <row r="31" spans="1:20" ht="24.9" customHeight="1" x14ac:dyDescent="0.25">
      <c r="P31" s="9"/>
    </row>
    <row r="32" spans="1:20" ht="24.9" customHeight="1" x14ac:dyDescent="0.25">
      <c r="P32" s="9"/>
    </row>
    <row r="33" spans="16:16" ht="24.9" customHeight="1" x14ac:dyDescent="0.25">
      <c r="P33" s="9"/>
    </row>
    <row r="34" spans="16:16" ht="24.9" customHeight="1" x14ac:dyDescent="0.25">
      <c r="P34" s="9"/>
    </row>
    <row r="35" spans="16:16" ht="24.9" customHeight="1" x14ac:dyDescent="0.25">
      <c r="P35" s="9"/>
    </row>
    <row r="36" spans="16:16" ht="24.9" customHeight="1" x14ac:dyDescent="0.25">
      <c r="P36" s="9"/>
    </row>
    <row r="37" spans="16:16" ht="24.9" customHeight="1" x14ac:dyDescent="0.25">
      <c r="P37" s="9"/>
    </row>
    <row r="38" spans="16:16" ht="24.9" customHeight="1" x14ac:dyDescent="0.25">
      <c r="P38" s="9"/>
    </row>
    <row r="39" spans="16:16" ht="24.9" customHeight="1" x14ac:dyDescent="0.25">
      <c r="P39" s="9"/>
    </row>
    <row r="40" spans="16:16" ht="24.9" customHeight="1" x14ac:dyDescent="0.25">
      <c r="P40" s="9"/>
    </row>
    <row r="41" spans="16:16" ht="24.9" customHeight="1" x14ac:dyDescent="0.25">
      <c r="P41" s="9"/>
    </row>
    <row r="42" spans="16:16" ht="24.9" customHeight="1" x14ac:dyDescent="0.25">
      <c r="P42" s="9"/>
    </row>
    <row r="43" spans="16:16" ht="24.9" customHeight="1" x14ac:dyDescent="0.25">
      <c r="P43" s="9"/>
    </row>
    <row r="44" spans="16:16" ht="24.9" customHeight="1" x14ac:dyDescent="0.25">
      <c r="P44" s="9"/>
    </row>
    <row r="45" spans="16:16" ht="24.9" customHeight="1" x14ac:dyDescent="0.25">
      <c r="P45" s="9"/>
    </row>
    <row r="46" spans="16:16" ht="24.9" customHeight="1" x14ac:dyDescent="0.25">
      <c r="P46" s="9"/>
    </row>
    <row r="47" spans="16:16" ht="24.9" customHeight="1" x14ac:dyDescent="0.25">
      <c r="P47" s="9"/>
    </row>
    <row r="48" spans="16:16" ht="24.9" customHeight="1" x14ac:dyDescent="0.25">
      <c r="P48" s="9"/>
    </row>
    <row r="49" spans="16:16" ht="24.9" customHeight="1" x14ac:dyDescent="0.25">
      <c r="P49" s="9"/>
    </row>
    <row r="50" spans="16:16" ht="24.9" customHeight="1" x14ac:dyDescent="0.25">
      <c r="P50" s="9"/>
    </row>
    <row r="51" spans="16:16" ht="24.9" customHeight="1" x14ac:dyDescent="0.25">
      <c r="P51" s="9"/>
    </row>
    <row r="52" spans="16:16" ht="24.9" customHeight="1" x14ac:dyDescent="0.25">
      <c r="P52" s="9"/>
    </row>
    <row r="53" spans="16:16" ht="24.9" customHeight="1" x14ac:dyDescent="0.25">
      <c r="P53" s="9"/>
    </row>
    <row r="54" spans="16:16" ht="24.9" customHeight="1" x14ac:dyDescent="0.25">
      <c r="P54" s="9"/>
    </row>
    <row r="55" spans="16:16" ht="24.9" customHeight="1" x14ac:dyDescent="0.25">
      <c r="P55" s="9"/>
    </row>
    <row r="56" spans="16:16" ht="24.9" customHeight="1" x14ac:dyDescent="0.25">
      <c r="P56" s="9"/>
    </row>
    <row r="57" spans="16:16" ht="24.9" customHeight="1" x14ac:dyDescent="0.25">
      <c r="P57" s="9"/>
    </row>
    <row r="58" spans="16:16" ht="24.9" customHeight="1" x14ac:dyDescent="0.25">
      <c r="P58" s="9"/>
    </row>
    <row r="59" spans="16:16" ht="24.9" customHeight="1" x14ac:dyDescent="0.25">
      <c r="P59" s="9"/>
    </row>
    <row r="60" spans="16:16" ht="24.9" customHeight="1" x14ac:dyDescent="0.25">
      <c r="P60" s="9"/>
    </row>
    <row r="61" spans="16:16" ht="24.9" customHeight="1" x14ac:dyDescent="0.25">
      <c r="P61" s="9"/>
    </row>
    <row r="62" spans="16:16" ht="24.9" customHeight="1" x14ac:dyDescent="0.25">
      <c r="P62" s="9"/>
    </row>
    <row r="63" spans="16:16" ht="24.9" customHeight="1" x14ac:dyDescent="0.25">
      <c r="P63" s="9"/>
    </row>
    <row r="64" spans="16:16" ht="24.9" customHeight="1" x14ac:dyDescent="0.25">
      <c r="P64" s="9"/>
    </row>
    <row r="65" spans="16:16" ht="24.9" customHeight="1" x14ac:dyDescent="0.25">
      <c r="P65" s="9"/>
    </row>
  </sheetData>
  <mergeCells count="2">
    <mergeCell ref="A2:R2"/>
    <mergeCell ref="N3:O3"/>
  </mergeCells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FE3D-8B5D-4580-93D4-09D5C2971C52}">
  <dimension ref="A1:T65"/>
  <sheetViews>
    <sheetView topLeftCell="F11" zoomScale="70" zoomScaleNormal="70" workbookViewId="0">
      <selection activeCell="O24" sqref="O24"/>
    </sheetView>
  </sheetViews>
  <sheetFormatPr defaultColWidth="9.109375" defaultRowHeight="24.9" customHeight="1" x14ac:dyDescent="0.25"/>
  <cols>
    <col min="1" max="1" width="10.109375" style="7" customWidth="1"/>
    <col min="2" max="2" width="13.5546875" style="11" customWidth="1"/>
    <col min="3" max="3" width="12.88671875" style="7" customWidth="1"/>
    <col min="4" max="4" width="8.5546875" style="7" customWidth="1"/>
    <col min="5" max="5" width="20.33203125" style="7" customWidth="1"/>
    <col min="6" max="6" width="8" style="7" customWidth="1"/>
    <col min="7" max="7" width="8.33203125" style="7" customWidth="1"/>
    <col min="8" max="8" width="6.5546875" style="7" customWidth="1"/>
    <col min="9" max="9" width="11" style="12" bestFit="1" customWidth="1"/>
    <col min="10" max="10" width="39.33203125" style="12" customWidth="1"/>
    <col min="11" max="11" width="9.6640625" style="12" customWidth="1"/>
    <col min="12" max="12" width="12.88671875" style="13" customWidth="1"/>
    <col min="13" max="13" width="11.5546875" style="7" customWidth="1"/>
    <col min="14" max="14" width="10.88671875" style="7" customWidth="1"/>
    <col min="15" max="15" width="20.44140625" style="7" customWidth="1"/>
    <col min="16" max="16" width="13.6640625" style="7" customWidth="1"/>
    <col min="17" max="17" width="18.109375" style="7" customWidth="1"/>
    <col min="18" max="18" width="15.6640625" style="7" customWidth="1"/>
    <col min="19" max="19" width="6.88671875" style="7" customWidth="1"/>
    <col min="20" max="20" width="9.109375" style="7" customWidth="1"/>
    <col min="21" max="16384" width="9.109375" style="7"/>
  </cols>
  <sheetData>
    <row r="1" spans="1:20" ht="30.75" customHeight="1" x14ac:dyDescent="0.25">
      <c r="A1" s="10" t="s">
        <v>25</v>
      </c>
    </row>
    <row r="2" spans="1:20" ht="37.5" customHeight="1" x14ac:dyDescent="0.25">
      <c r="A2" s="73" t="s">
        <v>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20" ht="24.9" customHeight="1" x14ac:dyDescent="0.25">
      <c r="A3" s="42" t="s">
        <v>57</v>
      </c>
      <c r="B3" s="43"/>
      <c r="C3" s="48">
        <f ca="1">TODAY()</f>
        <v>45168</v>
      </c>
      <c r="N3" s="74" t="s">
        <v>0</v>
      </c>
      <c r="O3" s="74"/>
      <c r="P3" s="44">
        <v>0.1</v>
      </c>
    </row>
    <row r="4" spans="1:20" s="8" customFormat="1" ht="35.25" customHeight="1" x14ac:dyDescent="0.25">
      <c r="A4" s="19" t="s">
        <v>1</v>
      </c>
      <c r="B4" s="20" t="s">
        <v>49</v>
      </c>
      <c r="C4" s="19" t="s">
        <v>23</v>
      </c>
      <c r="D4" s="21" t="s">
        <v>26</v>
      </c>
      <c r="E4" s="19" t="s">
        <v>44</v>
      </c>
      <c r="F4" s="19" t="s">
        <v>50</v>
      </c>
      <c r="G4" s="19" t="s">
        <v>74</v>
      </c>
      <c r="H4" s="19" t="s">
        <v>75</v>
      </c>
      <c r="I4" s="19" t="s">
        <v>2</v>
      </c>
      <c r="J4" s="19" t="s">
        <v>3</v>
      </c>
      <c r="K4" s="19" t="s">
        <v>4</v>
      </c>
      <c r="L4" s="22" t="s">
        <v>45</v>
      </c>
      <c r="M4" s="19" t="s">
        <v>46</v>
      </c>
      <c r="N4" s="23" t="s">
        <v>47</v>
      </c>
      <c r="O4" s="24" t="s">
        <v>27</v>
      </c>
      <c r="P4" s="19" t="s">
        <v>48</v>
      </c>
      <c r="Q4" s="19" t="s">
        <v>6</v>
      </c>
      <c r="R4" s="19" t="s">
        <v>7</v>
      </c>
      <c r="S4" s="19" t="s">
        <v>76</v>
      </c>
      <c r="T4" s="19" t="s">
        <v>77</v>
      </c>
    </row>
    <row r="5" spans="1:20" ht="24.9" customHeight="1" x14ac:dyDescent="0.25">
      <c r="A5" s="25" t="s">
        <v>8</v>
      </c>
      <c r="B5" s="26">
        <v>43466</v>
      </c>
      <c r="C5" s="27">
        <v>1</v>
      </c>
      <c r="D5" s="25" t="s">
        <v>28</v>
      </c>
      <c r="E5" s="28" t="s">
        <v>29</v>
      </c>
      <c r="F5" s="27" t="s">
        <v>51</v>
      </c>
      <c r="G5" s="31" t="s">
        <v>79</v>
      </c>
      <c r="H5" s="31" t="s">
        <v>80</v>
      </c>
      <c r="I5" s="29" t="s">
        <v>67</v>
      </c>
      <c r="J5" s="29" t="s">
        <v>15</v>
      </c>
      <c r="K5" s="30">
        <v>1</v>
      </c>
      <c r="L5" s="32">
        <v>8500000</v>
      </c>
      <c r="M5" s="33">
        <v>21150</v>
      </c>
      <c r="N5" s="34"/>
      <c r="O5" s="35"/>
      <c r="P5" s="36"/>
      <c r="Q5" s="37"/>
      <c r="R5" s="38"/>
      <c r="S5" s="39"/>
      <c r="T5" s="41"/>
    </row>
    <row r="6" spans="1:20" ht="24.9" customHeight="1" x14ac:dyDescent="0.25">
      <c r="A6" s="25" t="s">
        <v>9</v>
      </c>
      <c r="B6" s="26">
        <v>43466</v>
      </c>
      <c r="C6" s="27">
        <v>1</v>
      </c>
      <c r="D6" s="25" t="s">
        <v>28</v>
      </c>
      <c r="E6" s="28" t="s">
        <v>29</v>
      </c>
      <c r="F6" s="27" t="s">
        <v>52</v>
      </c>
      <c r="G6" s="31" t="s">
        <v>81</v>
      </c>
      <c r="H6" s="31" t="s">
        <v>80</v>
      </c>
      <c r="I6" s="29" t="s">
        <v>65</v>
      </c>
      <c r="J6" s="29" t="s">
        <v>59</v>
      </c>
      <c r="K6" s="30">
        <v>2</v>
      </c>
      <c r="L6" s="32">
        <v>17500000</v>
      </c>
      <c r="M6" s="33">
        <v>21150</v>
      </c>
      <c r="N6" s="34"/>
      <c r="O6" s="35"/>
      <c r="P6" s="32"/>
      <c r="Q6" s="37"/>
      <c r="R6" s="40"/>
      <c r="S6" s="39"/>
      <c r="T6" s="41"/>
    </row>
    <row r="7" spans="1:20" ht="24.9" customHeight="1" x14ac:dyDescent="0.25">
      <c r="A7" s="25" t="s">
        <v>10</v>
      </c>
      <c r="B7" s="26">
        <v>43473</v>
      </c>
      <c r="C7" s="27">
        <v>1</v>
      </c>
      <c r="D7" s="25" t="s">
        <v>30</v>
      </c>
      <c r="E7" s="28" t="s">
        <v>31</v>
      </c>
      <c r="F7" s="27" t="s">
        <v>51</v>
      </c>
      <c r="G7" s="31" t="s">
        <v>79</v>
      </c>
      <c r="H7" s="31" t="s">
        <v>85</v>
      </c>
      <c r="I7" s="29" t="s">
        <v>68</v>
      </c>
      <c r="J7" s="29" t="s">
        <v>17</v>
      </c>
      <c r="K7" s="30">
        <v>2</v>
      </c>
      <c r="L7" s="32">
        <v>11000000</v>
      </c>
      <c r="M7" s="33">
        <v>21150</v>
      </c>
      <c r="N7" s="34"/>
      <c r="O7" s="35"/>
      <c r="P7" s="32"/>
      <c r="Q7" s="37"/>
      <c r="R7" s="40"/>
      <c r="S7" s="39"/>
      <c r="T7" s="41"/>
    </row>
    <row r="8" spans="1:20" ht="24.9" customHeight="1" x14ac:dyDescent="0.25">
      <c r="A8" s="25" t="s">
        <v>11</v>
      </c>
      <c r="B8" s="26">
        <v>43474</v>
      </c>
      <c r="C8" s="27">
        <v>1</v>
      </c>
      <c r="D8" s="25" t="s">
        <v>32</v>
      </c>
      <c r="E8" s="28" t="s">
        <v>33</v>
      </c>
      <c r="F8" s="27" t="s">
        <v>51</v>
      </c>
      <c r="G8" s="31" t="s">
        <v>84</v>
      </c>
      <c r="H8" s="31" t="s">
        <v>82</v>
      </c>
      <c r="I8" s="29" t="s">
        <v>63</v>
      </c>
      <c r="J8" s="29" t="s">
        <v>16</v>
      </c>
      <c r="K8" s="30">
        <v>2</v>
      </c>
      <c r="L8" s="32">
        <v>6800000</v>
      </c>
      <c r="M8" s="33">
        <v>21150</v>
      </c>
      <c r="N8" s="34"/>
      <c r="O8" s="35"/>
      <c r="P8" s="32"/>
      <c r="Q8" s="37"/>
      <c r="R8" s="40"/>
      <c r="S8" s="39"/>
      <c r="T8" s="41"/>
    </row>
    <row r="9" spans="1:20" ht="24.9" customHeight="1" x14ac:dyDescent="0.25">
      <c r="A9" s="25" t="s">
        <v>11</v>
      </c>
      <c r="B9" s="26">
        <v>43474</v>
      </c>
      <c r="C9" s="27">
        <v>1</v>
      </c>
      <c r="D9" s="25" t="s">
        <v>32</v>
      </c>
      <c r="E9" s="28" t="s">
        <v>33</v>
      </c>
      <c r="F9" s="27" t="s">
        <v>52</v>
      </c>
      <c r="G9" s="31" t="s">
        <v>81</v>
      </c>
      <c r="H9" s="31" t="s">
        <v>82</v>
      </c>
      <c r="I9" s="29" t="s">
        <v>66</v>
      </c>
      <c r="J9" s="29" t="s">
        <v>60</v>
      </c>
      <c r="K9" s="30">
        <v>1</v>
      </c>
      <c r="L9" s="32">
        <v>6500000</v>
      </c>
      <c r="M9" s="33">
        <v>21150</v>
      </c>
      <c r="N9" s="34"/>
      <c r="O9" s="35"/>
      <c r="P9" s="32"/>
      <c r="Q9" s="37"/>
      <c r="R9" s="40"/>
      <c r="S9" s="39"/>
      <c r="T9" s="41"/>
    </row>
    <row r="10" spans="1:20" ht="24.9" customHeight="1" x14ac:dyDescent="0.25">
      <c r="A10" s="25" t="s">
        <v>12</v>
      </c>
      <c r="B10" s="26">
        <v>43480</v>
      </c>
      <c r="C10" s="27">
        <v>1</v>
      </c>
      <c r="D10" s="25" t="s">
        <v>36</v>
      </c>
      <c r="E10" s="28" t="s">
        <v>37</v>
      </c>
      <c r="F10" s="27" t="s">
        <v>52</v>
      </c>
      <c r="G10" s="31" t="s">
        <v>86</v>
      </c>
      <c r="H10" s="31" t="s">
        <v>91</v>
      </c>
      <c r="I10" s="29" t="s">
        <v>69</v>
      </c>
      <c r="J10" s="29" t="s">
        <v>19</v>
      </c>
      <c r="K10" s="30">
        <v>1</v>
      </c>
      <c r="L10" s="32">
        <v>3500000</v>
      </c>
      <c r="M10" s="33">
        <v>21150</v>
      </c>
      <c r="N10" s="34"/>
      <c r="O10" s="35"/>
      <c r="P10" s="32"/>
      <c r="Q10" s="37"/>
      <c r="R10" s="40"/>
      <c r="S10" s="39"/>
      <c r="T10" s="41"/>
    </row>
    <row r="11" spans="1:20" ht="24.9" customHeight="1" x14ac:dyDescent="0.25">
      <c r="A11" s="25" t="s">
        <v>12</v>
      </c>
      <c r="B11" s="26">
        <v>43480</v>
      </c>
      <c r="C11" s="27">
        <v>1</v>
      </c>
      <c r="D11" s="25" t="s">
        <v>36</v>
      </c>
      <c r="E11" s="28" t="s">
        <v>37</v>
      </c>
      <c r="F11" s="27" t="s">
        <v>54</v>
      </c>
      <c r="G11" s="31" t="s">
        <v>87</v>
      </c>
      <c r="H11" s="31" t="s">
        <v>91</v>
      </c>
      <c r="I11" s="29" t="s">
        <v>70</v>
      </c>
      <c r="J11" s="29" t="s">
        <v>20</v>
      </c>
      <c r="K11" s="30">
        <v>2</v>
      </c>
      <c r="L11" s="32">
        <v>7500000</v>
      </c>
      <c r="M11" s="33">
        <v>21150</v>
      </c>
      <c r="N11" s="34"/>
      <c r="O11" s="35"/>
      <c r="P11" s="32"/>
      <c r="Q11" s="37"/>
      <c r="R11" s="40"/>
      <c r="S11" s="39"/>
      <c r="T11" s="41"/>
    </row>
    <row r="12" spans="1:20" ht="24.9" customHeight="1" x14ac:dyDescent="0.25">
      <c r="A12" s="25" t="s">
        <v>13</v>
      </c>
      <c r="B12" s="26">
        <v>43481</v>
      </c>
      <c r="C12" s="27">
        <v>1</v>
      </c>
      <c r="D12" s="25" t="s">
        <v>41</v>
      </c>
      <c r="E12" s="28" t="s">
        <v>42</v>
      </c>
      <c r="F12" s="27" t="s">
        <v>54</v>
      </c>
      <c r="G12" s="31" t="s">
        <v>88</v>
      </c>
      <c r="H12" s="31" t="s">
        <v>92</v>
      </c>
      <c r="I12" s="29" t="s">
        <v>71</v>
      </c>
      <c r="J12" s="29" t="s">
        <v>61</v>
      </c>
      <c r="K12" s="30">
        <v>2</v>
      </c>
      <c r="L12" s="32">
        <v>7400000</v>
      </c>
      <c r="M12" s="33">
        <v>21150</v>
      </c>
      <c r="N12" s="34"/>
      <c r="O12" s="35"/>
      <c r="P12" s="32"/>
      <c r="Q12" s="37"/>
      <c r="R12" s="40"/>
      <c r="S12" s="39"/>
      <c r="T12" s="41"/>
    </row>
    <row r="13" spans="1:20" ht="24.9" customHeight="1" x14ac:dyDescent="0.25">
      <c r="A13" s="25" t="s">
        <v>34</v>
      </c>
      <c r="B13" s="26">
        <v>43501</v>
      </c>
      <c r="C13" s="27">
        <v>2</v>
      </c>
      <c r="D13" s="25" t="s">
        <v>28</v>
      </c>
      <c r="E13" s="28" t="s">
        <v>29</v>
      </c>
      <c r="F13" s="27" t="s">
        <v>52</v>
      </c>
      <c r="G13" s="31" t="s">
        <v>81</v>
      </c>
      <c r="H13" s="31" t="s">
        <v>80</v>
      </c>
      <c r="I13" s="29" t="s">
        <v>66</v>
      </c>
      <c r="J13" s="29" t="s">
        <v>60</v>
      </c>
      <c r="K13" s="30">
        <v>1</v>
      </c>
      <c r="L13" s="32">
        <v>6500000</v>
      </c>
      <c r="M13" s="33">
        <v>21200</v>
      </c>
      <c r="N13" s="34"/>
      <c r="O13" s="35"/>
      <c r="P13" s="32"/>
      <c r="Q13" s="37"/>
      <c r="R13" s="40"/>
      <c r="S13" s="39"/>
      <c r="T13" s="41"/>
    </row>
    <row r="14" spans="1:20" ht="24.9" customHeight="1" x14ac:dyDescent="0.25">
      <c r="A14" s="25" t="s">
        <v>34</v>
      </c>
      <c r="B14" s="26">
        <v>43501</v>
      </c>
      <c r="C14" s="27">
        <v>2</v>
      </c>
      <c r="D14" s="25" t="s">
        <v>28</v>
      </c>
      <c r="E14" s="28" t="s">
        <v>29</v>
      </c>
      <c r="F14" s="27" t="s">
        <v>51</v>
      </c>
      <c r="G14" s="31" t="s">
        <v>79</v>
      </c>
      <c r="H14" s="31" t="s">
        <v>80</v>
      </c>
      <c r="I14" s="29" t="s">
        <v>67</v>
      </c>
      <c r="J14" s="29" t="s">
        <v>15</v>
      </c>
      <c r="K14" s="30">
        <v>1</v>
      </c>
      <c r="L14" s="32">
        <v>8500000</v>
      </c>
      <c r="M14" s="33">
        <v>21200</v>
      </c>
      <c r="N14" s="34"/>
      <c r="O14" s="35"/>
      <c r="P14" s="32"/>
      <c r="Q14" s="37"/>
      <c r="R14" s="40"/>
      <c r="S14" s="39"/>
      <c r="T14" s="41"/>
    </row>
    <row r="15" spans="1:20" ht="24.9" customHeight="1" x14ac:dyDescent="0.25">
      <c r="A15" s="25" t="s">
        <v>35</v>
      </c>
      <c r="B15" s="26">
        <v>43506</v>
      </c>
      <c r="C15" s="27">
        <v>2</v>
      </c>
      <c r="D15" s="25" t="s">
        <v>30</v>
      </c>
      <c r="E15" s="28" t="s">
        <v>31</v>
      </c>
      <c r="F15" s="27" t="s">
        <v>51</v>
      </c>
      <c r="G15" s="31" t="s">
        <v>79</v>
      </c>
      <c r="H15" s="31" t="s">
        <v>85</v>
      </c>
      <c r="I15" s="29" t="s">
        <v>68</v>
      </c>
      <c r="J15" s="29" t="s">
        <v>17</v>
      </c>
      <c r="K15" s="30">
        <v>2</v>
      </c>
      <c r="L15" s="32">
        <v>11000000</v>
      </c>
      <c r="M15" s="33">
        <v>21200</v>
      </c>
      <c r="N15" s="34"/>
      <c r="O15" s="35"/>
      <c r="P15" s="32"/>
      <c r="Q15" s="37"/>
      <c r="R15" s="40"/>
      <c r="S15" s="39"/>
      <c r="T15" s="41"/>
    </row>
    <row r="16" spans="1:20" ht="24.9" customHeight="1" x14ac:dyDescent="0.25">
      <c r="A16" s="25" t="s">
        <v>38</v>
      </c>
      <c r="B16" s="26">
        <v>43508</v>
      </c>
      <c r="C16" s="27">
        <v>2</v>
      </c>
      <c r="D16" s="25" t="s">
        <v>32</v>
      </c>
      <c r="E16" s="28" t="s">
        <v>33</v>
      </c>
      <c r="F16" s="27" t="s">
        <v>52</v>
      </c>
      <c r="G16" s="31" t="s">
        <v>81</v>
      </c>
      <c r="H16" s="31" t="s">
        <v>82</v>
      </c>
      <c r="I16" s="29" t="s">
        <v>65</v>
      </c>
      <c r="J16" s="29" t="s">
        <v>59</v>
      </c>
      <c r="K16" s="30">
        <v>1</v>
      </c>
      <c r="L16" s="32">
        <v>17500000</v>
      </c>
      <c r="M16" s="33">
        <v>21200</v>
      </c>
      <c r="N16" s="34"/>
      <c r="O16" s="35"/>
      <c r="P16" s="32"/>
      <c r="Q16" s="37"/>
      <c r="R16" s="40"/>
      <c r="S16" s="39"/>
      <c r="T16" s="41"/>
    </row>
    <row r="17" spans="1:20" ht="24.9" customHeight="1" x14ac:dyDescent="0.25">
      <c r="A17" s="25" t="s">
        <v>39</v>
      </c>
      <c r="B17" s="26">
        <v>43511</v>
      </c>
      <c r="C17" s="27">
        <v>2</v>
      </c>
      <c r="D17" s="25" t="s">
        <v>36</v>
      </c>
      <c r="E17" s="28" t="s">
        <v>37</v>
      </c>
      <c r="F17" s="27" t="s">
        <v>54</v>
      </c>
      <c r="G17" s="31" t="s">
        <v>89</v>
      </c>
      <c r="H17" s="31" t="s">
        <v>91</v>
      </c>
      <c r="I17" s="29" t="s">
        <v>72</v>
      </c>
      <c r="J17" s="29" t="s">
        <v>62</v>
      </c>
      <c r="K17" s="30">
        <v>3</v>
      </c>
      <c r="L17" s="32">
        <v>8300000</v>
      </c>
      <c r="M17" s="33">
        <v>21200</v>
      </c>
      <c r="N17" s="34"/>
      <c r="O17" s="35"/>
      <c r="P17" s="32"/>
      <c r="Q17" s="37"/>
      <c r="R17" s="40"/>
      <c r="S17" s="39"/>
      <c r="T17" s="41"/>
    </row>
    <row r="18" spans="1:20" ht="24.9" customHeight="1" x14ac:dyDescent="0.25">
      <c r="A18" s="25" t="s">
        <v>40</v>
      </c>
      <c r="B18" s="26">
        <v>43516</v>
      </c>
      <c r="C18" s="27">
        <v>2</v>
      </c>
      <c r="D18" s="25" t="s">
        <v>41</v>
      </c>
      <c r="E18" s="28" t="s">
        <v>42</v>
      </c>
      <c r="F18" s="27" t="s">
        <v>52</v>
      </c>
      <c r="G18" s="31" t="s">
        <v>86</v>
      </c>
      <c r="H18" s="31" t="s">
        <v>92</v>
      </c>
      <c r="I18" s="29" t="s">
        <v>69</v>
      </c>
      <c r="J18" s="29" t="s">
        <v>19</v>
      </c>
      <c r="K18" s="30">
        <v>1</v>
      </c>
      <c r="L18" s="32">
        <v>3500000</v>
      </c>
      <c r="M18" s="33">
        <v>21200</v>
      </c>
      <c r="N18" s="34"/>
      <c r="O18" s="35"/>
      <c r="P18" s="32"/>
      <c r="Q18" s="37"/>
      <c r="R18" s="40"/>
      <c r="S18" s="39"/>
      <c r="T18" s="41"/>
    </row>
    <row r="19" spans="1:20" ht="24.9" customHeight="1" x14ac:dyDescent="0.25">
      <c r="A19" s="25" t="s">
        <v>40</v>
      </c>
      <c r="B19" s="26">
        <v>43525</v>
      </c>
      <c r="C19" s="27">
        <v>3</v>
      </c>
      <c r="D19" s="25" t="s">
        <v>41</v>
      </c>
      <c r="E19" s="28" t="s">
        <v>42</v>
      </c>
      <c r="F19" s="27" t="s">
        <v>54</v>
      </c>
      <c r="G19" s="31" t="s">
        <v>89</v>
      </c>
      <c r="H19" s="31" t="s">
        <v>92</v>
      </c>
      <c r="I19" s="29" t="s">
        <v>72</v>
      </c>
      <c r="J19" s="29" t="s">
        <v>62</v>
      </c>
      <c r="K19" s="30">
        <v>2</v>
      </c>
      <c r="L19" s="32">
        <v>8300000</v>
      </c>
      <c r="M19" s="33">
        <v>21180</v>
      </c>
      <c r="N19" s="34"/>
      <c r="O19" s="35"/>
      <c r="P19" s="32"/>
      <c r="Q19" s="37"/>
      <c r="R19" s="40"/>
      <c r="S19" s="39"/>
      <c r="T19" s="41"/>
    </row>
    <row r="20" spans="1:20" ht="24.9" customHeight="1" x14ac:dyDescent="0.25">
      <c r="A20" s="25" t="s">
        <v>43</v>
      </c>
      <c r="B20" s="26">
        <v>43539</v>
      </c>
      <c r="C20" s="27">
        <v>3</v>
      </c>
      <c r="D20" s="25" t="s">
        <v>36</v>
      </c>
      <c r="E20" s="28" t="s">
        <v>37</v>
      </c>
      <c r="F20" s="27" t="s">
        <v>51</v>
      </c>
      <c r="G20" s="31" t="s">
        <v>79</v>
      </c>
      <c r="H20" s="31" t="s">
        <v>91</v>
      </c>
      <c r="I20" s="29" t="s">
        <v>68</v>
      </c>
      <c r="J20" s="29" t="s">
        <v>17</v>
      </c>
      <c r="K20" s="30">
        <v>1</v>
      </c>
      <c r="L20" s="32">
        <v>11000000</v>
      </c>
      <c r="M20" s="33">
        <v>21180</v>
      </c>
      <c r="N20" s="34"/>
      <c r="O20" s="35"/>
      <c r="P20" s="32"/>
      <c r="Q20" s="37"/>
      <c r="R20" s="40"/>
      <c r="S20" s="39"/>
      <c r="T20" s="41"/>
    </row>
    <row r="21" spans="1:20" ht="24.9" customHeight="1" x14ac:dyDescent="0.25">
      <c r="A21" s="25" t="s">
        <v>43</v>
      </c>
      <c r="B21" s="26">
        <v>43549</v>
      </c>
      <c r="C21" s="27">
        <v>3</v>
      </c>
      <c r="D21" s="25" t="s">
        <v>36</v>
      </c>
      <c r="E21" s="28" t="s">
        <v>37</v>
      </c>
      <c r="F21" s="27" t="s">
        <v>54</v>
      </c>
      <c r="G21" s="31" t="s">
        <v>90</v>
      </c>
      <c r="H21" s="31" t="s">
        <v>91</v>
      </c>
      <c r="I21" s="29" t="s">
        <v>73</v>
      </c>
      <c r="J21" s="29" t="s">
        <v>21</v>
      </c>
      <c r="K21" s="30">
        <v>1</v>
      </c>
      <c r="L21" s="32">
        <v>6000000</v>
      </c>
      <c r="M21" s="33">
        <v>21180</v>
      </c>
      <c r="N21" s="34"/>
      <c r="O21" s="35"/>
      <c r="P21" s="32"/>
      <c r="Q21" s="37"/>
      <c r="R21" s="40"/>
      <c r="S21" s="39"/>
      <c r="T21" s="41"/>
    </row>
    <row r="22" spans="1:20" ht="24.9" customHeight="1" x14ac:dyDescent="0.25">
      <c r="E22" s="6"/>
      <c r="J22" s="16"/>
      <c r="K22" s="16"/>
      <c r="L22" s="17"/>
      <c r="M22" s="15"/>
      <c r="N22" s="18"/>
      <c r="O22" s="15"/>
      <c r="P22" s="14"/>
      <c r="Q22" s="15"/>
    </row>
    <row r="23" spans="1:20" ht="24.9" customHeight="1" x14ac:dyDescent="0.25">
      <c r="P23" s="9"/>
    </row>
    <row r="24" spans="1:20" ht="24.9" customHeight="1" x14ac:dyDescent="0.25">
      <c r="O24" s="45" t="s">
        <v>78</v>
      </c>
      <c r="P24" s="46"/>
      <c r="Q24" s="47"/>
      <c r="R24" s="47"/>
      <c r="S24" s="47"/>
      <c r="T24" s="47"/>
    </row>
    <row r="25" spans="1:20" ht="24.9" customHeight="1" x14ac:dyDescent="0.25">
      <c r="P25" s="9"/>
    </row>
    <row r="26" spans="1:20" ht="24.9" customHeight="1" x14ac:dyDescent="0.25">
      <c r="P26" s="9"/>
    </row>
    <row r="27" spans="1:20" ht="24.9" customHeight="1" x14ac:dyDescent="0.25">
      <c r="P27" s="9"/>
    </row>
    <row r="28" spans="1:20" ht="24.9" customHeight="1" x14ac:dyDescent="0.25">
      <c r="P28" s="9"/>
    </row>
    <row r="29" spans="1:20" ht="24.9" customHeight="1" x14ac:dyDescent="0.25">
      <c r="P29" s="9"/>
    </row>
    <row r="30" spans="1:20" ht="24.9" customHeight="1" x14ac:dyDescent="0.25">
      <c r="P30" s="9"/>
    </row>
    <row r="31" spans="1:20" ht="24.9" customHeight="1" x14ac:dyDescent="0.25">
      <c r="P31" s="9"/>
    </row>
    <row r="32" spans="1:20" ht="24.9" customHeight="1" x14ac:dyDescent="0.25">
      <c r="P32" s="9"/>
    </row>
    <row r="33" spans="16:16" ht="24.9" customHeight="1" x14ac:dyDescent="0.25">
      <c r="P33" s="9"/>
    </row>
    <row r="34" spans="16:16" ht="24.9" customHeight="1" x14ac:dyDescent="0.25">
      <c r="P34" s="9"/>
    </row>
    <row r="35" spans="16:16" ht="24.9" customHeight="1" x14ac:dyDescent="0.25">
      <c r="P35" s="9"/>
    </row>
    <row r="36" spans="16:16" ht="24.9" customHeight="1" x14ac:dyDescent="0.25">
      <c r="P36" s="9"/>
    </row>
    <row r="37" spans="16:16" ht="24.9" customHeight="1" x14ac:dyDescent="0.25">
      <c r="P37" s="9"/>
    </row>
    <row r="38" spans="16:16" ht="24.9" customHeight="1" x14ac:dyDescent="0.25">
      <c r="P38" s="9"/>
    </row>
    <row r="39" spans="16:16" ht="24.9" customHeight="1" x14ac:dyDescent="0.25">
      <c r="P39" s="9"/>
    </row>
    <row r="40" spans="16:16" ht="24.9" customHeight="1" x14ac:dyDescent="0.25">
      <c r="P40" s="9"/>
    </row>
    <row r="41" spans="16:16" ht="24.9" customHeight="1" x14ac:dyDescent="0.25">
      <c r="P41" s="9"/>
    </row>
    <row r="42" spans="16:16" ht="24.9" customHeight="1" x14ac:dyDescent="0.25">
      <c r="P42" s="9"/>
    </row>
    <row r="43" spans="16:16" ht="24.9" customHeight="1" x14ac:dyDescent="0.25">
      <c r="P43" s="9"/>
    </row>
    <row r="44" spans="16:16" ht="24.9" customHeight="1" x14ac:dyDescent="0.25">
      <c r="P44" s="9"/>
    </row>
    <row r="45" spans="16:16" ht="24.9" customHeight="1" x14ac:dyDescent="0.25">
      <c r="P45" s="9"/>
    </row>
    <row r="46" spans="16:16" ht="24.9" customHeight="1" x14ac:dyDescent="0.25">
      <c r="P46" s="9"/>
    </row>
    <row r="47" spans="16:16" ht="24.9" customHeight="1" x14ac:dyDescent="0.25">
      <c r="P47" s="9"/>
    </row>
    <row r="48" spans="16:16" ht="24.9" customHeight="1" x14ac:dyDescent="0.25">
      <c r="P48" s="9"/>
    </row>
    <row r="49" spans="16:16" ht="24.9" customHeight="1" x14ac:dyDescent="0.25">
      <c r="P49" s="9"/>
    </row>
    <row r="50" spans="16:16" ht="24.9" customHeight="1" x14ac:dyDescent="0.25">
      <c r="P50" s="9"/>
    </row>
    <row r="51" spans="16:16" ht="24.9" customHeight="1" x14ac:dyDescent="0.25">
      <c r="P51" s="9"/>
    </row>
    <row r="52" spans="16:16" ht="24.9" customHeight="1" x14ac:dyDescent="0.25">
      <c r="P52" s="9"/>
    </row>
    <row r="53" spans="16:16" ht="24.9" customHeight="1" x14ac:dyDescent="0.25">
      <c r="P53" s="9"/>
    </row>
    <row r="54" spans="16:16" ht="24.9" customHeight="1" x14ac:dyDescent="0.25">
      <c r="P54" s="9"/>
    </row>
    <row r="55" spans="16:16" ht="24.9" customHeight="1" x14ac:dyDescent="0.25">
      <c r="P55" s="9"/>
    </row>
    <row r="56" spans="16:16" ht="24.9" customHeight="1" x14ac:dyDescent="0.25">
      <c r="P56" s="9"/>
    </row>
    <row r="57" spans="16:16" ht="24.9" customHeight="1" x14ac:dyDescent="0.25">
      <c r="P57" s="9"/>
    </row>
    <row r="58" spans="16:16" ht="24.9" customHeight="1" x14ac:dyDescent="0.25">
      <c r="P58" s="9"/>
    </row>
    <row r="59" spans="16:16" ht="24.9" customHeight="1" x14ac:dyDescent="0.25">
      <c r="P59" s="9"/>
    </row>
    <row r="60" spans="16:16" ht="24.9" customHeight="1" x14ac:dyDescent="0.25">
      <c r="P60" s="9"/>
    </row>
    <row r="61" spans="16:16" ht="24.9" customHeight="1" x14ac:dyDescent="0.25">
      <c r="P61" s="9"/>
    </row>
    <row r="62" spans="16:16" ht="24.9" customHeight="1" x14ac:dyDescent="0.25">
      <c r="P62" s="9"/>
    </row>
    <row r="63" spans="16:16" ht="24.9" customHeight="1" x14ac:dyDescent="0.25">
      <c r="P63" s="9"/>
    </row>
    <row r="64" spans="16:16" ht="24.9" customHeight="1" x14ac:dyDescent="0.25">
      <c r="P64" s="9"/>
    </row>
    <row r="65" spans="16:16" ht="24.9" customHeight="1" x14ac:dyDescent="0.25">
      <c r="P65" s="9"/>
    </row>
  </sheetData>
  <mergeCells count="2">
    <mergeCell ref="A2:R2"/>
    <mergeCell ref="N3:O3"/>
  </mergeCells>
  <pageMargins left="0.7" right="0.7" top="0.75" bottom="0.75" header="0.3" footer="0.3"/>
  <pageSetup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ACC2-420A-4FC0-B5CD-BEA3D5BEE28E}">
  <dimension ref="A1:T65"/>
  <sheetViews>
    <sheetView topLeftCell="F3" zoomScale="70" zoomScaleNormal="70" workbookViewId="0">
      <selection activeCell="R5" sqref="R5:R21"/>
    </sheetView>
  </sheetViews>
  <sheetFormatPr defaultColWidth="9.109375" defaultRowHeight="24.9" customHeight="1" x14ac:dyDescent="0.25"/>
  <cols>
    <col min="1" max="1" width="10.109375" style="7" customWidth="1"/>
    <col min="2" max="2" width="13.5546875" style="11" customWidth="1"/>
    <col min="3" max="3" width="12.88671875" style="7" customWidth="1"/>
    <col min="4" max="4" width="8.5546875" style="7" customWidth="1"/>
    <col min="5" max="5" width="20.33203125" style="7" customWidth="1"/>
    <col min="6" max="6" width="8" style="7" customWidth="1"/>
    <col min="7" max="7" width="8.33203125" style="7" customWidth="1"/>
    <col min="8" max="8" width="6.5546875" style="7" customWidth="1"/>
    <col min="9" max="9" width="11" style="12" bestFit="1" customWidth="1"/>
    <col min="10" max="10" width="39.33203125" style="12" customWidth="1"/>
    <col min="11" max="11" width="9.6640625" style="12" customWidth="1"/>
    <col min="12" max="12" width="12.88671875" style="13" customWidth="1"/>
    <col min="13" max="13" width="11.5546875" style="7" customWidth="1"/>
    <col min="14" max="14" width="10.88671875" style="7" customWidth="1"/>
    <col min="15" max="15" width="20.44140625" style="7" customWidth="1"/>
    <col min="16" max="16" width="20" style="7" customWidth="1"/>
    <col min="17" max="17" width="18.109375" style="7" customWidth="1"/>
    <col min="18" max="18" width="15.6640625" style="7" customWidth="1"/>
    <col min="19" max="19" width="6.88671875" style="7" customWidth="1"/>
    <col min="20" max="20" width="9.109375" style="7" customWidth="1"/>
    <col min="21" max="16384" width="9.109375" style="7"/>
  </cols>
  <sheetData>
    <row r="1" spans="1:20" ht="24.9" customHeight="1" x14ac:dyDescent="0.25">
      <c r="A1" s="10" t="s">
        <v>25</v>
      </c>
    </row>
    <row r="2" spans="1:20" ht="37.5" customHeight="1" x14ac:dyDescent="0.25">
      <c r="A2" s="73" t="s">
        <v>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20" ht="24.9" customHeight="1" x14ac:dyDescent="0.25">
      <c r="A3" s="42" t="s">
        <v>57</v>
      </c>
      <c r="B3" s="43"/>
      <c r="C3" s="48">
        <f ca="1">TODAY()</f>
        <v>45168</v>
      </c>
      <c r="N3" s="74" t="s">
        <v>0</v>
      </c>
      <c r="O3" s="74"/>
      <c r="P3" s="44">
        <v>0.1</v>
      </c>
    </row>
    <row r="4" spans="1:20" s="8" customFormat="1" ht="35.25" customHeight="1" x14ac:dyDescent="0.25">
      <c r="A4" s="19" t="s">
        <v>1</v>
      </c>
      <c r="B4" s="20" t="s">
        <v>49</v>
      </c>
      <c r="C4" s="19" t="s">
        <v>23</v>
      </c>
      <c r="D4" s="21" t="s">
        <v>26</v>
      </c>
      <c r="E4" s="19" t="s">
        <v>44</v>
      </c>
      <c r="F4" s="19" t="s">
        <v>50</v>
      </c>
      <c r="G4" s="19" t="s">
        <v>74</v>
      </c>
      <c r="H4" s="19" t="s">
        <v>75</v>
      </c>
      <c r="I4" s="19" t="s">
        <v>2</v>
      </c>
      <c r="J4" s="19" t="s">
        <v>3</v>
      </c>
      <c r="K4" s="19" t="s">
        <v>4</v>
      </c>
      <c r="L4" s="22" t="s">
        <v>45</v>
      </c>
      <c r="M4" s="19" t="s">
        <v>46</v>
      </c>
      <c r="N4" s="23" t="s">
        <v>47</v>
      </c>
      <c r="O4" s="24" t="s">
        <v>27</v>
      </c>
      <c r="P4" s="19" t="s">
        <v>48</v>
      </c>
      <c r="Q4" s="19" t="s">
        <v>6</v>
      </c>
      <c r="R4" s="19" t="s">
        <v>7</v>
      </c>
      <c r="S4" s="19" t="s">
        <v>76</v>
      </c>
      <c r="T4" s="19" t="s">
        <v>77</v>
      </c>
    </row>
    <row r="5" spans="1:20" ht="24.9" customHeight="1" x14ac:dyDescent="0.25">
      <c r="A5" s="25" t="s">
        <v>8</v>
      </c>
      <c r="B5" s="26">
        <v>43466</v>
      </c>
      <c r="C5" s="27">
        <f>MONTH(B5)</f>
        <v>1</v>
      </c>
      <c r="D5" s="25" t="s">
        <v>28</v>
      </c>
      <c r="E5" s="28" t="s">
        <v>29</v>
      </c>
      <c r="F5" s="27" t="s">
        <v>51</v>
      </c>
      <c r="G5" s="31" t="s">
        <v>79</v>
      </c>
      <c r="H5" s="31" t="s">
        <v>80</v>
      </c>
      <c r="I5" s="29" t="s">
        <v>67</v>
      </c>
      <c r="J5" s="29" t="s">
        <v>15</v>
      </c>
      <c r="K5" s="30">
        <v>1</v>
      </c>
      <c r="L5" s="32">
        <v>8500000</v>
      </c>
      <c r="M5" s="33">
        <v>21150</v>
      </c>
      <c r="N5" s="34">
        <v>401.89125295508273</v>
      </c>
      <c r="O5" s="35">
        <v>8500000</v>
      </c>
      <c r="P5" s="64">
        <f>IF(F5="Tv",O5*$P$3,0)</f>
        <v>850000</v>
      </c>
      <c r="Q5" s="37"/>
      <c r="R5" s="38" t="str">
        <f>IF(K5&gt;=2,"Mua SL nhiều"," ")</f>
        <v xml:space="preserve"> </v>
      </c>
      <c r="S5" s="39"/>
      <c r="T5" s="41">
        <f>IF(OR(K5&gt;=2,F5="Tv"),2,1)</f>
        <v>2</v>
      </c>
    </row>
    <row r="6" spans="1:20" ht="24.9" customHeight="1" x14ac:dyDescent="0.25">
      <c r="A6" s="25" t="s">
        <v>9</v>
      </c>
      <c r="B6" s="26">
        <v>43466</v>
      </c>
      <c r="C6" s="27">
        <f>MONTH(B6)</f>
        <v>1</v>
      </c>
      <c r="D6" s="25" t="s">
        <v>28</v>
      </c>
      <c r="E6" s="28" t="s">
        <v>29</v>
      </c>
      <c r="F6" s="27" t="s">
        <v>52</v>
      </c>
      <c r="G6" s="31" t="s">
        <v>81</v>
      </c>
      <c r="H6" s="31" t="s">
        <v>80</v>
      </c>
      <c r="I6" s="29" t="s">
        <v>65</v>
      </c>
      <c r="J6" s="29" t="s">
        <v>59</v>
      </c>
      <c r="K6" s="30">
        <v>2</v>
      </c>
      <c r="L6" s="32">
        <v>17500000</v>
      </c>
      <c r="M6" s="33">
        <v>21150</v>
      </c>
      <c r="N6" s="34">
        <v>827.42316784869979</v>
      </c>
      <c r="O6" s="35">
        <v>35000000</v>
      </c>
      <c r="P6" s="64">
        <f t="shared" ref="P6:P21" si="0">IF(F6="Tv",O6*$P$3,0)</f>
        <v>0</v>
      </c>
      <c r="Q6" s="37"/>
      <c r="R6" s="38" t="str">
        <f t="shared" ref="R6:R21" si="1">IF(K6&gt;=2,"Mua SL nhiều"," ")</f>
        <v>Mua SL nhiều</v>
      </c>
      <c r="S6" s="39"/>
      <c r="T6" s="41">
        <f t="shared" ref="T6:T21" si="2">IF(OR(K6&gt;=2,F6="Tv"),2,1)</f>
        <v>2</v>
      </c>
    </row>
    <row r="7" spans="1:20" ht="24.9" customHeight="1" x14ac:dyDescent="0.25">
      <c r="A7" s="25" t="s">
        <v>10</v>
      </c>
      <c r="B7" s="26">
        <v>43473</v>
      </c>
      <c r="C7" s="27">
        <f t="shared" ref="C7:C21" si="3">MONTH(B7)</f>
        <v>1</v>
      </c>
      <c r="D7" s="25" t="s">
        <v>30</v>
      </c>
      <c r="E7" s="28" t="s">
        <v>31</v>
      </c>
      <c r="F7" s="27" t="s">
        <v>51</v>
      </c>
      <c r="G7" s="31" t="s">
        <v>79</v>
      </c>
      <c r="H7" s="31" t="s">
        <v>85</v>
      </c>
      <c r="I7" s="29" t="s">
        <v>68</v>
      </c>
      <c r="J7" s="29" t="s">
        <v>17</v>
      </c>
      <c r="K7" s="30">
        <v>2</v>
      </c>
      <c r="L7" s="32">
        <v>11000000</v>
      </c>
      <c r="M7" s="33">
        <v>21150</v>
      </c>
      <c r="N7" s="34">
        <v>520.09456264775417</v>
      </c>
      <c r="O7" s="35">
        <v>22000000</v>
      </c>
      <c r="P7" s="64">
        <f t="shared" si="0"/>
        <v>2200000</v>
      </c>
      <c r="Q7" s="37"/>
      <c r="R7" s="38" t="str">
        <f t="shared" si="1"/>
        <v>Mua SL nhiều</v>
      </c>
      <c r="S7" s="39"/>
      <c r="T7" s="41">
        <f t="shared" si="2"/>
        <v>2</v>
      </c>
    </row>
    <row r="8" spans="1:20" ht="24.9" customHeight="1" x14ac:dyDescent="0.25">
      <c r="A8" s="25" t="s">
        <v>11</v>
      </c>
      <c r="B8" s="26">
        <v>43474</v>
      </c>
      <c r="C8" s="27">
        <f t="shared" si="3"/>
        <v>1</v>
      </c>
      <c r="D8" s="25" t="s">
        <v>32</v>
      </c>
      <c r="E8" s="28" t="s">
        <v>33</v>
      </c>
      <c r="F8" s="27" t="s">
        <v>51</v>
      </c>
      <c r="G8" s="31" t="s">
        <v>84</v>
      </c>
      <c r="H8" s="31" t="s">
        <v>82</v>
      </c>
      <c r="I8" s="29" t="s">
        <v>63</v>
      </c>
      <c r="J8" s="29" t="s">
        <v>16</v>
      </c>
      <c r="K8" s="30">
        <v>2</v>
      </c>
      <c r="L8" s="32">
        <v>6800000</v>
      </c>
      <c r="M8" s="33">
        <v>21150</v>
      </c>
      <c r="N8" s="34">
        <v>321.51300236406621</v>
      </c>
      <c r="O8" s="35">
        <v>13600000</v>
      </c>
      <c r="P8" s="64">
        <f t="shared" si="0"/>
        <v>1360000</v>
      </c>
      <c r="Q8" s="37"/>
      <c r="R8" s="38" t="str">
        <f t="shared" si="1"/>
        <v>Mua SL nhiều</v>
      </c>
      <c r="S8" s="39"/>
      <c r="T8" s="41">
        <f t="shared" si="2"/>
        <v>2</v>
      </c>
    </row>
    <row r="9" spans="1:20" ht="24.9" customHeight="1" x14ac:dyDescent="0.25">
      <c r="A9" s="25" t="s">
        <v>11</v>
      </c>
      <c r="B9" s="26">
        <v>43474</v>
      </c>
      <c r="C9" s="27">
        <f t="shared" si="3"/>
        <v>1</v>
      </c>
      <c r="D9" s="25" t="s">
        <v>32</v>
      </c>
      <c r="E9" s="28" t="s">
        <v>33</v>
      </c>
      <c r="F9" s="27" t="s">
        <v>52</v>
      </c>
      <c r="G9" s="31" t="s">
        <v>81</v>
      </c>
      <c r="H9" s="31" t="s">
        <v>82</v>
      </c>
      <c r="I9" s="29" t="s">
        <v>66</v>
      </c>
      <c r="J9" s="29" t="s">
        <v>60</v>
      </c>
      <c r="K9" s="30">
        <v>1</v>
      </c>
      <c r="L9" s="32">
        <v>6500000</v>
      </c>
      <c r="M9" s="33">
        <v>21150</v>
      </c>
      <c r="N9" s="34">
        <v>307.32860520094562</v>
      </c>
      <c r="O9" s="35">
        <v>6500000</v>
      </c>
      <c r="P9" s="64">
        <f t="shared" si="0"/>
        <v>0</v>
      </c>
      <c r="Q9" s="37"/>
      <c r="R9" s="38" t="str">
        <f t="shared" si="1"/>
        <v xml:space="preserve"> </v>
      </c>
      <c r="S9" s="39"/>
      <c r="T9" s="41">
        <f t="shared" si="2"/>
        <v>1</v>
      </c>
    </row>
    <row r="10" spans="1:20" ht="24.9" customHeight="1" x14ac:dyDescent="0.25">
      <c r="A10" s="25" t="s">
        <v>12</v>
      </c>
      <c r="B10" s="26">
        <v>43480</v>
      </c>
      <c r="C10" s="27">
        <f t="shared" si="3"/>
        <v>1</v>
      </c>
      <c r="D10" s="25" t="s">
        <v>36</v>
      </c>
      <c r="E10" s="28" t="s">
        <v>37</v>
      </c>
      <c r="F10" s="27" t="s">
        <v>52</v>
      </c>
      <c r="G10" s="31" t="s">
        <v>86</v>
      </c>
      <c r="H10" s="31" t="s">
        <v>91</v>
      </c>
      <c r="I10" s="29" t="s">
        <v>69</v>
      </c>
      <c r="J10" s="29" t="s">
        <v>19</v>
      </c>
      <c r="K10" s="30">
        <v>1</v>
      </c>
      <c r="L10" s="32">
        <v>3500000</v>
      </c>
      <c r="M10" s="33">
        <v>21150</v>
      </c>
      <c r="N10" s="34">
        <v>165.48463356973994</v>
      </c>
      <c r="O10" s="35">
        <v>3500000</v>
      </c>
      <c r="P10" s="64">
        <f t="shared" si="0"/>
        <v>0</v>
      </c>
      <c r="Q10" s="37"/>
      <c r="R10" s="38" t="str">
        <f t="shared" si="1"/>
        <v xml:space="preserve"> </v>
      </c>
      <c r="S10" s="39"/>
      <c r="T10" s="41">
        <f t="shared" si="2"/>
        <v>1</v>
      </c>
    </row>
    <row r="11" spans="1:20" ht="24.9" customHeight="1" x14ac:dyDescent="0.25">
      <c r="A11" s="25" t="s">
        <v>12</v>
      </c>
      <c r="B11" s="26">
        <v>43480</v>
      </c>
      <c r="C11" s="27">
        <f t="shared" si="3"/>
        <v>1</v>
      </c>
      <c r="D11" s="25" t="s">
        <v>36</v>
      </c>
      <c r="E11" s="28" t="s">
        <v>37</v>
      </c>
      <c r="F11" s="27" t="s">
        <v>54</v>
      </c>
      <c r="G11" s="31" t="s">
        <v>87</v>
      </c>
      <c r="H11" s="31" t="s">
        <v>91</v>
      </c>
      <c r="I11" s="29" t="s">
        <v>70</v>
      </c>
      <c r="J11" s="29" t="s">
        <v>20</v>
      </c>
      <c r="K11" s="30">
        <v>2</v>
      </c>
      <c r="L11" s="32">
        <v>7500000</v>
      </c>
      <c r="M11" s="33">
        <v>21150</v>
      </c>
      <c r="N11" s="34">
        <v>354.6099290780142</v>
      </c>
      <c r="O11" s="35">
        <v>15000000</v>
      </c>
      <c r="P11" s="64">
        <f t="shared" si="0"/>
        <v>0</v>
      </c>
      <c r="Q11" s="37"/>
      <c r="R11" s="38" t="str">
        <f t="shared" si="1"/>
        <v>Mua SL nhiều</v>
      </c>
      <c r="S11" s="39"/>
      <c r="T11" s="41">
        <f t="shared" si="2"/>
        <v>2</v>
      </c>
    </row>
    <row r="12" spans="1:20" ht="24.9" customHeight="1" x14ac:dyDescent="0.25">
      <c r="A12" s="25" t="s">
        <v>13</v>
      </c>
      <c r="B12" s="26">
        <v>43481</v>
      </c>
      <c r="C12" s="27">
        <f t="shared" si="3"/>
        <v>1</v>
      </c>
      <c r="D12" s="25" t="s">
        <v>41</v>
      </c>
      <c r="E12" s="28" t="s">
        <v>42</v>
      </c>
      <c r="F12" s="27" t="s">
        <v>54</v>
      </c>
      <c r="G12" s="31" t="s">
        <v>88</v>
      </c>
      <c r="H12" s="31" t="s">
        <v>92</v>
      </c>
      <c r="I12" s="29" t="s">
        <v>71</v>
      </c>
      <c r="J12" s="29" t="s">
        <v>61</v>
      </c>
      <c r="K12" s="30">
        <v>2</v>
      </c>
      <c r="L12" s="32">
        <v>7400000</v>
      </c>
      <c r="M12" s="33">
        <v>21150</v>
      </c>
      <c r="N12" s="34">
        <v>349.88179669030734</v>
      </c>
      <c r="O12" s="35">
        <v>14800000</v>
      </c>
      <c r="P12" s="64">
        <f t="shared" si="0"/>
        <v>0</v>
      </c>
      <c r="Q12" s="37"/>
      <c r="R12" s="38" t="str">
        <f t="shared" si="1"/>
        <v>Mua SL nhiều</v>
      </c>
      <c r="S12" s="39"/>
      <c r="T12" s="41">
        <f t="shared" si="2"/>
        <v>2</v>
      </c>
    </row>
    <row r="13" spans="1:20" ht="24.9" customHeight="1" x14ac:dyDescent="0.25">
      <c r="A13" s="25" t="s">
        <v>34</v>
      </c>
      <c r="B13" s="26">
        <v>43501</v>
      </c>
      <c r="C13" s="27">
        <f t="shared" si="3"/>
        <v>2</v>
      </c>
      <c r="D13" s="25" t="s">
        <v>28</v>
      </c>
      <c r="E13" s="28" t="s">
        <v>29</v>
      </c>
      <c r="F13" s="27" t="s">
        <v>52</v>
      </c>
      <c r="G13" s="31" t="s">
        <v>81</v>
      </c>
      <c r="H13" s="31" t="s">
        <v>80</v>
      </c>
      <c r="I13" s="29" t="s">
        <v>66</v>
      </c>
      <c r="J13" s="29" t="s">
        <v>60</v>
      </c>
      <c r="K13" s="30">
        <v>1</v>
      </c>
      <c r="L13" s="32">
        <v>6500000</v>
      </c>
      <c r="M13" s="33">
        <v>21200</v>
      </c>
      <c r="N13" s="34">
        <v>306.60377358490564</v>
      </c>
      <c r="O13" s="35">
        <v>6500000</v>
      </c>
      <c r="P13" s="64">
        <f t="shared" si="0"/>
        <v>0</v>
      </c>
      <c r="Q13" s="37"/>
      <c r="R13" s="38" t="str">
        <f t="shared" si="1"/>
        <v xml:space="preserve"> </v>
      </c>
      <c r="S13" s="39"/>
      <c r="T13" s="41">
        <f t="shared" si="2"/>
        <v>1</v>
      </c>
    </row>
    <row r="14" spans="1:20" ht="24.9" customHeight="1" x14ac:dyDescent="0.25">
      <c r="A14" s="25" t="s">
        <v>34</v>
      </c>
      <c r="B14" s="26">
        <v>43501</v>
      </c>
      <c r="C14" s="27">
        <f t="shared" si="3"/>
        <v>2</v>
      </c>
      <c r="D14" s="25" t="s">
        <v>28</v>
      </c>
      <c r="E14" s="28" t="s">
        <v>29</v>
      </c>
      <c r="F14" s="27" t="s">
        <v>51</v>
      </c>
      <c r="G14" s="31" t="s">
        <v>79</v>
      </c>
      <c r="H14" s="31" t="s">
        <v>80</v>
      </c>
      <c r="I14" s="29" t="s">
        <v>67</v>
      </c>
      <c r="J14" s="29" t="s">
        <v>15</v>
      </c>
      <c r="K14" s="30">
        <v>1</v>
      </c>
      <c r="L14" s="32">
        <v>8500000</v>
      </c>
      <c r="M14" s="33">
        <v>21200</v>
      </c>
      <c r="N14" s="34">
        <v>400.94339622641508</v>
      </c>
      <c r="O14" s="35">
        <v>8500000</v>
      </c>
      <c r="P14" s="64">
        <f t="shared" si="0"/>
        <v>850000</v>
      </c>
      <c r="Q14" s="37"/>
      <c r="R14" s="38" t="str">
        <f t="shared" si="1"/>
        <v xml:space="preserve"> </v>
      </c>
      <c r="S14" s="39"/>
      <c r="T14" s="41">
        <f t="shared" si="2"/>
        <v>2</v>
      </c>
    </row>
    <row r="15" spans="1:20" ht="24.9" customHeight="1" x14ac:dyDescent="0.25">
      <c r="A15" s="25" t="s">
        <v>35</v>
      </c>
      <c r="B15" s="26">
        <v>43506</v>
      </c>
      <c r="C15" s="27">
        <f t="shared" si="3"/>
        <v>2</v>
      </c>
      <c r="D15" s="25" t="s">
        <v>30</v>
      </c>
      <c r="E15" s="28" t="s">
        <v>31</v>
      </c>
      <c r="F15" s="27" t="s">
        <v>51</v>
      </c>
      <c r="G15" s="31" t="s">
        <v>79</v>
      </c>
      <c r="H15" s="31" t="s">
        <v>85</v>
      </c>
      <c r="I15" s="29" t="s">
        <v>68</v>
      </c>
      <c r="J15" s="29" t="s">
        <v>17</v>
      </c>
      <c r="K15" s="30">
        <v>2</v>
      </c>
      <c r="L15" s="32">
        <v>11000000</v>
      </c>
      <c r="M15" s="33">
        <v>21200</v>
      </c>
      <c r="N15" s="34">
        <v>518.86792452830184</v>
      </c>
      <c r="O15" s="35">
        <v>22000000</v>
      </c>
      <c r="P15" s="64">
        <f t="shared" si="0"/>
        <v>2200000</v>
      </c>
      <c r="Q15" s="37"/>
      <c r="R15" s="38" t="str">
        <f t="shared" si="1"/>
        <v>Mua SL nhiều</v>
      </c>
      <c r="S15" s="39"/>
      <c r="T15" s="41">
        <f t="shared" si="2"/>
        <v>2</v>
      </c>
    </row>
    <row r="16" spans="1:20" ht="24.9" customHeight="1" x14ac:dyDescent="0.25">
      <c r="A16" s="25" t="s">
        <v>38</v>
      </c>
      <c r="B16" s="26">
        <v>43508</v>
      </c>
      <c r="C16" s="27">
        <f t="shared" si="3"/>
        <v>2</v>
      </c>
      <c r="D16" s="25" t="s">
        <v>32</v>
      </c>
      <c r="E16" s="28" t="s">
        <v>33</v>
      </c>
      <c r="F16" s="27" t="s">
        <v>52</v>
      </c>
      <c r="G16" s="31" t="s">
        <v>81</v>
      </c>
      <c r="H16" s="31" t="s">
        <v>82</v>
      </c>
      <c r="I16" s="29" t="s">
        <v>65</v>
      </c>
      <c r="J16" s="29" t="s">
        <v>59</v>
      </c>
      <c r="K16" s="30">
        <v>1</v>
      </c>
      <c r="L16" s="32">
        <v>17500000</v>
      </c>
      <c r="M16" s="33">
        <v>21200</v>
      </c>
      <c r="N16" s="34">
        <v>825.47169811320759</v>
      </c>
      <c r="O16" s="35">
        <v>17500000</v>
      </c>
      <c r="P16" s="64">
        <f t="shared" si="0"/>
        <v>0</v>
      </c>
      <c r="Q16" s="37"/>
      <c r="R16" s="38" t="str">
        <f t="shared" si="1"/>
        <v xml:space="preserve"> </v>
      </c>
      <c r="S16" s="39"/>
      <c r="T16" s="41">
        <f t="shared" si="2"/>
        <v>1</v>
      </c>
    </row>
    <row r="17" spans="1:20" ht="24.9" customHeight="1" x14ac:dyDescent="0.25">
      <c r="A17" s="25" t="s">
        <v>39</v>
      </c>
      <c r="B17" s="26">
        <v>43511</v>
      </c>
      <c r="C17" s="27">
        <f t="shared" si="3"/>
        <v>2</v>
      </c>
      <c r="D17" s="25" t="s">
        <v>36</v>
      </c>
      <c r="E17" s="28" t="s">
        <v>37</v>
      </c>
      <c r="F17" s="27" t="s">
        <v>54</v>
      </c>
      <c r="G17" s="31" t="s">
        <v>89</v>
      </c>
      <c r="H17" s="31" t="s">
        <v>91</v>
      </c>
      <c r="I17" s="29" t="s">
        <v>72</v>
      </c>
      <c r="J17" s="29" t="s">
        <v>62</v>
      </c>
      <c r="K17" s="30">
        <v>3</v>
      </c>
      <c r="L17" s="32">
        <v>8300000</v>
      </c>
      <c r="M17" s="33">
        <v>21200</v>
      </c>
      <c r="N17" s="34">
        <v>391.50943396226415</v>
      </c>
      <c r="O17" s="35">
        <v>24900000</v>
      </c>
      <c r="P17" s="64">
        <f t="shared" si="0"/>
        <v>0</v>
      </c>
      <c r="Q17" s="37"/>
      <c r="R17" s="38" t="str">
        <f t="shared" si="1"/>
        <v>Mua SL nhiều</v>
      </c>
      <c r="S17" s="39"/>
      <c r="T17" s="41">
        <f t="shared" si="2"/>
        <v>2</v>
      </c>
    </row>
    <row r="18" spans="1:20" ht="24.9" customHeight="1" x14ac:dyDescent="0.25">
      <c r="A18" s="25" t="s">
        <v>40</v>
      </c>
      <c r="B18" s="26">
        <v>43516</v>
      </c>
      <c r="C18" s="27">
        <f t="shared" si="3"/>
        <v>2</v>
      </c>
      <c r="D18" s="25" t="s">
        <v>41</v>
      </c>
      <c r="E18" s="28" t="s">
        <v>42</v>
      </c>
      <c r="F18" s="27" t="s">
        <v>52</v>
      </c>
      <c r="G18" s="31" t="s">
        <v>86</v>
      </c>
      <c r="H18" s="31" t="s">
        <v>92</v>
      </c>
      <c r="I18" s="29" t="s">
        <v>69</v>
      </c>
      <c r="J18" s="29" t="s">
        <v>19</v>
      </c>
      <c r="K18" s="30">
        <v>1</v>
      </c>
      <c r="L18" s="32">
        <v>3500000</v>
      </c>
      <c r="M18" s="33">
        <v>21200</v>
      </c>
      <c r="N18" s="34">
        <v>165.09433962264151</v>
      </c>
      <c r="O18" s="35">
        <v>3500000</v>
      </c>
      <c r="P18" s="64">
        <f t="shared" si="0"/>
        <v>0</v>
      </c>
      <c r="Q18" s="37"/>
      <c r="R18" s="38" t="str">
        <f t="shared" si="1"/>
        <v xml:space="preserve"> </v>
      </c>
      <c r="S18" s="39"/>
      <c r="T18" s="41">
        <f t="shared" si="2"/>
        <v>1</v>
      </c>
    </row>
    <row r="19" spans="1:20" ht="24.9" customHeight="1" x14ac:dyDescent="0.25">
      <c r="A19" s="25" t="s">
        <v>40</v>
      </c>
      <c r="B19" s="26">
        <v>43525</v>
      </c>
      <c r="C19" s="27">
        <f t="shared" si="3"/>
        <v>3</v>
      </c>
      <c r="D19" s="25" t="s">
        <v>41</v>
      </c>
      <c r="E19" s="28" t="s">
        <v>42</v>
      </c>
      <c r="F19" s="27" t="s">
        <v>54</v>
      </c>
      <c r="G19" s="31" t="s">
        <v>89</v>
      </c>
      <c r="H19" s="31" t="s">
        <v>92</v>
      </c>
      <c r="I19" s="29" t="s">
        <v>72</v>
      </c>
      <c r="J19" s="29" t="s">
        <v>62</v>
      </c>
      <c r="K19" s="30">
        <v>2</v>
      </c>
      <c r="L19" s="32">
        <v>8300000</v>
      </c>
      <c r="M19" s="33">
        <v>21180</v>
      </c>
      <c r="N19" s="34">
        <v>391.87913125590177</v>
      </c>
      <c r="O19" s="35">
        <v>16600000</v>
      </c>
      <c r="P19" s="64">
        <f t="shared" si="0"/>
        <v>0</v>
      </c>
      <c r="Q19" s="37"/>
      <c r="R19" s="38" t="str">
        <f t="shared" si="1"/>
        <v>Mua SL nhiều</v>
      </c>
      <c r="S19" s="39"/>
      <c r="T19" s="41">
        <f t="shared" si="2"/>
        <v>2</v>
      </c>
    </row>
    <row r="20" spans="1:20" ht="24.9" customHeight="1" x14ac:dyDescent="0.25">
      <c r="A20" s="25" t="s">
        <v>43</v>
      </c>
      <c r="B20" s="26">
        <v>43539</v>
      </c>
      <c r="C20" s="27">
        <f t="shared" si="3"/>
        <v>3</v>
      </c>
      <c r="D20" s="25" t="s">
        <v>36</v>
      </c>
      <c r="E20" s="28" t="s">
        <v>37</v>
      </c>
      <c r="F20" s="27" t="s">
        <v>51</v>
      </c>
      <c r="G20" s="31" t="s">
        <v>79</v>
      </c>
      <c r="H20" s="31" t="s">
        <v>91</v>
      </c>
      <c r="I20" s="29" t="s">
        <v>68</v>
      </c>
      <c r="J20" s="29" t="s">
        <v>17</v>
      </c>
      <c r="K20" s="30">
        <v>1</v>
      </c>
      <c r="L20" s="32">
        <v>11000000</v>
      </c>
      <c r="M20" s="33">
        <v>21180</v>
      </c>
      <c r="N20" s="34">
        <v>519.35788479697828</v>
      </c>
      <c r="O20" s="35">
        <v>11000000</v>
      </c>
      <c r="P20" s="64">
        <f t="shared" si="0"/>
        <v>1100000</v>
      </c>
      <c r="Q20" s="37"/>
      <c r="R20" s="38" t="str">
        <f t="shared" si="1"/>
        <v xml:space="preserve"> </v>
      </c>
      <c r="S20" s="39"/>
      <c r="T20" s="41">
        <f t="shared" si="2"/>
        <v>2</v>
      </c>
    </row>
    <row r="21" spans="1:20" ht="24.9" customHeight="1" x14ac:dyDescent="0.25">
      <c r="A21" s="25" t="s">
        <v>43</v>
      </c>
      <c r="B21" s="26">
        <v>43549</v>
      </c>
      <c r="C21" s="27">
        <f t="shared" si="3"/>
        <v>3</v>
      </c>
      <c r="D21" s="25" t="s">
        <v>36</v>
      </c>
      <c r="E21" s="28" t="s">
        <v>37</v>
      </c>
      <c r="F21" s="27" t="s">
        <v>54</v>
      </c>
      <c r="G21" s="31" t="s">
        <v>90</v>
      </c>
      <c r="H21" s="31" t="s">
        <v>91</v>
      </c>
      <c r="I21" s="29" t="s">
        <v>73</v>
      </c>
      <c r="J21" s="29" t="s">
        <v>21</v>
      </c>
      <c r="K21" s="30">
        <v>1</v>
      </c>
      <c r="L21" s="32">
        <v>6000000</v>
      </c>
      <c r="M21" s="33">
        <v>21180</v>
      </c>
      <c r="N21" s="34">
        <v>283.28611898016999</v>
      </c>
      <c r="O21" s="35">
        <v>6000000</v>
      </c>
      <c r="P21" s="64">
        <f t="shared" si="0"/>
        <v>0</v>
      </c>
      <c r="Q21" s="37"/>
      <c r="R21" s="38" t="str">
        <f t="shared" si="1"/>
        <v xml:space="preserve"> </v>
      </c>
      <c r="S21" s="39"/>
      <c r="T21" s="41">
        <f t="shared" si="2"/>
        <v>1</v>
      </c>
    </row>
    <row r="22" spans="1:20" ht="24.9" customHeight="1" x14ac:dyDescent="0.25">
      <c r="E22" s="6"/>
      <c r="J22" s="16"/>
      <c r="K22" s="16"/>
      <c r="L22" s="17"/>
      <c r="M22" s="15"/>
      <c r="N22" s="18"/>
      <c r="O22" s="15"/>
      <c r="P22" s="14"/>
      <c r="Q22" s="15"/>
    </row>
    <row r="23" spans="1:20" ht="24.9" customHeight="1" x14ac:dyDescent="0.25">
      <c r="P23" s="9"/>
    </row>
    <row r="24" spans="1:20" ht="24.9" customHeight="1" x14ac:dyDescent="0.25">
      <c r="O24" s="45" t="s">
        <v>78</v>
      </c>
      <c r="P24" s="46"/>
      <c r="Q24" s="47"/>
      <c r="R24" s="47"/>
      <c r="S24" s="47"/>
      <c r="T24" s="47"/>
    </row>
    <row r="25" spans="1:20" ht="24.9" customHeight="1" x14ac:dyDescent="0.25">
      <c r="P25" s="9"/>
    </row>
    <row r="26" spans="1:20" ht="24.9" customHeight="1" x14ac:dyDescent="0.25">
      <c r="P26" s="9"/>
    </row>
    <row r="27" spans="1:20" ht="24.9" customHeight="1" x14ac:dyDescent="0.25">
      <c r="P27" s="9"/>
    </row>
    <row r="28" spans="1:20" ht="24.9" customHeight="1" x14ac:dyDescent="0.25">
      <c r="P28" s="9"/>
    </row>
    <row r="29" spans="1:20" ht="24.9" customHeight="1" x14ac:dyDescent="0.25">
      <c r="P29" s="9"/>
    </row>
    <row r="30" spans="1:20" ht="24.9" customHeight="1" x14ac:dyDescent="0.25">
      <c r="P30" s="9"/>
    </row>
    <row r="31" spans="1:20" ht="24.9" customHeight="1" x14ac:dyDescent="0.25">
      <c r="P31" s="9"/>
    </row>
    <row r="32" spans="1:20" ht="24.9" customHeight="1" x14ac:dyDescent="0.25">
      <c r="P32" s="9"/>
    </row>
    <row r="33" spans="16:16" ht="24.9" customHeight="1" x14ac:dyDescent="0.25">
      <c r="P33" s="9"/>
    </row>
    <row r="34" spans="16:16" ht="24.9" customHeight="1" x14ac:dyDescent="0.25">
      <c r="P34" s="9"/>
    </row>
    <row r="35" spans="16:16" ht="24.9" customHeight="1" x14ac:dyDescent="0.25">
      <c r="P35" s="9"/>
    </row>
    <row r="36" spans="16:16" ht="24.9" customHeight="1" x14ac:dyDescent="0.25">
      <c r="P36" s="9"/>
    </row>
    <row r="37" spans="16:16" ht="24.9" customHeight="1" x14ac:dyDescent="0.25">
      <c r="P37" s="9"/>
    </row>
    <row r="38" spans="16:16" ht="24.9" customHeight="1" x14ac:dyDescent="0.25">
      <c r="P38" s="9"/>
    </row>
    <row r="39" spans="16:16" ht="24.9" customHeight="1" x14ac:dyDescent="0.25">
      <c r="P39" s="9"/>
    </row>
    <row r="40" spans="16:16" ht="24.9" customHeight="1" x14ac:dyDescent="0.25">
      <c r="P40" s="9"/>
    </row>
    <row r="41" spans="16:16" ht="24.9" customHeight="1" x14ac:dyDescent="0.25">
      <c r="P41" s="9"/>
    </row>
    <row r="42" spans="16:16" ht="24.9" customHeight="1" x14ac:dyDescent="0.25">
      <c r="P42" s="9"/>
    </row>
    <row r="43" spans="16:16" ht="24.9" customHeight="1" x14ac:dyDescent="0.25">
      <c r="P43" s="9"/>
    </row>
    <row r="44" spans="16:16" ht="24.9" customHeight="1" x14ac:dyDescent="0.25">
      <c r="P44" s="9"/>
    </row>
    <row r="45" spans="16:16" ht="24.9" customHeight="1" x14ac:dyDescent="0.25">
      <c r="P45" s="9"/>
    </row>
    <row r="46" spans="16:16" ht="24.9" customHeight="1" x14ac:dyDescent="0.25">
      <c r="P46" s="9"/>
    </row>
    <row r="47" spans="16:16" ht="24.9" customHeight="1" x14ac:dyDescent="0.25">
      <c r="P47" s="9"/>
    </row>
    <row r="48" spans="16:16" ht="24.9" customHeight="1" x14ac:dyDescent="0.25">
      <c r="P48" s="9"/>
    </row>
    <row r="49" spans="16:16" ht="24.9" customHeight="1" x14ac:dyDescent="0.25">
      <c r="P49" s="9"/>
    </row>
    <row r="50" spans="16:16" ht="24.9" customHeight="1" x14ac:dyDescent="0.25">
      <c r="P50" s="9"/>
    </row>
    <row r="51" spans="16:16" ht="24.9" customHeight="1" x14ac:dyDescent="0.25">
      <c r="P51" s="9"/>
    </row>
    <row r="52" spans="16:16" ht="24.9" customHeight="1" x14ac:dyDescent="0.25">
      <c r="P52" s="9"/>
    </row>
    <row r="53" spans="16:16" ht="24.9" customHeight="1" x14ac:dyDescent="0.25">
      <c r="P53" s="9"/>
    </row>
    <row r="54" spans="16:16" ht="24.9" customHeight="1" x14ac:dyDescent="0.25">
      <c r="P54" s="9"/>
    </row>
    <row r="55" spans="16:16" ht="24.9" customHeight="1" x14ac:dyDescent="0.25">
      <c r="P55" s="9"/>
    </row>
    <row r="56" spans="16:16" ht="24.9" customHeight="1" x14ac:dyDescent="0.25">
      <c r="P56" s="9"/>
    </row>
    <row r="57" spans="16:16" ht="24.9" customHeight="1" x14ac:dyDescent="0.25">
      <c r="P57" s="9"/>
    </row>
    <row r="58" spans="16:16" ht="24.9" customHeight="1" x14ac:dyDescent="0.25">
      <c r="P58" s="9"/>
    </row>
    <row r="59" spans="16:16" ht="24.9" customHeight="1" x14ac:dyDescent="0.25">
      <c r="P59" s="9"/>
    </row>
    <row r="60" spans="16:16" ht="24.9" customHeight="1" x14ac:dyDescent="0.25">
      <c r="P60" s="9"/>
    </row>
    <row r="61" spans="16:16" ht="24.9" customHeight="1" x14ac:dyDescent="0.25">
      <c r="P61" s="9"/>
    </row>
    <row r="62" spans="16:16" ht="24.9" customHeight="1" x14ac:dyDescent="0.25">
      <c r="P62" s="9"/>
    </row>
    <row r="63" spans="16:16" ht="24.9" customHeight="1" x14ac:dyDescent="0.25">
      <c r="P63" s="9"/>
    </row>
    <row r="64" spans="16:16" ht="24.9" customHeight="1" x14ac:dyDescent="0.25">
      <c r="P64" s="9"/>
    </row>
    <row r="65" spans="16:16" ht="24.9" customHeight="1" x14ac:dyDescent="0.25">
      <c r="P65" s="9"/>
    </row>
  </sheetData>
  <mergeCells count="2">
    <mergeCell ref="A2:R2"/>
    <mergeCell ref="N3:O3"/>
  </mergeCells>
  <pageMargins left="0.7" right="0.7" top="0.75" bottom="0.75" header="0.3" footer="0.3"/>
  <pageSetup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71B4-94AF-4A58-A8A7-81BACA57E951}">
  <dimension ref="A1:T65"/>
  <sheetViews>
    <sheetView topLeftCell="A2" zoomScale="70" zoomScaleNormal="70" workbookViewId="0">
      <selection activeCell="O24" sqref="O24"/>
    </sheetView>
  </sheetViews>
  <sheetFormatPr defaultColWidth="9.109375" defaultRowHeight="24.9" customHeight="1" x14ac:dyDescent="0.25"/>
  <cols>
    <col min="1" max="1" width="10.109375" style="7" customWidth="1"/>
    <col min="2" max="2" width="13.5546875" style="11" customWidth="1"/>
    <col min="3" max="3" width="12.88671875" style="7" customWidth="1"/>
    <col min="4" max="4" width="8.5546875" style="7" customWidth="1"/>
    <col min="5" max="5" width="20.33203125" style="7" customWidth="1"/>
    <col min="6" max="6" width="8" style="7" customWidth="1"/>
    <col min="7" max="7" width="8.33203125" style="7" customWidth="1"/>
    <col min="8" max="8" width="6.5546875" style="7" customWidth="1"/>
    <col min="9" max="9" width="11" style="12" bestFit="1" customWidth="1"/>
    <col min="10" max="10" width="39.33203125" style="12" customWidth="1"/>
    <col min="11" max="11" width="9.6640625" style="12" customWidth="1"/>
    <col min="12" max="12" width="12.88671875" style="13" customWidth="1"/>
    <col min="13" max="13" width="11.5546875" style="7" customWidth="1"/>
    <col min="14" max="14" width="10.88671875" style="7" customWidth="1"/>
    <col min="15" max="15" width="20.44140625" style="7" customWidth="1"/>
    <col min="16" max="16" width="13.6640625" style="7" customWidth="1"/>
    <col min="17" max="17" width="18.109375" style="7" customWidth="1"/>
    <col min="18" max="18" width="15.6640625" style="7" customWidth="1"/>
    <col min="19" max="19" width="6.88671875" style="7" customWidth="1"/>
    <col min="20" max="20" width="9.109375" style="7" customWidth="1"/>
    <col min="21" max="16384" width="9.109375" style="7"/>
  </cols>
  <sheetData>
    <row r="1" spans="1:20" ht="24.9" customHeight="1" x14ac:dyDescent="0.25">
      <c r="A1" s="10" t="s">
        <v>25</v>
      </c>
    </row>
    <row r="2" spans="1:20" ht="37.5" customHeight="1" x14ac:dyDescent="0.25">
      <c r="A2" s="73" t="s">
        <v>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20" ht="24.9" customHeight="1" x14ac:dyDescent="0.25">
      <c r="A3" s="42" t="s">
        <v>57</v>
      </c>
      <c r="B3" s="43"/>
      <c r="C3" s="60"/>
      <c r="N3" s="74" t="s">
        <v>0</v>
      </c>
      <c r="O3" s="74"/>
      <c r="P3" s="44">
        <v>0.1</v>
      </c>
    </row>
    <row r="4" spans="1:20" s="8" customFormat="1" ht="35.25" customHeight="1" x14ac:dyDescent="0.25">
      <c r="A4" s="19" t="s">
        <v>1</v>
      </c>
      <c r="B4" s="20" t="s">
        <v>49</v>
      </c>
      <c r="C4" s="19" t="s">
        <v>23</v>
      </c>
      <c r="D4" s="21" t="s">
        <v>26</v>
      </c>
      <c r="E4" s="19" t="s">
        <v>44</v>
      </c>
      <c r="F4" s="19" t="s">
        <v>50</v>
      </c>
      <c r="G4" s="19" t="s">
        <v>74</v>
      </c>
      <c r="H4" s="19" t="s">
        <v>75</v>
      </c>
      <c r="I4" s="19" t="s">
        <v>2</v>
      </c>
      <c r="J4" s="19" t="s">
        <v>3</v>
      </c>
      <c r="K4" s="19" t="s">
        <v>4</v>
      </c>
      <c r="L4" s="22" t="s">
        <v>45</v>
      </c>
      <c r="M4" s="19" t="s">
        <v>46</v>
      </c>
      <c r="N4" s="23" t="s">
        <v>47</v>
      </c>
      <c r="O4" s="24" t="s">
        <v>27</v>
      </c>
      <c r="P4" s="19" t="s">
        <v>48</v>
      </c>
      <c r="Q4" s="19" t="s">
        <v>6</v>
      </c>
      <c r="R4" s="19" t="s">
        <v>7</v>
      </c>
      <c r="S4" s="19" t="s">
        <v>76</v>
      </c>
      <c r="T4" s="19" t="s">
        <v>77</v>
      </c>
    </row>
    <row r="5" spans="1:20" ht="24.9" customHeight="1" x14ac:dyDescent="0.25">
      <c r="A5" s="25" t="s">
        <v>8</v>
      </c>
      <c r="B5" s="26">
        <v>43466</v>
      </c>
      <c r="C5" s="27"/>
      <c r="D5" s="25" t="s">
        <v>28</v>
      </c>
      <c r="E5" s="28"/>
      <c r="F5" s="27"/>
      <c r="G5" s="31"/>
      <c r="H5" s="31"/>
      <c r="I5" s="29" t="s">
        <v>67</v>
      </c>
      <c r="J5" s="29" t="str">
        <f>VLOOKUP(I5,DuLieu!$A$4:$C$14,2,0)</f>
        <v>Tivi SONY LCD 32 inch</v>
      </c>
      <c r="K5" s="30">
        <v>1</v>
      </c>
      <c r="L5" s="61"/>
      <c r="M5" s="62"/>
      <c r="N5" s="63"/>
      <c r="O5" s="40"/>
      <c r="P5" s="64"/>
      <c r="Q5" s="65"/>
      <c r="R5" s="38"/>
      <c r="S5" s="39"/>
      <c r="T5" s="41"/>
    </row>
    <row r="6" spans="1:20" ht="24.9" customHeight="1" x14ac:dyDescent="0.25">
      <c r="A6" s="25" t="s">
        <v>9</v>
      </c>
      <c r="B6" s="26">
        <v>43466</v>
      </c>
      <c r="C6" s="27"/>
      <c r="D6" s="25" t="s">
        <v>28</v>
      </c>
      <c r="E6" s="28"/>
      <c r="F6" s="27"/>
      <c r="G6" s="31"/>
      <c r="H6" s="31"/>
      <c r="I6" s="29" t="s">
        <v>65</v>
      </c>
      <c r="J6" s="29" t="str">
        <f>VLOOKUP(I6,DuLieu!$A$4:$C$14,2,0)</f>
        <v>Tủ lạnh PANASONIC, 365 lít</v>
      </c>
      <c r="K6" s="30">
        <v>2</v>
      </c>
      <c r="L6" s="61"/>
      <c r="M6" s="62"/>
      <c r="N6" s="63"/>
      <c r="O6" s="40"/>
      <c r="P6" s="61"/>
      <c r="Q6" s="65"/>
      <c r="R6" s="40"/>
      <c r="S6" s="39"/>
      <c r="T6" s="41"/>
    </row>
    <row r="7" spans="1:20" ht="24.9" customHeight="1" x14ac:dyDescent="0.25">
      <c r="A7" s="25" t="s">
        <v>10</v>
      </c>
      <c r="B7" s="26">
        <v>43473</v>
      </c>
      <c r="C7" s="27"/>
      <c r="D7" s="25" t="s">
        <v>30</v>
      </c>
      <c r="E7" s="28"/>
      <c r="F7" s="27"/>
      <c r="G7" s="31"/>
      <c r="H7" s="31"/>
      <c r="I7" s="29" t="s">
        <v>68</v>
      </c>
      <c r="J7" s="29" t="str">
        <f>VLOOKUP(I7,DuLieu!$A$4:$C$14,2,0)</f>
        <v>Tivi SONY LCD 42 inch</v>
      </c>
      <c r="K7" s="30">
        <v>2</v>
      </c>
      <c r="L7" s="61"/>
      <c r="M7" s="62"/>
      <c r="N7" s="63"/>
      <c r="O7" s="40"/>
      <c r="P7" s="61"/>
      <c r="Q7" s="65"/>
      <c r="R7" s="40"/>
      <c r="S7" s="39"/>
      <c r="T7" s="41"/>
    </row>
    <row r="8" spans="1:20" ht="24.9" customHeight="1" x14ac:dyDescent="0.25">
      <c r="A8" s="25" t="s">
        <v>11</v>
      </c>
      <c r="B8" s="26">
        <v>43474</v>
      </c>
      <c r="C8" s="27"/>
      <c r="D8" s="25" t="s">
        <v>32</v>
      </c>
      <c r="E8" s="28"/>
      <c r="F8" s="27"/>
      <c r="G8" s="31"/>
      <c r="H8" s="31"/>
      <c r="I8" s="29" t="s">
        <v>63</v>
      </c>
      <c r="J8" s="29" t="str">
        <f>VLOOKUP(I8,DuLieu!$A$4:$C$14,2,0)</f>
        <v>Tivi SAMSUNG LCD 42 inch</v>
      </c>
      <c r="K8" s="30">
        <v>2</v>
      </c>
      <c r="L8" s="61"/>
      <c r="M8" s="62"/>
      <c r="N8" s="63"/>
      <c r="O8" s="40"/>
      <c r="P8" s="61"/>
      <c r="Q8" s="65"/>
      <c r="R8" s="40"/>
      <c r="S8" s="39"/>
      <c r="T8" s="41"/>
    </row>
    <row r="9" spans="1:20" ht="24.9" customHeight="1" x14ac:dyDescent="0.25">
      <c r="A9" s="25" t="s">
        <v>11</v>
      </c>
      <c r="B9" s="26">
        <v>43474</v>
      </c>
      <c r="C9" s="27"/>
      <c r="D9" s="25" t="s">
        <v>32</v>
      </c>
      <c r="E9" s="28"/>
      <c r="F9" s="27"/>
      <c r="G9" s="31"/>
      <c r="H9" s="31"/>
      <c r="I9" s="29" t="s">
        <v>66</v>
      </c>
      <c r="J9" s="29" t="str">
        <f>VLOOKUP(I9,DuLieu!$A$4:$C$14,2,0)</f>
        <v>Tủ lạnh PANASONIC, 200 lít</v>
      </c>
      <c r="K9" s="30">
        <v>1</v>
      </c>
      <c r="L9" s="61"/>
      <c r="M9" s="62"/>
      <c r="N9" s="63"/>
      <c r="O9" s="40"/>
      <c r="P9" s="61"/>
      <c r="Q9" s="65"/>
      <c r="R9" s="40"/>
      <c r="S9" s="39"/>
      <c r="T9" s="41"/>
    </row>
    <row r="10" spans="1:20" ht="24.9" customHeight="1" x14ac:dyDescent="0.25">
      <c r="A10" s="25" t="s">
        <v>12</v>
      </c>
      <c r="B10" s="26">
        <v>43480</v>
      </c>
      <c r="C10" s="27"/>
      <c r="D10" s="25" t="s">
        <v>36</v>
      </c>
      <c r="E10" s="28"/>
      <c r="F10" s="27"/>
      <c r="G10" s="31"/>
      <c r="H10" s="31"/>
      <c r="I10" s="29" t="s">
        <v>69</v>
      </c>
      <c r="J10" s="29" t="str">
        <f>VLOOKUP(I10,DuLieu!$A$4:$C$14,2,0)</f>
        <v>Tủ lạnh SANYO, 110 lít</v>
      </c>
      <c r="K10" s="30">
        <v>1</v>
      </c>
      <c r="L10" s="61"/>
      <c r="M10" s="62"/>
      <c r="N10" s="63"/>
      <c r="O10" s="40"/>
      <c r="P10" s="61"/>
      <c r="Q10" s="65"/>
      <c r="R10" s="40"/>
      <c r="S10" s="39"/>
      <c r="T10" s="41"/>
    </row>
    <row r="11" spans="1:20" ht="24.9" customHeight="1" x14ac:dyDescent="0.25">
      <c r="A11" s="25" t="s">
        <v>12</v>
      </c>
      <c r="B11" s="26">
        <v>43480</v>
      </c>
      <c r="C11" s="27"/>
      <c r="D11" s="25" t="s">
        <v>36</v>
      </c>
      <c r="E11" s="28"/>
      <c r="F11" s="27"/>
      <c r="G11" s="31"/>
      <c r="H11" s="31"/>
      <c r="I11" s="29" t="s">
        <v>70</v>
      </c>
      <c r="J11" s="29" t="str">
        <f>VLOOKUP(I11,DuLieu!$A$4:$C$14,2,0)</f>
        <v>Điều hòa DAIKIN 2 chiều, 9000 BTU</v>
      </c>
      <c r="K11" s="30">
        <v>2</v>
      </c>
      <c r="L11" s="61"/>
      <c r="M11" s="62"/>
      <c r="N11" s="63"/>
      <c r="O11" s="40"/>
      <c r="P11" s="61"/>
      <c r="Q11" s="65"/>
      <c r="R11" s="40"/>
      <c r="S11" s="39"/>
      <c r="T11" s="41"/>
    </row>
    <row r="12" spans="1:20" ht="24.9" customHeight="1" x14ac:dyDescent="0.25">
      <c r="A12" s="25" t="s">
        <v>13</v>
      </c>
      <c r="B12" s="26">
        <v>43481</v>
      </c>
      <c r="C12" s="27"/>
      <c r="D12" s="25" t="s">
        <v>41</v>
      </c>
      <c r="E12" s="28"/>
      <c r="F12" s="27"/>
      <c r="G12" s="31"/>
      <c r="H12" s="31"/>
      <c r="I12" s="29" t="s">
        <v>71</v>
      </c>
      <c r="J12" s="29" t="str">
        <f>VLOOKUP(I12,DuLieu!$A$4:$C$14,2,0)</f>
        <v>Điều hòa TOSHIBA 2 chiều, 10000 BTU</v>
      </c>
      <c r="K12" s="30">
        <v>2</v>
      </c>
      <c r="L12" s="61"/>
      <c r="M12" s="62"/>
      <c r="N12" s="63"/>
      <c r="O12" s="40"/>
      <c r="P12" s="61"/>
      <c r="Q12" s="65"/>
      <c r="R12" s="40"/>
      <c r="S12" s="39"/>
      <c r="T12" s="41"/>
    </row>
    <row r="13" spans="1:20" ht="24.9" customHeight="1" x14ac:dyDescent="0.25">
      <c r="A13" s="25" t="s">
        <v>34</v>
      </c>
      <c r="B13" s="26">
        <v>43501</v>
      </c>
      <c r="C13" s="27"/>
      <c r="D13" s="25" t="s">
        <v>28</v>
      </c>
      <c r="E13" s="28"/>
      <c r="F13" s="27"/>
      <c r="G13" s="31"/>
      <c r="H13" s="31"/>
      <c r="I13" s="29" t="s">
        <v>66</v>
      </c>
      <c r="J13" s="29" t="str">
        <f>VLOOKUP(I13,DuLieu!$A$4:$C$14,2,0)</f>
        <v>Tủ lạnh PANASONIC, 200 lít</v>
      </c>
      <c r="K13" s="30">
        <v>1</v>
      </c>
      <c r="L13" s="61"/>
      <c r="M13" s="62"/>
      <c r="N13" s="63"/>
      <c r="O13" s="40"/>
      <c r="P13" s="61"/>
      <c r="Q13" s="65"/>
      <c r="R13" s="40"/>
      <c r="S13" s="39"/>
      <c r="T13" s="41"/>
    </row>
    <row r="14" spans="1:20" ht="24.9" customHeight="1" x14ac:dyDescent="0.25">
      <c r="A14" s="25" t="s">
        <v>34</v>
      </c>
      <c r="B14" s="26">
        <v>43501</v>
      </c>
      <c r="C14" s="27"/>
      <c r="D14" s="25" t="s">
        <v>28</v>
      </c>
      <c r="E14" s="28"/>
      <c r="F14" s="27"/>
      <c r="G14" s="31"/>
      <c r="H14" s="31"/>
      <c r="I14" s="29" t="s">
        <v>67</v>
      </c>
      <c r="J14" s="29" t="str">
        <f>VLOOKUP(I14,DuLieu!$A$4:$C$14,2,0)</f>
        <v>Tivi SONY LCD 32 inch</v>
      </c>
      <c r="K14" s="30">
        <v>1</v>
      </c>
      <c r="L14" s="61"/>
      <c r="M14" s="62"/>
      <c r="N14" s="63"/>
      <c r="O14" s="40"/>
      <c r="P14" s="61"/>
      <c r="Q14" s="65"/>
      <c r="R14" s="40"/>
      <c r="S14" s="39"/>
      <c r="T14" s="41"/>
    </row>
    <row r="15" spans="1:20" ht="24.9" customHeight="1" x14ac:dyDescent="0.25">
      <c r="A15" s="25" t="s">
        <v>35</v>
      </c>
      <c r="B15" s="26">
        <v>43506</v>
      </c>
      <c r="C15" s="27"/>
      <c r="D15" s="25" t="s">
        <v>30</v>
      </c>
      <c r="E15" s="28"/>
      <c r="F15" s="27"/>
      <c r="G15" s="31"/>
      <c r="H15" s="31"/>
      <c r="I15" s="29" t="s">
        <v>68</v>
      </c>
      <c r="J15" s="29" t="str">
        <f>VLOOKUP(I15,DuLieu!$A$4:$C$14,2,0)</f>
        <v>Tivi SONY LCD 42 inch</v>
      </c>
      <c r="K15" s="30">
        <v>2</v>
      </c>
      <c r="L15" s="61"/>
      <c r="M15" s="62"/>
      <c r="N15" s="63"/>
      <c r="O15" s="40"/>
      <c r="P15" s="61"/>
      <c r="Q15" s="65"/>
      <c r="R15" s="40"/>
      <c r="S15" s="39"/>
      <c r="T15" s="41"/>
    </row>
    <row r="16" spans="1:20" ht="24.9" customHeight="1" x14ac:dyDescent="0.25">
      <c r="A16" s="25" t="s">
        <v>38</v>
      </c>
      <c r="B16" s="26">
        <v>43508</v>
      </c>
      <c r="C16" s="27"/>
      <c r="D16" s="25" t="s">
        <v>32</v>
      </c>
      <c r="E16" s="28"/>
      <c r="F16" s="27"/>
      <c r="G16" s="31"/>
      <c r="H16" s="31"/>
      <c r="I16" s="29" t="s">
        <v>65</v>
      </c>
      <c r="J16" s="29" t="str">
        <f>VLOOKUP(I16,DuLieu!$A$4:$C$14,2,0)</f>
        <v>Tủ lạnh PANASONIC, 365 lít</v>
      </c>
      <c r="K16" s="30">
        <v>1</v>
      </c>
      <c r="L16" s="61"/>
      <c r="M16" s="62"/>
      <c r="N16" s="63"/>
      <c r="O16" s="40"/>
      <c r="P16" s="61"/>
      <c r="Q16" s="65"/>
      <c r="R16" s="40"/>
      <c r="S16" s="39"/>
      <c r="T16" s="41"/>
    </row>
    <row r="17" spans="1:20" ht="24.9" customHeight="1" x14ac:dyDescent="0.25">
      <c r="A17" s="25" t="s">
        <v>39</v>
      </c>
      <c r="B17" s="26">
        <v>43511</v>
      </c>
      <c r="C17" s="27"/>
      <c r="D17" s="25" t="s">
        <v>36</v>
      </c>
      <c r="E17" s="28"/>
      <c r="F17" s="27"/>
      <c r="G17" s="31"/>
      <c r="H17" s="31"/>
      <c r="I17" s="29" t="s">
        <v>72</v>
      </c>
      <c r="J17" s="29" t="str">
        <f>VLOOKUP(I17,DuLieu!$A$4:$C$14,2,0)</f>
        <v>Điều hòa CARRIER 2 chiều, 10000 BTU</v>
      </c>
      <c r="K17" s="30">
        <v>3</v>
      </c>
      <c r="L17" s="61"/>
      <c r="M17" s="62"/>
      <c r="N17" s="63"/>
      <c r="O17" s="40"/>
      <c r="P17" s="61"/>
      <c r="Q17" s="65"/>
      <c r="R17" s="40"/>
      <c r="S17" s="39"/>
      <c r="T17" s="41"/>
    </row>
    <row r="18" spans="1:20" ht="24.9" customHeight="1" x14ac:dyDescent="0.25">
      <c r="A18" s="25" t="s">
        <v>40</v>
      </c>
      <c r="B18" s="26">
        <v>43516</v>
      </c>
      <c r="C18" s="27"/>
      <c r="D18" s="25" t="s">
        <v>41</v>
      </c>
      <c r="E18" s="28"/>
      <c r="F18" s="27"/>
      <c r="G18" s="31"/>
      <c r="H18" s="31"/>
      <c r="I18" s="29" t="s">
        <v>69</v>
      </c>
      <c r="J18" s="29" t="str">
        <f>VLOOKUP(I18,DuLieu!$A$4:$C$14,2,0)</f>
        <v>Tủ lạnh SANYO, 110 lít</v>
      </c>
      <c r="K18" s="30">
        <v>1</v>
      </c>
      <c r="L18" s="61"/>
      <c r="M18" s="62"/>
      <c r="N18" s="63"/>
      <c r="O18" s="40"/>
      <c r="P18" s="61"/>
      <c r="Q18" s="65"/>
      <c r="R18" s="40"/>
      <c r="S18" s="39"/>
      <c r="T18" s="41"/>
    </row>
    <row r="19" spans="1:20" ht="24.9" customHeight="1" x14ac:dyDescent="0.25">
      <c r="A19" s="25" t="s">
        <v>40</v>
      </c>
      <c r="B19" s="26">
        <v>43525</v>
      </c>
      <c r="C19" s="27"/>
      <c r="D19" s="25" t="s">
        <v>41</v>
      </c>
      <c r="E19" s="28"/>
      <c r="F19" s="27"/>
      <c r="G19" s="31"/>
      <c r="H19" s="31"/>
      <c r="I19" s="29" t="s">
        <v>72</v>
      </c>
      <c r="J19" s="29" t="str">
        <f>VLOOKUP(I19,DuLieu!$A$4:$C$14,2,0)</f>
        <v>Điều hòa CARRIER 2 chiều, 10000 BTU</v>
      </c>
      <c r="K19" s="30">
        <v>2</v>
      </c>
      <c r="L19" s="61"/>
      <c r="M19" s="62"/>
      <c r="N19" s="63"/>
      <c r="O19" s="40"/>
      <c r="P19" s="61"/>
      <c r="Q19" s="65"/>
      <c r="R19" s="40"/>
      <c r="S19" s="39"/>
      <c r="T19" s="41"/>
    </row>
    <row r="20" spans="1:20" ht="24.9" customHeight="1" x14ac:dyDescent="0.25">
      <c r="A20" s="25" t="s">
        <v>43</v>
      </c>
      <c r="B20" s="26">
        <v>43539</v>
      </c>
      <c r="C20" s="27"/>
      <c r="D20" s="25" t="s">
        <v>36</v>
      </c>
      <c r="E20" s="28"/>
      <c r="F20" s="27"/>
      <c r="G20" s="31"/>
      <c r="H20" s="31"/>
      <c r="I20" s="29" t="s">
        <v>68</v>
      </c>
      <c r="J20" s="29" t="str">
        <f>VLOOKUP(I20,DuLieu!$A$4:$C$14,2,0)</f>
        <v>Tivi SONY LCD 42 inch</v>
      </c>
      <c r="K20" s="30">
        <v>1</v>
      </c>
      <c r="L20" s="61"/>
      <c r="M20" s="62"/>
      <c r="N20" s="63"/>
      <c r="O20" s="40"/>
      <c r="P20" s="61"/>
      <c r="Q20" s="65"/>
      <c r="R20" s="40"/>
      <c r="S20" s="39"/>
      <c r="T20" s="41"/>
    </row>
    <row r="21" spans="1:20" ht="24.9" customHeight="1" x14ac:dyDescent="0.25">
      <c r="A21" s="25" t="s">
        <v>43</v>
      </c>
      <c r="B21" s="26">
        <v>43549</v>
      </c>
      <c r="C21" s="27"/>
      <c r="D21" s="25" t="s">
        <v>36</v>
      </c>
      <c r="E21" s="28"/>
      <c r="F21" s="27"/>
      <c r="G21" s="31"/>
      <c r="H21" s="31"/>
      <c r="I21" s="29" t="s">
        <v>73</v>
      </c>
      <c r="J21" s="29" t="str">
        <f>VLOOKUP(I21,DuLieu!$A$4:$C$14,2,0)</f>
        <v>Điều hòa LG 2 chiều, 10000 BTU</v>
      </c>
      <c r="K21" s="30">
        <v>1</v>
      </c>
      <c r="L21" s="61"/>
      <c r="M21" s="62"/>
      <c r="N21" s="63"/>
      <c r="O21" s="40"/>
      <c r="P21" s="61"/>
      <c r="Q21" s="65"/>
      <c r="R21" s="40"/>
      <c r="S21" s="39"/>
      <c r="T21" s="41"/>
    </row>
    <row r="22" spans="1:20" ht="24.9" customHeight="1" x14ac:dyDescent="0.25">
      <c r="E22" s="6"/>
      <c r="J22" s="16"/>
      <c r="K22" s="16"/>
      <c r="L22" s="17"/>
      <c r="M22" s="15"/>
      <c r="N22" s="18"/>
      <c r="O22" s="15"/>
      <c r="P22" s="14"/>
      <c r="Q22" s="15"/>
    </row>
    <row r="23" spans="1:20" ht="24.9" customHeight="1" x14ac:dyDescent="0.25">
      <c r="P23" s="9"/>
    </row>
    <row r="24" spans="1:20" ht="24.9" customHeight="1" x14ac:dyDescent="0.25">
      <c r="O24" s="45"/>
      <c r="P24" s="46"/>
      <c r="Q24" s="47"/>
      <c r="R24" s="47"/>
      <c r="S24" s="47"/>
      <c r="T24" s="47"/>
    </row>
    <row r="25" spans="1:20" ht="24.9" customHeight="1" x14ac:dyDescent="0.25">
      <c r="P25" s="9"/>
    </row>
    <row r="26" spans="1:20" ht="24.9" customHeight="1" x14ac:dyDescent="0.25">
      <c r="P26" s="9"/>
    </row>
    <row r="27" spans="1:20" ht="24.9" customHeight="1" x14ac:dyDescent="0.25">
      <c r="P27" s="9"/>
    </row>
    <row r="28" spans="1:20" ht="24.9" customHeight="1" x14ac:dyDescent="0.25">
      <c r="P28" s="9"/>
    </row>
    <row r="29" spans="1:20" ht="24.9" customHeight="1" x14ac:dyDescent="0.25">
      <c r="P29" s="9"/>
    </row>
    <row r="30" spans="1:20" ht="24.9" customHeight="1" x14ac:dyDescent="0.25">
      <c r="P30" s="9"/>
    </row>
    <row r="31" spans="1:20" ht="24.9" customHeight="1" x14ac:dyDescent="0.25">
      <c r="P31" s="9"/>
    </row>
    <row r="32" spans="1:20" ht="24.9" customHeight="1" x14ac:dyDescent="0.25">
      <c r="P32" s="9"/>
    </row>
    <row r="33" spans="16:16" ht="24.9" customHeight="1" x14ac:dyDescent="0.25">
      <c r="P33" s="9"/>
    </row>
    <row r="34" spans="16:16" ht="24.9" customHeight="1" x14ac:dyDescent="0.25">
      <c r="P34" s="9"/>
    </row>
    <row r="35" spans="16:16" ht="24.9" customHeight="1" x14ac:dyDescent="0.25">
      <c r="P35" s="9"/>
    </row>
    <row r="36" spans="16:16" ht="24.9" customHeight="1" x14ac:dyDescent="0.25">
      <c r="P36" s="9"/>
    </row>
    <row r="37" spans="16:16" ht="24.9" customHeight="1" x14ac:dyDescent="0.25">
      <c r="P37" s="9"/>
    </row>
    <row r="38" spans="16:16" ht="24.9" customHeight="1" x14ac:dyDescent="0.25">
      <c r="P38" s="9"/>
    </row>
    <row r="39" spans="16:16" ht="24.9" customHeight="1" x14ac:dyDescent="0.25">
      <c r="P39" s="9"/>
    </row>
    <row r="40" spans="16:16" ht="24.9" customHeight="1" x14ac:dyDescent="0.25">
      <c r="P40" s="9"/>
    </row>
    <row r="41" spans="16:16" ht="24.9" customHeight="1" x14ac:dyDescent="0.25">
      <c r="P41" s="9"/>
    </row>
    <row r="42" spans="16:16" ht="24.9" customHeight="1" x14ac:dyDescent="0.25">
      <c r="P42" s="9"/>
    </row>
    <row r="43" spans="16:16" ht="24.9" customHeight="1" x14ac:dyDescent="0.25">
      <c r="P43" s="9"/>
    </row>
    <row r="44" spans="16:16" ht="24.9" customHeight="1" x14ac:dyDescent="0.25">
      <c r="P44" s="9"/>
    </row>
    <row r="45" spans="16:16" ht="24.9" customHeight="1" x14ac:dyDescent="0.25">
      <c r="P45" s="9"/>
    </row>
    <row r="46" spans="16:16" ht="24.9" customHeight="1" x14ac:dyDescent="0.25">
      <c r="P46" s="9"/>
    </row>
    <row r="47" spans="16:16" ht="24.9" customHeight="1" x14ac:dyDescent="0.25">
      <c r="P47" s="9"/>
    </row>
    <row r="48" spans="16:16" ht="24.9" customHeight="1" x14ac:dyDescent="0.25">
      <c r="P48" s="9"/>
    </row>
    <row r="49" spans="16:16" ht="24.9" customHeight="1" x14ac:dyDescent="0.25">
      <c r="P49" s="9"/>
    </row>
    <row r="50" spans="16:16" ht="24.9" customHeight="1" x14ac:dyDescent="0.25">
      <c r="P50" s="9"/>
    </row>
    <row r="51" spans="16:16" ht="24.9" customHeight="1" x14ac:dyDescent="0.25">
      <c r="P51" s="9"/>
    </row>
    <row r="52" spans="16:16" ht="24.9" customHeight="1" x14ac:dyDescent="0.25">
      <c r="P52" s="9"/>
    </row>
    <row r="53" spans="16:16" ht="24.9" customHeight="1" x14ac:dyDescent="0.25">
      <c r="P53" s="9"/>
    </row>
    <row r="54" spans="16:16" ht="24.9" customHeight="1" x14ac:dyDescent="0.25">
      <c r="P54" s="9"/>
    </row>
    <row r="55" spans="16:16" ht="24.9" customHeight="1" x14ac:dyDescent="0.25">
      <c r="P55" s="9"/>
    </row>
    <row r="56" spans="16:16" ht="24.9" customHeight="1" x14ac:dyDescent="0.25">
      <c r="P56" s="9"/>
    </row>
    <row r="57" spans="16:16" ht="24.9" customHeight="1" x14ac:dyDescent="0.25">
      <c r="P57" s="9"/>
    </row>
    <row r="58" spans="16:16" ht="24.9" customHeight="1" x14ac:dyDescent="0.25">
      <c r="P58" s="9"/>
    </row>
    <row r="59" spans="16:16" ht="24.9" customHeight="1" x14ac:dyDescent="0.25">
      <c r="P59" s="9"/>
    </row>
    <row r="60" spans="16:16" ht="24.9" customHeight="1" x14ac:dyDescent="0.25">
      <c r="P60" s="9"/>
    </row>
    <row r="61" spans="16:16" ht="24.9" customHeight="1" x14ac:dyDescent="0.25">
      <c r="P61" s="9"/>
    </row>
    <row r="62" spans="16:16" ht="24.9" customHeight="1" x14ac:dyDescent="0.25">
      <c r="P62" s="9"/>
    </row>
    <row r="63" spans="16:16" ht="24.9" customHeight="1" x14ac:dyDescent="0.25">
      <c r="P63" s="9"/>
    </row>
    <row r="64" spans="16:16" ht="24.9" customHeight="1" x14ac:dyDescent="0.25">
      <c r="P64" s="9"/>
    </row>
    <row r="65" spans="16:16" ht="24.9" customHeight="1" x14ac:dyDescent="0.25">
      <c r="P65" s="9"/>
    </row>
  </sheetData>
  <mergeCells count="2">
    <mergeCell ref="A2:R2"/>
    <mergeCell ref="N3:O3"/>
  </mergeCells>
  <pageMargins left="0.7" right="0.7" top="0.75" bottom="0.75" header="0.3" footer="0.3"/>
  <pageSetup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701C-73A8-4B16-9241-4A6CE1F103F0}">
  <dimension ref="A1:T65"/>
  <sheetViews>
    <sheetView zoomScale="70" zoomScaleNormal="70" workbookViewId="0">
      <selection activeCell="O24" sqref="O24"/>
    </sheetView>
  </sheetViews>
  <sheetFormatPr defaultColWidth="9.109375" defaultRowHeight="24.9" customHeight="1" x14ac:dyDescent="0.25"/>
  <cols>
    <col min="1" max="1" width="10.109375" style="7" customWidth="1"/>
    <col min="2" max="2" width="13.5546875" style="11" customWidth="1"/>
    <col min="3" max="3" width="12.88671875" style="7" customWidth="1"/>
    <col min="4" max="4" width="8.5546875" style="7" customWidth="1"/>
    <col min="5" max="5" width="20.33203125" style="7" customWidth="1"/>
    <col min="6" max="6" width="8" style="7" customWidth="1"/>
    <col min="7" max="7" width="8.33203125" style="7" customWidth="1"/>
    <col min="8" max="8" width="6.5546875" style="7" customWidth="1"/>
    <col min="9" max="9" width="11" style="12" bestFit="1" customWidth="1"/>
    <col min="10" max="10" width="39.33203125" style="12" customWidth="1"/>
    <col min="11" max="11" width="9.6640625" style="12" customWidth="1"/>
    <col min="12" max="12" width="12.88671875" style="13" customWidth="1"/>
    <col min="13" max="13" width="11.5546875" style="7" customWidth="1"/>
    <col min="14" max="14" width="10.88671875" style="7" customWidth="1"/>
    <col min="15" max="15" width="20.44140625" style="7" customWidth="1"/>
    <col min="16" max="16" width="13.6640625" style="7" customWidth="1"/>
    <col min="17" max="17" width="18.109375" style="7" customWidth="1"/>
    <col min="18" max="18" width="15.6640625" style="7" customWidth="1"/>
    <col min="19" max="19" width="6.88671875" style="7" customWidth="1"/>
    <col min="20" max="20" width="9.109375" style="7" customWidth="1"/>
    <col min="21" max="16384" width="9.109375" style="7"/>
  </cols>
  <sheetData>
    <row r="1" spans="1:20" ht="24.9" customHeight="1" x14ac:dyDescent="0.25">
      <c r="A1" s="10" t="s">
        <v>25</v>
      </c>
    </row>
    <row r="2" spans="1:20" ht="37.5" customHeight="1" x14ac:dyDescent="0.25">
      <c r="A2" s="73" t="s">
        <v>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20" ht="24.9" customHeight="1" x14ac:dyDescent="0.25">
      <c r="A3" s="42" t="s">
        <v>57</v>
      </c>
      <c r="B3" s="43"/>
      <c r="C3" s="48">
        <f ca="1">TODAY()</f>
        <v>45168</v>
      </c>
      <c r="N3" s="74" t="s">
        <v>0</v>
      </c>
      <c r="O3" s="74"/>
      <c r="P3" s="44">
        <v>0.1</v>
      </c>
    </row>
    <row r="4" spans="1:20" s="8" customFormat="1" ht="35.25" customHeight="1" x14ac:dyDescent="0.25">
      <c r="A4" s="19" t="s">
        <v>1</v>
      </c>
      <c r="B4" s="20" t="s">
        <v>49</v>
      </c>
      <c r="C4" s="19" t="s">
        <v>23</v>
      </c>
      <c r="D4" s="21" t="s">
        <v>26</v>
      </c>
      <c r="E4" s="19" t="s">
        <v>44</v>
      </c>
      <c r="F4" s="19" t="s">
        <v>50</v>
      </c>
      <c r="G4" s="19" t="s">
        <v>74</v>
      </c>
      <c r="H4" s="19" t="s">
        <v>75</v>
      </c>
      <c r="I4" s="19" t="s">
        <v>2</v>
      </c>
      <c r="J4" s="19" t="s">
        <v>3</v>
      </c>
      <c r="K4" s="19" t="s">
        <v>4</v>
      </c>
      <c r="L4" s="22" t="s">
        <v>45</v>
      </c>
      <c r="M4" s="19" t="s">
        <v>46</v>
      </c>
      <c r="N4" s="23" t="s">
        <v>47</v>
      </c>
      <c r="O4" s="24" t="s">
        <v>27</v>
      </c>
      <c r="P4" s="19" t="s">
        <v>48</v>
      </c>
      <c r="Q4" s="19" t="s">
        <v>6</v>
      </c>
      <c r="R4" s="19" t="s">
        <v>7</v>
      </c>
      <c r="S4" s="19" t="s">
        <v>76</v>
      </c>
      <c r="T4" s="19" t="s">
        <v>77</v>
      </c>
    </row>
    <row r="5" spans="1:20" ht="24.9" customHeight="1" x14ac:dyDescent="0.25">
      <c r="A5" s="25" t="s">
        <v>8</v>
      </c>
      <c r="B5" s="26">
        <v>43466</v>
      </c>
      <c r="C5" s="27">
        <v>1</v>
      </c>
      <c r="D5" s="25" t="s">
        <v>28</v>
      </c>
      <c r="E5" s="28" t="s">
        <v>29</v>
      </c>
      <c r="F5" s="27" t="s">
        <v>51</v>
      </c>
      <c r="G5" s="31" t="s">
        <v>79</v>
      </c>
      <c r="H5" s="31" t="s">
        <v>80</v>
      </c>
      <c r="I5" s="29" t="s">
        <v>67</v>
      </c>
      <c r="J5" s="29" t="s">
        <v>15</v>
      </c>
      <c r="K5" s="30">
        <v>1</v>
      </c>
      <c r="L5" s="32">
        <v>8500000</v>
      </c>
      <c r="M5" s="33">
        <v>21150</v>
      </c>
      <c r="N5" s="34">
        <v>401.89125295508273</v>
      </c>
      <c r="O5" s="35">
        <v>8500000</v>
      </c>
      <c r="P5" s="36">
        <v>850000</v>
      </c>
      <c r="Q5" s="37"/>
      <c r="R5" s="38" t="s">
        <v>53</v>
      </c>
      <c r="S5" s="68" t="s">
        <v>53</v>
      </c>
      <c r="T5" s="41">
        <v>2</v>
      </c>
    </row>
    <row r="6" spans="1:20" ht="24.9" customHeight="1" x14ac:dyDescent="0.25">
      <c r="A6" s="25" t="s">
        <v>9</v>
      </c>
      <c r="B6" s="26">
        <v>43466</v>
      </c>
      <c r="C6" s="27">
        <v>1</v>
      </c>
      <c r="D6" s="25" t="s">
        <v>28</v>
      </c>
      <c r="E6" s="28" t="s">
        <v>29</v>
      </c>
      <c r="F6" s="27" t="s">
        <v>52</v>
      </c>
      <c r="G6" s="31" t="s">
        <v>81</v>
      </c>
      <c r="H6" s="31" t="s">
        <v>80</v>
      </c>
      <c r="I6" s="29" t="s">
        <v>65</v>
      </c>
      <c r="J6" s="29" t="s">
        <v>59</v>
      </c>
      <c r="K6" s="30">
        <v>2</v>
      </c>
      <c r="L6" s="32">
        <v>17500000</v>
      </c>
      <c r="M6" s="33">
        <v>21150</v>
      </c>
      <c r="N6" s="34">
        <v>827.42316784869979</v>
      </c>
      <c r="O6" s="35">
        <v>35000000</v>
      </c>
      <c r="P6" s="32">
        <v>0</v>
      </c>
      <c r="Q6" s="37"/>
      <c r="R6" s="40" t="s">
        <v>55</v>
      </c>
      <c r="S6" s="68" t="s">
        <v>53</v>
      </c>
      <c r="T6" s="41">
        <v>2</v>
      </c>
    </row>
    <row r="7" spans="1:20" ht="24.9" customHeight="1" x14ac:dyDescent="0.25">
      <c r="A7" s="25" t="s">
        <v>10</v>
      </c>
      <c r="B7" s="26">
        <v>43473</v>
      </c>
      <c r="C7" s="27">
        <v>1</v>
      </c>
      <c r="D7" s="25" t="s">
        <v>30</v>
      </c>
      <c r="E7" s="28" t="s">
        <v>31</v>
      </c>
      <c r="F7" s="27" t="s">
        <v>51</v>
      </c>
      <c r="G7" s="31" t="s">
        <v>79</v>
      </c>
      <c r="H7" s="31" t="s">
        <v>85</v>
      </c>
      <c r="I7" s="29" t="s">
        <v>68</v>
      </c>
      <c r="J7" s="29" t="s">
        <v>17</v>
      </c>
      <c r="K7" s="30">
        <v>2</v>
      </c>
      <c r="L7" s="32">
        <v>11000000</v>
      </c>
      <c r="M7" s="33">
        <v>21150</v>
      </c>
      <c r="N7" s="34">
        <v>520.09456264775417</v>
      </c>
      <c r="O7" s="35">
        <v>22000000</v>
      </c>
      <c r="P7" s="32">
        <v>2200000</v>
      </c>
      <c r="Q7" s="37"/>
      <c r="R7" s="40" t="s">
        <v>55</v>
      </c>
      <c r="S7" s="68" t="s">
        <v>83</v>
      </c>
      <c r="T7" s="41">
        <v>2</v>
      </c>
    </row>
    <row r="8" spans="1:20" ht="24.9" customHeight="1" x14ac:dyDescent="0.25">
      <c r="A8" s="25" t="s">
        <v>11</v>
      </c>
      <c r="B8" s="26">
        <v>43474</v>
      </c>
      <c r="C8" s="27">
        <v>1</v>
      </c>
      <c r="D8" s="25" t="s">
        <v>32</v>
      </c>
      <c r="E8" s="28" t="s">
        <v>33</v>
      </c>
      <c r="F8" s="27" t="s">
        <v>51</v>
      </c>
      <c r="G8" s="31" t="s">
        <v>84</v>
      </c>
      <c r="H8" s="31" t="s">
        <v>82</v>
      </c>
      <c r="I8" s="29" t="s">
        <v>63</v>
      </c>
      <c r="J8" s="29" t="s">
        <v>16</v>
      </c>
      <c r="K8" s="30">
        <v>2</v>
      </c>
      <c r="L8" s="32">
        <v>6800000</v>
      </c>
      <c r="M8" s="33">
        <v>21150</v>
      </c>
      <c r="N8" s="34">
        <v>321.51300236406621</v>
      </c>
      <c r="O8" s="35">
        <v>13600000</v>
      </c>
      <c r="P8" s="32">
        <v>1360000</v>
      </c>
      <c r="Q8" s="37"/>
      <c r="R8" s="40" t="s">
        <v>55</v>
      </c>
      <c r="S8" s="68" t="s">
        <v>83</v>
      </c>
      <c r="T8" s="41">
        <v>2</v>
      </c>
    </row>
    <row r="9" spans="1:20" ht="24.9" customHeight="1" x14ac:dyDescent="0.25">
      <c r="A9" s="25" t="s">
        <v>11</v>
      </c>
      <c r="B9" s="26">
        <v>43474</v>
      </c>
      <c r="C9" s="27">
        <v>1</v>
      </c>
      <c r="D9" s="25" t="s">
        <v>32</v>
      </c>
      <c r="E9" s="28" t="s">
        <v>33</v>
      </c>
      <c r="F9" s="27" t="s">
        <v>52</v>
      </c>
      <c r="G9" s="31" t="s">
        <v>81</v>
      </c>
      <c r="H9" s="31" t="s">
        <v>82</v>
      </c>
      <c r="I9" s="29" t="s">
        <v>66</v>
      </c>
      <c r="J9" s="29" t="s">
        <v>60</v>
      </c>
      <c r="K9" s="30">
        <v>1</v>
      </c>
      <c r="L9" s="32">
        <v>6500000</v>
      </c>
      <c r="M9" s="33">
        <v>21150</v>
      </c>
      <c r="N9" s="34">
        <v>307.32860520094562</v>
      </c>
      <c r="O9" s="35">
        <v>6500000</v>
      </c>
      <c r="P9" s="32">
        <v>0</v>
      </c>
      <c r="Q9" s="37"/>
      <c r="R9" s="40" t="s">
        <v>53</v>
      </c>
      <c r="S9" s="68" t="s">
        <v>53</v>
      </c>
      <c r="T9" s="41">
        <v>1</v>
      </c>
    </row>
    <row r="10" spans="1:20" ht="24.9" customHeight="1" x14ac:dyDescent="0.25">
      <c r="A10" s="25" t="s">
        <v>12</v>
      </c>
      <c r="B10" s="26">
        <v>43480</v>
      </c>
      <c r="C10" s="27">
        <v>1</v>
      </c>
      <c r="D10" s="25" t="s">
        <v>36</v>
      </c>
      <c r="E10" s="28" t="s">
        <v>37</v>
      </c>
      <c r="F10" s="27" t="s">
        <v>52</v>
      </c>
      <c r="G10" s="31" t="s">
        <v>86</v>
      </c>
      <c r="H10" s="31" t="s">
        <v>91</v>
      </c>
      <c r="I10" s="29" t="s">
        <v>69</v>
      </c>
      <c r="J10" s="29" t="s">
        <v>19</v>
      </c>
      <c r="K10" s="30">
        <v>1</v>
      </c>
      <c r="L10" s="32">
        <v>3500000</v>
      </c>
      <c r="M10" s="33">
        <v>21150</v>
      </c>
      <c r="N10" s="34">
        <v>165.48463356973994</v>
      </c>
      <c r="O10" s="35">
        <v>3500000</v>
      </c>
      <c r="P10" s="32">
        <v>0</v>
      </c>
      <c r="Q10" s="37"/>
      <c r="R10" s="40" t="s">
        <v>53</v>
      </c>
      <c r="S10" s="68" t="s">
        <v>53</v>
      </c>
      <c r="T10" s="41">
        <v>1</v>
      </c>
    </row>
    <row r="11" spans="1:20" ht="24.9" customHeight="1" x14ac:dyDescent="0.25">
      <c r="A11" s="25" t="s">
        <v>12</v>
      </c>
      <c r="B11" s="26">
        <v>43480</v>
      </c>
      <c r="C11" s="27">
        <v>1</v>
      </c>
      <c r="D11" s="25" t="s">
        <v>36</v>
      </c>
      <c r="E11" s="28" t="s">
        <v>37</v>
      </c>
      <c r="F11" s="27" t="s">
        <v>54</v>
      </c>
      <c r="G11" s="31" t="s">
        <v>87</v>
      </c>
      <c r="H11" s="31" t="s">
        <v>91</v>
      </c>
      <c r="I11" s="29" t="s">
        <v>70</v>
      </c>
      <c r="J11" s="29" t="s">
        <v>20</v>
      </c>
      <c r="K11" s="30">
        <v>2</v>
      </c>
      <c r="L11" s="32">
        <v>7500000</v>
      </c>
      <c r="M11" s="33">
        <v>21150</v>
      </c>
      <c r="N11" s="34">
        <v>354.6099290780142</v>
      </c>
      <c r="O11" s="35">
        <v>15000000</v>
      </c>
      <c r="P11" s="32">
        <v>0</v>
      </c>
      <c r="Q11" s="37"/>
      <c r="R11" s="40" t="s">
        <v>55</v>
      </c>
      <c r="S11" s="68" t="s">
        <v>53</v>
      </c>
      <c r="T11" s="41">
        <v>2</v>
      </c>
    </row>
    <row r="12" spans="1:20" ht="24.9" customHeight="1" x14ac:dyDescent="0.25">
      <c r="A12" s="25" t="s">
        <v>13</v>
      </c>
      <c r="B12" s="26">
        <v>43481</v>
      </c>
      <c r="C12" s="27">
        <v>1</v>
      </c>
      <c r="D12" s="25" t="s">
        <v>41</v>
      </c>
      <c r="E12" s="28" t="s">
        <v>42</v>
      </c>
      <c r="F12" s="27" t="s">
        <v>54</v>
      </c>
      <c r="G12" s="31" t="s">
        <v>88</v>
      </c>
      <c r="H12" s="31" t="s">
        <v>92</v>
      </c>
      <c r="I12" s="29" t="s">
        <v>71</v>
      </c>
      <c r="J12" s="29" t="s">
        <v>61</v>
      </c>
      <c r="K12" s="30">
        <v>2</v>
      </c>
      <c r="L12" s="32">
        <v>7400000</v>
      </c>
      <c r="M12" s="33">
        <v>21150</v>
      </c>
      <c r="N12" s="34">
        <v>349.88179669030734</v>
      </c>
      <c r="O12" s="35">
        <v>14800000</v>
      </c>
      <c r="P12" s="32">
        <v>0</v>
      </c>
      <c r="Q12" s="37"/>
      <c r="R12" s="40" t="s">
        <v>55</v>
      </c>
      <c r="S12" s="68" t="s">
        <v>53</v>
      </c>
      <c r="T12" s="41">
        <v>2</v>
      </c>
    </row>
    <row r="13" spans="1:20" ht="24.9" customHeight="1" x14ac:dyDescent="0.25">
      <c r="A13" s="25" t="s">
        <v>34</v>
      </c>
      <c r="B13" s="26">
        <v>43501</v>
      </c>
      <c r="C13" s="27">
        <v>2</v>
      </c>
      <c r="D13" s="25" t="s">
        <v>28</v>
      </c>
      <c r="E13" s="28" t="s">
        <v>29</v>
      </c>
      <c r="F13" s="27" t="s">
        <v>52</v>
      </c>
      <c r="G13" s="31" t="s">
        <v>81</v>
      </c>
      <c r="H13" s="31" t="s">
        <v>80</v>
      </c>
      <c r="I13" s="29" t="s">
        <v>66</v>
      </c>
      <c r="J13" s="29" t="s">
        <v>60</v>
      </c>
      <c r="K13" s="30">
        <v>1</v>
      </c>
      <c r="L13" s="32">
        <v>6500000</v>
      </c>
      <c r="M13" s="33">
        <v>21200</v>
      </c>
      <c r="N13" s="34">
        <v>306.60377358490564</v>
      </c>
      <c r="O13" s="35">
        <v>6500000</v>
      </c>
      <c r="P13" s="32">
        <v>0</v>
      </c>
      <c r="Q13" s="37"/>
      <c r="R13" s="40" t="s">
        <v>53</v>
      </c>
      <c r="S13" s="68" t="s">
        <v>53</v>
      </c>
      <c r="T13" s="41">
        <v>1</v>
      </c>
    </row>
    <row r="14" spans="1:20" ht="24.9" customHeight="1" x14ac:dyDescent="0.25">
      <c r="A14" s="25" t="s">
        <v>34</v>
      </c>
      <c r="B14" s="26">
        <v>43501</v>
      </c>
      <c r="C14" s="27">
        <v>2</v>
      </c>
      <c r="D14" s="25" t="s">
        <v>28</v>
      </c>
      <c r="E14" s="28" t="s">
        <v>29</v>
      </c>
      <c r="F14" s="27" t="s">
        <v>51</v>
      </c>
      <c r="G14" s="31" t="s">
        <v>79</v>
      </c>
      <c r="H14" s="31" t="s">
        <v>80</v>
      </c>
      <c r="I14" s="29" t="s">
        <v>67</v>
      </c>
      <c r="J14" s="29" t="s">
        <v>15</v>
      </c>
      <c r="K14" s="30">
        <v>1</v>
      </c>
      <c r="L14" s="32">
        <v>8500000</v>
      </c>
      <c r="M14" s="33">
        <v>21200</v>
      </c>
      <c r="N14" s="34">
        <v>400.94339622641508</v>
      </c>
      <c r="O14" s="35">
        <v>8500000</v>
      </c>
      <c r="P14" s="32">
        <v>850000</v>
      </c>
      <c r="Q14" s="37"/>
      <c r="R14" s="40" t="s">
        <v>53</v>
      </c>
      <c r="S14" s="68" t="s">
        <v>53</v>
      </c>
      <c r="T14" s="41">
        <v>2</v>
      </c>
    </row>
    <row r="15" spans="1:20" ht="24.9" customHeight="1" x14ac:dyDescent="0.25">
      <c r="A15" s="25" t="s">
        <v>35</v>
      </c>
      <c r="B15" s="26">
        <v>43506</v>
      </c>
      <c r="C15" s="27">
        <v>2</v>
      </c>
      <c r="D15" s="25" t="s">
        <v>30</v>
      </c>
      <c r="E15" s="28" t="s">
        <v>31</v>
      </c>
      <c r="F15" s="27" t="s">
        <v>51</v>
      </c>
      <c r="G15" s="31" t="s">
        <v>79</v>
      </c>
      <c r="H15" s="31" t="s">
        <v>85</v>
      </c>
      <c r="I15" s="29" t="s">
        <v>68</v>
      </c>
      <c r="J15" s="29" t="s">
        <v>17</v>
      </c>
      <c r="K15" s="30">
        <v>2</v>
      </c>
      <c r="L15" s="32">
        <v>11000000</v>
      </c>
      <c r="M15" s="33">
        <v>21200</v>
      </c>
      <c r="N15" s="34">
        <v>518.86792452830184</v>
      </c>
      <c r="O15" s="35">
        <v>22000000</v>
      </c>
      <c r="P15" s="32">
        <v>2200000</v>
      </c>
      <c r="Q15" s="37"/>
      <c r="R15" s="40" t="s">
        <v>55</v>
      </c>
      <c r="S15" s="68" t="s">
        <v>83</v>
      </c>
      <c r="T15" s="41">
        <v>2</v>
      </c>
    </row>
    <row r="16" spans="1:20" ht="24.9" customHeight="1" x14ac:dyDescent="0.25">
      <c r="A16" s="25" t="s">
        <v>38</v>
      </c>
      <c r="B16" s="26">
        <v>43508</v>
      </c>
      <c r="C16" s="27">
        <v>2</v>
      </c>
      <c r="D16" s="25" t="s">
        <v>32</v>
      </c>
      <c r="E16" s="28" t="s">
        <v>33</v>
      </c>
      <c r="F16" s="27" t="s">
        <v>52</v>
      </c>
      <c r="G16" s="31" t="s">
        <v>81</v>
      </c>
      <c r="H16" s="31" t="s">
        <v>82</v>
      </c>
      <c r="I16" s="29" t="s">
        <v>65</v>
      </c>
      <c r="J16" s="29" t="s">
        <v>59</v>
      </c>
      <c r="K16" s="30">
        <v>1</v>
      </c>
      <c r="L16" s="32">
        <v>17500000</v>
      </c>
      <c r="M16" s="33">
        <v>21200</v>
      </c>
      <c r="N16" s="34">
        <v>825.47169811320759</v>
      </c>
      <c r="O16" s="35">
        <v>17500000</v>
      </c>
      <c r="P16" s="32">
        <v>0</v>
      </c>
      <c r="Q16" s="37"/>
      <c r="R16" s="40" t="s">
        <v>53</v>
      </c>
      <c r="S16" s="68" t="s">
        <v>53</v>
      </c>
      <c r="T16" s="41">
        <v>1</v>
      </c>
    </row>
    <row r="17" spans="1:20" ht="24.9" customHeight="1" x14ac:dyDescent="0.25">
      <c r="A17" s="25" t="s">
        <v>39</v>
      </c>
      <c r="B17" s="26">
        <v>43511</v>
      </c>
      <c r="C17" s="27">
        <v>2</v>
      </c>
      <c r="D17" s="25" t="s">
        <v>36</v>
      </c>
      <c r="E17" s="28" t="s">
        <v>37</v>
      </c>
      <c r="F17" s="27" t="s">
        <v>54</v>
      </c>
      <c r="G17" s="31" t="s">
        <v>89</v>
      </c>
      <c r="H17" s="31" t="s">
        <v>91</v>
      </c>
      <c r="I17" s="29" t="s">
        <v>72</v>
      </c>
      <c r="J17" s="29" t="s">
        <v>62</v>
      </c>
      <c r="K17" s="30">
        <v>3</v>
      </c>
      <c r="L17" s="32">
        <v>8300000</v>
      </c>
      <c r="M17" s="33">
        <v>21200</v>
      </c>
      <c r="N17" s="34">
        <v>391.50943396226415</v>
      </c>
      <c r="O17" s="35">
        <v>24900000</v>
      </c>
      <c r="P17" s="32">
        <v>0</v>
      </c>
      <c r="Q17" s="37"/>
      <c r="R17" s="40" t="s">
        <v>55</v>
      </c>
      <c r="S17" s="68" t="s">
        <v>53</v>
      </c>
      <c r="T17" s="41">
        <v>2</v>
      </c>
    </row>
    <row r="18" spans="1:20" ht="24.9" customHeight="1" x14ac:dyDescent="0.25">
      <c r="A18" s="25" t="s">
        <v>40</v>
      </c>
      <c r="B18" s="26">
        <v>43516</v>
      </c>
      <c r="C18" s="27">
        <v>2</v>
      </c>
      <c r="D18" s="25" t="s">
        <v>41</v>
      </c>
      <c r="E18" s="28" t="s">
        <v>42</v>
      </c>
      <c r="F18" s="27" t="s">
        <v>52</v>
      </c>
      <c r="G18" s="31" t="s">
        <v>86</v>
      </c>
      <c r="H18" s="31" t="s">
        <v>92</v>
      </c>
      <c r="I18" s="29" t="s">
        <v>69</v>
      </c>
      <c r="J18" s="29" t="s">
        <v>19</v>
      </c>
      <c r="K18" s="30">
        <v>1</v>
      </c>
      <c r="L18" s="32">
        <v>3500000</v>
      </c>
      <c r="M18" s="33">
        <v>21200</v>
      </c>
      <c r="N18" s="34">
        <v>165.09433962264151</v>
      </c>
      <c r="O18" s="35">
        <v>3500000</v>
      </c>
      <c r="P18" s="32">
        <v>0</v>
      </c>
      <c r="Q18" s="37"/>
      <c r="R18" s="40" t="s">
        <v>53</v>
      </c>
      <c r="S18" s="68" t="s">
        <v>53</v>
      </c>
      <c r="T18" s="41">
        <v>1</v>
      </c>
    </row>
    <row r="19" spans="1:20" ht="24.9" customHeight="1" x14ac:dyDescent="0.25">
      <c r="A19" s="25" t="s">
        <v>40</v>
      </c>
      <c r="B19" s="26">
        <v>43525</v>
      </c>
      <c r="C19" s="27">
        <v>3</v>
      </c>
      <c r="D19" s="25" t="s">
        <v>41</v>
      </c>
      <c r="E19" s="28" t="s">
        <v>42</v>
      </c>
      <c r="F19" s="27" t="s">
        <v>54</v>
      </c>
      <c r="G19" s="31" t="s">
        <v>89</v>
      </c>
      <c r="H19" s="31" t="s">
        <v>92</v>
      </c>
      <c r="I19" s="29" t="s">
        <v>72</v>
      </c>
      <c r="J19" s="29" t="s">
        <v>62</v>
      </c>
      <c r="K19" s="30">
        <v>2</v>
      </c>
      <c r="L19" s="32">
        <v>8300000</v>
      </c>
      <c r="M19" s="33">
        <v>21180</v>
      </c>
      <c r="N19" s="34">
        <v>391.87913125590177</v>
      </c>
      <c r="O19" s="35">
        <v>16600000</v>
      </c>
      <c r="P19" s="32">
        <v>0</v>
      </c>
      <c r="Q19" s="37"/>
      <c r="R19" s="40" t="s">
        <v>55</v>
      </c>
      <c r="S19" s="68" t="s">
        <v>53</v>
      </c>
      <c r="T19" s="41">
        <v>2</v>
      </c>
    </row>
    <row r="20" spans="1:20" ht="24.9" customHeight="1" x14ac:dyDescent="0.25">
      <c r="A20" s="25" t="s">
        <v>43</v>
      </c>
      <c r="B20" s="26">
        <v>43539</v>
      </c>
      <c r="C20" s="27">
        <v>3</v>
      </c>
      <c r="D20" s="25" t="s">
        <v>36</v>
      </c>
      <c r="E20" s="28" t="s">
        <v>37</v>
      </c>
      <c r="F20" s="27" t="s">
        <v>51</v>
      </c>
      <c r="G20" s="31" t="s">
        <v>79</v>
      </c>
      <c r="H20" s="31" t="s">
        <v>91</v>
      </c>
      <c r="I20" s="29" t="s">
        <v>68</v>
      </c>
      <c r="J20" s="29" t="s">
        <v>17</v>
      </c>
      <c r="K20" s="30">
        <v>1</v>
      </c>
      <c r="L20" s="32">
        <v>11000000</v>
      </c>
      <c r="M20" s="33">
        <v>21180</v>
      </c>
      <c r="N20" s="34">
        <v>519.35788479697828</v>
      </c>
      <c r="O20" s="35">
        <v>11000000</v>
      </c>
      <c r="P20" s="32">
        <v>1100000</v>
      </c>
      <c r="Q20" s="37"/>
      <c r="R20" s="40" t="s">
        <v>53</v>
      </c>
      <c r="S20" s="68" t="s">
        <v>53</v>
      </c>
      <c r="T20" s="41">
        <v>2</v>
      </c>
    </row>
    <row r="21" spans="1:20" ht="24.9" customHeight="1" x14ac:dyDescent="0.25">
      <c r="A21" s="25" t="s">
        <v>43</v>
      </c>
      <c r="B21" s="26">
        <v>43549</v>
      </c>
      <c r="C21" s="27">
        <v>3</v>
      </c>
      <c r="D21" s="25" t="s">
        <v>36</v>
      </c>
      <c r="E21" s="28" t="s">
        <v>37</v>
      </c>
      <c r="F21" s="27" t="s">
        <v>54</v>
      </c>
      <c r="G21" s="31" t="s">
        <v>90</v>
      </c>
      <c r="H21" s="31" t="s">
        <v>91</v>
      </c>
      <c r="I21" s="29" t="s">
        <v>73</v>
      </c>
      <c r="J21" s="29" t="s">
        <v>21</v>
      </c>
      <c r="K21" s="30">
        <v>1</v>
      </c>
      <c r="L21" s="32">
        <v>6000000</v>
      </c>
      <c r="M21" s="33">
        <v>21180</v>
      </c>
      <c r="N21" s="34">
        <v>283.28611898016999</v>
      </c>
      <c r="O21" s="35">
        <v>6000000</v>
      </c>
      <c r="P21" s="32">
        <v>0</v>
      </c>
      <c r="Q21" s="37"/>
      <c r="R21" s="40" t="s">
        <v>53</v>
      </c>
      <c r="S21" s="68" t="s">
        <v>53</v>
      </c>
      <c r="T21" s="41">
        <v>1</v>
      </c>
    </row>
    <row r="22" spans="1:20" ht="24.9" customHeight="1" x14ac:dyDescent="0.25">
      <c r="E22" s="6"/>
      <c r="J22" s="16"/>
      <c r="K22" s="16"/>
      <c r="L22" s="17"/>
      <c r="M22" s="59"/>
      <c r="N22" s="18"/>
      <c r="O22" s="15"/>
      <c r="P22" s="14"/>
      <c r="Q22" s="15"/>
    </row>
    <row r="23" spans="1:20" ht="24.9" customHeight="1" x14ac:dyDescent="0.25">
      <c r="P23" s="9"/>
    </row>
    <row r="24" spans="1:20" ht="24.9" customHeight="1" x14ac:dyDescent="0.25">
      <c r="O24" s="45" t="s">
        <v>78</v>
      </c>
      <c r="P24" s="46"/>
      <c r="Q24" s="47"/>
      <c r="R24" s="47"/>
      <c r="S24" s="47"/>
      <c r="T24" s="47"/>
    </row>
    <row r="25" spans="1:20" ht="24.9" customHeight="1" x14ac:dyDescent="0.25">
      <c r="P25" s="9"/>
    </row>
    <row r="26" spans="1:20" ht="24.9" customHeight="1" x14ac:dyDescent="0.25">
      <c r="P26" s="9"/>
    </row>
    <row r="27" spans="1:20" ht="24.9" customHeight="1" x14ac:dyDescent="0.25">
      <c r="P27" s="9"/>
    </row>
    <row r="28" spans="1:20" ht="24.9" customHeight="1" x14ac:dyDescent="0.25">
      <c r="P28" s="9"/>
    </row>
    <row r="29" spans="1:20" ht="24.9" customHeight="1" x14ac:dyDescent="0.25">
      <c r="P29" s="9"/>
    </row>
    <row r="30" spans="1:20" ht="24.9" customHeight="1" x14ac:dyDescent="0.25">
      <c r="P30" s="9"/>
    </row>
    <row r="31" spans="1:20" ht="24.9" customHeight="1" x14ac:dyDescent="0.25">
      <c r="P31" s="9"/>
    </row>
    <row r="32" spans="1:20" ht="24.9" customHeight="1" x14ac:dyDescent="0.25">
      <c r="P32" s="9"/>
    </row>
    <row r="33" spans="16:16" ht="24.9" customHeight="1" x14ac:dyDescent="0.25">
      <c r="P33" s="9"/>
    </row>
    <row r="34" spans="16:16" ht="24.9" customHeight="1" x14ac:dyDescent="0.25">
      <c r="P34" s="9"/>
    </row>
    <row r="35" spans="16:16" ht="24.9" customHeight="1" x14ac:dyDescent="0.25">
      <c r="P35" s="9"/>
    </row>
    <row r="36" spans="16:16" ht="24.9" customHeight="1" x14ac:dyDescent="0.25">
      <c r="P36" s="9"/>
    </row>
    <row r="37" spans="16:16" ht="24.9" customHeight="1" x14ac:dyDescent="0.25">
      <c r="P37" s="9"/>
    </row>
    <row r="38" spans="16:16" ht="24.9" customHeight="1" x14ac:dyDescent="0.25">
      <c r="P38" s="9"/>
    </row>
    <row r="39" spans="16:16" ht="24.9" customHeight="1" x14ac:dyDescent="0.25">
      <c r="P39" s="9"/>
    </row>
    <row r="40" spans="16:16" ht="24.9" customHeight="1" x14ac:dyDescent="0.25">
      <c r="P40" s="9"/>
    </row>
    <row r="41" spans="16:16" ht="24.9" customHeight="1" x14ac:dyDescent="0.25">
      <c r="P41" s="9"/>
    </row>
    <row r="42" spans="16:16" ht="24.9" customHeight="1" x14ac:dyDescent="0.25">
      <c r="P42" s="9"/>
    </row>
    <row r="43" spans="16:16" ht="24.9" customHeight="1" x14ac:dyDescent="0.25">
      <c r="P43" s="9"/>
    </row>
    <row r="44" spans="16:16" ht="24.9" customHeight="1" x14ac:dyDescent="0.25">
      <c r="P44" s="9"/>
    </row>
    <row r="45" spans="16:16" ht="24.9" customHeight="1" x14ac:dyDescent="0.25">
      <c r="P45" s="9"/>
    </row>
    <row r="46" spans="16:16" ht="24.9" customHeight="1" x14ac:dyDescent="0.25">
      <c r="P46" s="9"/>
    </row>
    <row r="47" spans="16:16" ht="24.9" customHeight="1" x14ac:dyDescent="0.25">
      <c r="P47" s="9"/>
    </row>
    <row r="48" spans="16:16" ht="24.9" customHeight="1" x14ac:dyDescent="0.25">
      <c r="P48" s="9"/>
    </row>
    <row r="49" spans="16:16" ht="24.9" customHeight="1" x14ac:dyDescent="0.25">
      <c r="P49" s="9"/>
    </row>
    <row r="50" spans="16:16" ht="24.9" customHeight="1" x14ac:dyDescent="0.25">
      <c r="P50" s="9"/>
    </row>
    <row r="51" spans="16:16" ht="24.9" customHeight="1" x14ac:dyDescent="0.25">
      <c r="P51" s="9"/>
    </row>
    <row r="52" spans="16:16" ht="24.9" customHeight="1" x14ac:dyDescent="0.25">
      <c r="P52" s="9"/>
    </row>
    <row r="53" spans="16:16" ht="24.9" customHeight="1" x14ac:dyDescent="0.25">
      <c r="P53" s="9"/>
    </row>
    <row r="54" spans="16:16" ht="24.9" customHeight="1" x14ac:dyDescent="0.25">
      <c r="P54" s="9"/>
    </row>
    <row r="55" spans="16:16" ht="24.9" customHeight="1" x14ac:dyDescent="0.25">
      <c r="P55" s="9"/>
    </row>
    <row r="56" spans="16:16" ht="24.9" customHeight="1" x14ac:dyDescent="0.25">
      <c r="P56" s="9"/>
    </row>
    <row r="57" spans="16:16" ht="24.9" customHeight="1" x14ac:dyDescent="0.25">
      <c r="P57" s="9"/>
    </row>
    <row r="58" spans="16:16" ht="24.9" customHeight="1" x14ac:dyDescent="0.25">
      <c r="P58" s="9"/>
    </row>
    <row r="59" spans="16:16" ht="24.9" customHeight="1" x14ac:dyDescent="0.25">
      <c r="P59" s="9"/>
    </row>
    <row r="60" spans="16:16" ht="24.9" customHeight="1" x14ac:dyDescent="0.25">
      <c r="P60" s="9"/>
    </row>
    <row r="61" spans="16:16" ht="24.9" customHeight="1" x14ac:dyDescent="0.25">
      <c r="P61" s="9"/>
    </row>
    <row r="62" spans="16:16" ht="24.9" customHeight="1" x14ac:dyDescent="0.25">
      <c r="P62" s="9"/>
    </row>
    <row r="63" spans="16:16" ht="24.9" customHeight="1" x14ac:dyDescent="0.25">
      <c r="P63" s="9"/>
    </row>
    <row r="64" spans="16:16" ht="24.9" customHeight="1" x14ac:dyDescent="0.25">
      <c r="P64" s="9"/>
    </row>
    <row r="65" spans="16:16" ht="24.9" customHeight="1" x14ac:dyDescent="0.25">
      <c r="P65" s="9"/>
    </row>
  </sheetData>
  <mergeCells count="2">
    <mergeCell ref="A2:R2"/>
    <mergeCell ref="N3:O3"/>
  </mergeCells>
  <pageMargins left="0.7" right="0.7" top="0.75" bottom="0.75" header="0.3" footer="0.3"/>
  <pageSetup orientation="portrait" horizontalDpi="200" verticalDpi="2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2:L23"/>
  <sheetViews>
    <sheetView zoomScale="85" zoomScaleNormal="85" workbookViewId="0">
      <selection activeCell="F4" sqref="F4"/>
    </sheetView>
  </sheetViews>
  <sheetFormatPr defaultColWidth="8.88671875" defaultRowHeight="24.9" customHeight="1" x14ac:dyDescent="0.25"/>
  <cols>
    <col min="1" max="1" width="9.44140625" style="1" customWidth="1"/>
    <col min="2" max="2" width="33.44140625" style="1" customWidth="1"/>
    <col min="3" max="3" width="13.88671875" style="1" bestFit="1" customWidth="1"/>
    <col min="4" max="4" width="10.5546875" style="1" customWidth="1"/>
    <col min="5" max="5" width="6.5546875" style="1" customWidth="1"/>
    <col min="6" max="6" width="8.33203125" style="1" bestFit="1" customWidth="1"/>
    <col min="7" max="7" width="19.5546875" style="1" bestFit="1" customWidth="1"/>
    <col min="8" max="8" width="11.109375" style="1" bestFit="1" customWidth="1"/>
    <col min="9" max="16384" width="8.88671875" style="1"/>
  </cols>
  <sheetData>
    <row r="2" spans="1:12" ht="24.9" customHeight="1" x14ac:dyDescent="0.25">
      <c r="A2" s="5" t="s">
        <v>14</v>
      </c>
      <c r="E2" s="5" t="s">
        <v>44</v>
      </c>
      <c r="F2" s="4"/>
      <c r="H2" s="5" t="s">
        <v>24</v>
      </c>
    </row>
    <row r="3" spans="1:12" ht="29.25" customHeight="1" x14ac:dyDescent="0.25">
      <c r="A3" s="54" t="s">
        <v>2</v>
      </c>
      <c r="B3" s="54" t="s">
        <v>3</v>
      </c>
      <c r="C3" s="54" t="s">
        <v>22</v>
      </c>
      <c r="E3" s="49" t="s">
        <v>56</v>
      </c>
      <c r="F3" s="49" t="s">
        <v>26</v>
      </c>
      <c r="G3" s="49" t="s">
        <v>44</v>
      </c>
      <c r="I3" s="55" t="s">
        <v>23</v>
      </c>
      <c r="J3" s="56">
        <v>1</v>
      </c>
      <c r="K3" s="56">
        <v>2</v>
      </c>
      <c r="L3" s="56">
        <v>3</v>
      </c>
    </row>
    <row r="4" spans="1:12" ht="24.9" customHeight="1" x14ac:dyDescent="0.25">
      <c r="A4" s="53" t="s">
        <v>67</v>
      </c>
      <c r="B4" s="69" t="s">
        <v>15</v>
      </c>
      <c r="C4" s="70">
        <v>8500000</v>
      </c>
      <c r="E4" s="50">
        <v>1</v>
      </c>
      <c r="F4" s="52" t="s">
        <v>28</v>
      </c>
      <c r="G4" s="51" t="s">
        <v>29</v>
      </c>
      <c r="I4" s="55" t="s">
        <v>5</v>
      </c>
      <c r="J4" s="57">
        <v>21150</v>
      </c>
      <c r="K4" s="57">
        <v>21200</v>
      </c>
      <c r="L4" s="57">
        <v>21180</v>
      </c>
    </row>
    <row r="5" spans="1:12" ht="24.9" customHeight="1" x14ac:dyDescent="0.25">
      <c r="A5" s="53" t="s">
        <v>63</v>
      </c>
      <c r="B5" s="69" t="s">
        <v>16</v>
      </c>
      <c r="C5" s="70">
        <v>6800000</v>
      </c>
      <c r="E5" s="50">
        <v>2</v>
      </c>
      <c r="F5" s="52" t="s">
        <v>30</v>
      </c>
      <c r="G5" s="51" t="s">
        <v>31</v>
      </c>
      <c r="H5" s="3"/>
    </row>
    <row r="6" spans="1:12" ht="24.9" customHeight="1" x14ac:dyDescent="0.25">
      <c r="A6" s="53" t="s">
        <v>68</v>
      </c>
      <c r="B6" s="69" t="s">
        <v>17</v>
      </c>
      <c r="C6" s="70">
        <v>11000000</v>
      </c>
      <c r="E6" s="50">
        <v>3</v>
      </c>
      <c r="F6" s="52" t="s">
        <v>32</v>
      </c>
      <c r="G6" s="51" t="s">
        <v>33</v>
      </c>
      <c r="H6" s="3"/>
    </row>
    <row r="7" spans="1:12" ht="24.9" customHeight="1" x14ac:dyDescent="0.25">
      <c r="A7" s="53" t="s">
        <v>64</v>
      </c>
      <c r="B7" s="69" t="s">
        <v>18</v>
      </c>
      <c r="C7" s="70">
        <v>13500000</v>
      </c>
      <c r="E7" s="50">
        <v>4</v>
      </c>
      <c r="F7" s="52" t="s">
        <v>36</v>
      </c>
      <c r="G7" s="51" t="s">
        <v>37</v>
      </c>
      <c r="H7" s="3"/>
    </row>
    <row r="8" spans="1:12" ht="24.9" customHeight="1" x14ac:dyDescent="0.25">
      <c r="A8" s="53" t="s">
        <v>65</v>
      </c>
      <c r="B8" s="69" t="s">
        <v>59</v>
      </c>
      <c r="C8" s="70">
        <v>17500000</v>
      </c>
      <c r="E8" s="50">
        <v>5</v>
      </c>
      <c r="F8" s="52" t="s">
        <v>41</v>
      </c>
      <c r="G8" s="51" t="s">
        <v>42</v>
      </c>
      <c r="H8" s="3"/>
    </row>
    <row r="9" spans="1:12" ht="24.9" customHeight="1" x14ac:dyDescent="0.25">
      <c r="A9" s="53" t="s">
        <v>66</v>
      </c>
      <c r="B9" s="69" t="s">
        <v>60</v>
      </c>
      <c r="C9" s="70">
        <v>6500000</v>
      </c>
      <c r="G9" s="3"/>
    </row>
    <row r="10" spans="1:12" ht="24.9" customHeight="1" x14ac:dyDescent="0.25">
      <c r="A10" s="53" t="s">
        <v>69</v>
      </c>
      <c r="B10" s="69" t="s">
        <v>19</v>
      </c>
      <c r="C10" s="70">
        <v>3500000</v>
      </c>
      <c r="G10" s="4"/>
    </row>
    <row r="11" spans="1:12" ht="24.9" customHeight="1" x14ac:dyDescent="0.25">
      <c r="A11" s="53" t="s">
        <v>70</v>
      </c>
      <c r="B11" s="69" t="s">
        <v>20</v>
      </c>
      <c r="C11" s="70">
        <v>7500000</v>
      </c>
      <c r="G11" s="3"/>
    </row>
    <row r="12" spans="1:12" ht="24.9" customHeight="1" x14ac:dyDescent="0.25">
      <c r="A12" s="53" t="s">
        <v>71</v>
      </c>
      <c r="B12" s="69" t="s">
        <v>61</v>
      </c>
      <c r="C12" s="70">
        <v>7400000</v>
      </c>
    </row>
    <row r="13" spans="1:12" ht="24.9" customHeight="1" x14ac:dyDescent="0.3">
      <c r="A13" s="53" t="s">
        <v>72</v>
      </c>
      <c r="B13" s="69" t="s">
        <v>62</v>
      </c>
      <c r="C13" s="70">
        <v>8300000</v>
      </c>
      <c r="F13" s="2"/>
    </row>
    <row r="14" spans="1:12" ht="24.9" customHeight="1" x14ac:dyDescent="0.3">
      <c r="A14" s="53" t="s">
        <v>73</v>
      </c>
      <c r="B14" s="69" t="s">
        <v>21</v>
      </c>
      <c r="C14" s="70">
        <v>6000000</v>
      </c>
      <c r="F14" s="2"/>
    </row>
    <row r="15" spans="1:12" ht="24.9" customHeight="1" x14ac:dyDescent="0.3">
      <c r="G15" s="2"/>
    </row>
    <row r="16" spans="1:12" ht="24.9" customHeight="1" x14ac:dyDescent="0.3">
      <c r="G16" s="2"/>
    </row>
    <row r="17" spans="7:7" ht="24.9" customHeight="1" x14ac:dyDescent="0.3">
      <c r="G17" s="2"/>
    </row>
    <row r="18" spans="7:7" ht="24.9" customHeight="1" x14ac:dyDescent="0.3">
      <c r="G18" s="58"/>
    </row>
    <row r="19" spans="7:7" ht="24.9" customHeight="1" x14ac:dyDescent="0.3">
      <c r="G19" s="2"/>
    </row>
    <row r="20" spans="7:7" ht="24.9" customHeight="1" x14ac:dyDescent="0.3">
      <c r="G20" s="2"/>
    </row>
    <row r="21" spans="7:7" ht="24.9" customHeight="1" x14ac:dyDescent="0.3">
      <c r="G21" s="2"/>
    </row>
    <row r="22" spans="7:7" ht="24.9" customHeight="1" x14ac:dyDescent="0.3">
      <c r="G22" s="2"/>
    </row>
    <row r="23" spans="7:7" ht="24.9" customHeight="1" x14ac:dyDescent="0.3">
      <c r="G23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14D1-AEA2-485A-BE9E-1B44EC2D0253}">
  <sheetPr>
    <tabColor rgb="FFFFFF00"/>
  </sheetPr>
  <dimension ref="A1:T65"/>
  <sheetViews>
    <sheetView tabSelected="1" topLeftCell="A3" zoomScale="70" zoomScaleNormal="70" workbookViewId="0">
      <selection activeCell="O24" sqref="O24"/>
    </sheetView>
  </sheetViews>
  <sheetFormatPr defaultColWidth="9.109375" defaultRowHeight="24.9" customHeight="1" x14ac:dyDescent="0.25"/>
  <cols>
    <col min="1" max="1" width="10.109375" style="7" customWidth="1"/>
    <col min="2" max="2" width="13.5546875" style="11" customWidth="1"/>
    <col min="3" max="3" width="12.88671875" style="7" customWidth="1"/>
    <col min="4" max="4" width="8.5546875" style="7" customWidth="1"/>
    <col min="5" max="5" width="20.33203125" style="7" customWidth="1"/>
    <col min="6" max="6" width="8" style="7" customWidth="1"/>
    <col min="7" max="7" width="8.33203125" style="7" customWidth="1"/>
    <col min="8" max="8" width="6.5546875" style="7" customWidth="1"/>
    <col min="9" max="9" width="11" style="12" bestFit="1" customWidth="1"/>
    <col min="10" max="10" width="39.33203125" style="12" customWidth="1"/>
    <col min="11" max="11" width="9.6640625" style="12" customWidth="1"/>
    <col min="12" max="12" width="12.88671875" style="13" customWidth="1"/>
    <col min="13" max="13" width="11.5546875" style="7" customWidth="1"/>
    <col min="14" max="14" width="10.88671875" style="7" customWidth="1"/>
    <col min="15" max="15" width="20.44140625" style="7" customWidth="1"/>
    <col min="16" max="16" width="13.6640625" style="7" customWidth="1"/>
    <col min="17" max="17" width="18.109375" style="7" customWidth="1"/>
    <col min="18" max="18" width="15.6640625" style="7" customWidth="1"/>
    <col min="19" max="19" width="6.88671875" style="7" customWidth="1"/>
    <col min="20" max="20" width="9.109375" style="7" customWidth="1"/>
    <col min="21" max="16384" width="9.109375" style="7"/>
  </cols>
  <sheetData>
    <row r="1" spans="1:20" ht="24.9" customHeight="1" x14ac:dyDescent="0.25">
      <c r="A1" s="10" t="s">
        <v>25</v>
      </c>
    </row>
    <row r="2" spans="1:20" ht="37.5" customHeight="1" x14ac:dyDescent="0.25">
      <c r="A2" s="73" t="s">
        <v>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20" ht="24.9" customHeight="1" x14ac:dyDescent="0.25">
      <c r="A3" s="42" t="s">
        <v>57</v>
      </c>
      <c r="B3" s="43"/>
      <c r="C3" s="48">
        <f ca="1">TODAY()</f>
        <v>45168</v>
      </c>
      <c r="N3" s="74" t="s">
        <v>0</v>
      </c>
      <c r="O3" s="74"/>
      <c r="P3" s="44">
        <v>0.1</v>
      </c>
    </row>
    <row r="4" spans="1:20" s="8" customFormat="1" ht="35.25" customHeight="1" x14ac:dyDescent="0.25">
      <c r="A4" s="19" t="s">
        <v>1</v>
      </c>
      <c r="B4" s="20" t="s">
        <v>49</v>
      </c>
      <c r="C4" s="19" t="s">
        <v>23</v>
      </c>
      <c r="D4" s="21" t="s">
        <v>26</v>
      </c>
      <c r="E4" s="19" t="s">
        <v>44</v>
      </c>
      <c r="F4" s="19" t="s">
        <v>50</v>
      </c>
      <c r="G4" s="19" t="s">
        <v>74</v>
      </c>
      <c r="H4" s="19" t="s">
        <v>75</v>
      </c>
      <c r="I4" s="19" t="s">
        <v>2</v>
      </c>
      <c r="J4" s="19" t="s">
        <v>3</v>
      </c>
      <c r="K4" s="19" t="s">
        <v>4</v>
      </c>
      <c r="L4" s="22" t="s">
        <v>45</v>
      </c>
      <c r="M4" s="19" t="s">
        <v>46</v>
      </c>
      <c r="N4" s="23" t="s">
        <v>47</v>
      </c>
      <c r="O4" s="24" t="s">
        <v>27</v>
      </c>
      <c r="P4" s="19" t="s">
        <v>48</v>
      </c>
      <c r="Q4" s="19" t="s">
        <v>6</v>
      </c>
      <c r="R4" s="19" t="s">
        <v>7</v>
      </c>
      <c r="S4" s="19" t="s">
        <v>76</v>
      </c>
      <c r="T4" s="19" t="s">
        <v>77</v>
      </c>
    </row>
    <row r="5" spans="1:20" ht="24.9" customHeight="1" x14ac:dyDescent="0.25">
      <c r="A5" s="25" t="s">
        <v>8</v>
      </c>
      <c r="B5" s="26">
        <v>43466</v>
      </c>
      <c r="C5" s="27">
        <f>MONTH(B5)</f>
        <v>1</v>
      </c>
      <c r="D5" s="25" t="s">
        <v>28</v>
      </c>
      <c r="E5" s="28" t="str">
        <f>VLOOKUP(D5,DuLieu!$F$4:$G$8,2,0)</f>
        <v>Nguyễn Hải Anh</v>
      </c>
      <c r="F5" s="27" t="str">
        <f>LEFT(I5,2)</f>
        <v>Tv</v>
      </c>
      <c r="G5" s="31" t="str">
        <f>MID(I5,3,2)</f>
        <v>SO</v>
      </c>
      <c r="H5" s="31" t="str">
        <f>RIGHT(D5,2)</f>
        <v>01</v>
      </c>
      <c r="I5" s="29" t="s">
        <v>67</v>
      </c>
      <c r="J5" s="29" t="str">
        <f>VLOOKUP(I5,DuLieu!$A$4:$C$14,2,0)</f>
        <v>Tivi SONY LCD 32 inch</v>
      </c>
      <c r="K5" s="30">
        <v>1</v>
      </c>
      <c r="L5" s="32">
        <f>VLOOKUP(I5,DuLieu!$A$4:$C$14,3,0)</f>
        <v>8500000</v>
      </c>
      <c r="M5" s="33">
        <f>HLOOKUP(C5,DuLieu!$J$3:$L$4,2,0)</f>
        <v>21150</v>
      </c>
      <c r="N5" s="34">
        <f>L5/M5</f>
        <v>401.89125295508273</v>
      </c>
      <c r="O5" s="35">
        <f t="shared" ref="O5:O21" si="0">K5*L5</f>
        <v>8500000</v>
      </c>
      <c r="P5" s="36">
        <f t="shared" ref="P5:P21" si="1">IF(F5="Tv",O5*$P$3,0)</f>
        <v>850000</v>
      </c>
      <c r="Q5" s="37">
        <f>O5-P5</f>
        <v>7650000</v>
      </c>
      <c r="R5" s="38" t="str">
        <f>IF(K5&gt;=2, "Mua SL nhiều","")</f>
        <v/>
      </c>
      <c r="S5" s="39" t="str">
        <f t="shared" ref="S5:S21" si="2">IF(AND(F5="Tv",K5&gt;=2),"VIP","")</f>
        <v/>
      </c>
      <c r="T5" s="41">
        <f t="shared" ref="T5:T21" si="3">IF(OR(F5="Tv",K5&gt;=2),2,1)</f>
        <v>2</v>
      </c>
    </row>
    <row r="6" spans="1:20" ht="24.9" customHeight="1" x14ac:dyDescent="0.25">
      <c r="A6" s="25" t="s">
        <v>9</v>
      </c>
      <c r="B6" s="26">
        <v>43466</v>
      </c>
      <c r="C6" s="27">
        <f>MONTH(B6)</f>
        <v>1</v>
      </c>
      <c r="D6" s="25" t="s">
        <v>28</v>
      </c>
      <c r="E6" s="28" t="str">
        <f>VLOOKUP(D6,DuLieu!$F$4:$G$8,2,0)</f>
        <v>Nguyễn Hải Anh</v>
      </c>
      <c r="F6" s="27" t="str">
        <f t="shared" ref="F6:F21" si="4">LEFT(I6,2)</f>
        <v>Tl</v>
      </c>
      <c r="G6" s="31" t="str">
        <f t="shared" ref="G6:G21" si="5">MID(I6,3,2)</f>
        <v>PA</v>
      </c>
      <c r="H6" s="31" t="str">
        <f t="shared" ref="H6:H21" si="6">RIGHT(D6,2)</f>
        <v>01</v>
      </c>
      <c r="I6" s="29" t="s">
        <v>65</v>
      </c>
      <c r="J6" s="29" t="str">
        <f>VLOOKUP(I6,DuLieu!$A$4:$C$14,2,0)</f>
        <v>Tủ lạnh PANASONIC, 365 lít</v>
      </c>
      <c r="K6" s="30">
        <v>2</v>
      </c>
      <c r="L6" s="32">
        <f>VLOOKUP(I6,DuLieu!$A$4:$C$14,3,0)</f>
        <v>17500000</v>
      </c>
      <c r="M6" s="33">
        <f>HLOOKUP(C6,DuLieu!$J$3:$L$4,2,0)</f>
        <v>21150</v>
      </c>
      <c r="N6" s="34">
        <f t="shared" ref="N6:N21" si="7">L6/M6</f>
        <v>827.42316784869979</v>
      </c>
      <c r="O6" s="35">
        <f t="shared" si="0"/>
        <v>35000000</v>
      </c>
      <c r="P6" s="32">
        <f t="shared" si="1"/>
        <v>0</v>
      </c>
      <c r="Q6" s="37">
        <f t="shared" ref="Q6:Q21" si="8">O6-P6</f>
        <v>35000000</v>
      </c>
      <c r="R6" s="40" t="str">
        <f t="shared" ref="R6:R21" si="9">IF(K6&gt;=2, "Mua SL nhiều","")</f>
        <v>Mua SL nhiều</v>
      </c>
      <c r="S6" s="39" t="str">
        <f t="shared" si="2"/>
        <v/>
      </c>
      <c r="T6" s="41">
        <f t="shared" si="3"/>
        <v>2</v>
      </c>
    </row>
    <row r="7" spans="1:20" ht="24.9" customHeight="1" x14ac:dyDescent="0.25">
      <c r="A7" s="25" t="s">
        <v>10</v>
      </c>
      <c r="B7" s="26">
        <v>43473</v>
      </c>
      <c r="C7" s="27">
        <f t="shared" ref="C7:C21" si="10">MONTH(B7)</f>
        <v>1</v>
      </c>
      <c r="D7" s="25" t="s">
        <v>30</v>
      </c>
      <c r="E7" s="28" t="str">
        <f>VLOOKUP(D7,DuLieu!$F$4:$G$8,2,0)</f>
        <v>Trần Thanh Hương</v>
      </c>
      <c r="F7" s="27" t="str">
        <f t="shared" si="4"/>
        <v>Tv</v>
      </c>
      <c r="G7" s="31" t="str">
        <f t="shared" si="5"/>
        <v>SO</v>
      </c>
      <c r="H7" s="31" t="str">
        <f t="shared" si="6"/>
        <v>02</v>
      </c>
      <c r="I7" s="29" t="s">
        <v>68</v>
      </c>
      <c r="J7" s="29" t="str">
        <f>VLOOKUP(I7,DuLieu!$A$4:$C$14,2,0)</f>
        <v>Tivi SONY LCD 42 inch</v>
      </c>
      <c r="K7" s="30">
        <v>2</v>
      </c>
      <c r="L7" s="32">
        <f>VLOOKUP(I7,DuLieu!$A$4:$C$14,3,0)</f>
        <v>11000000</v>
      </c>
      <c r="M7" s="33">
        <f>HLOOKUP(C7,DuLieu!$J$3:$L$4,2,0)</f>
        <v>21150</v>
      </c>
      <c r="N7" s="34">
        <f t="shared" si="7"/>
        <v>520.09456264775417</v>
      </c>
      <c r="O7" s="35">
        <f t="shared" si="0"/>
        <v>22000000</v>
      </c>
      <c r="P7" s="32">
        <f t="shared" si="1"/>
        <v>2200000</v>
      </c>
      <c r="Q7" s="37">
        <f t="shared" si="8"/>
        <v>19800000</v>
      </c>
      <c r="R7" s="40" t="str">
        <f t="shared" si="9"/>
        <v>Mua SL nhiều</v>
      </c>
      <c r="S7" s="39" t="str">
        <f t="shared" si="2"/>
        <v>VIP</v>
      </c>
      <c r="T7" s="41">
        <f t="shared" si="3"/>
        <v>2</v>
      </c>
    </row>
    <row r="8" spans="1:20" ht="24.9" customHeight="1" x14ac:dyDescent="0.25">
      <c r="A8" s="25" t="s">
        <v>11</v>
      </c>
      <c r="B8" s="26">
        <v>43474</v>
      </c>
      <c r="C8" s="27">
        <f t="shared" si="10"/>
        <v>1</v>
      </c>
      <c r="D8" s="25" t="s">
        <v>32</v>
      </c>
      <c r="E8" s="28" t="str">
        <f>VLOOKUP(D8,DuLieu!$F$4:$G$8,2,0)</f>
        <v>Đỗ Thu Thủy</v>
      </c>
      <c r="F8" s="27" t="str">
        <f t="shared" si="4"/>
        <v>Tv</v>
      </c>
      <c r="G8" s="31" t="str">
        <f t="shared" si="5"/>
        <v>SS</v>
      </c>
      <c r="H8" s="31" t="str">
        <f t="shared" si="6"/>
        <v>03</v>
      </c>
      <c r="I8" s="29" t="s">
        <v>63</v>
      </c>
      <c r="J8" s="29" t="str">
        <f>VLOOKUP(I8,DuLieu!$A$4:$C$14,2,0)</f>
        <v>Tivi SAMSUNG LCD 42 inch</v>
      </c>
      <c r="K8" s="30">
        <v>2</v>
      </c>
      <c r="L8" s="32">
        <f>VLOOKUP(I8,DuLieu!$A$4:$C$14,3,0)</f>
        <v>6800000</v>
      </c>
      <c r="M8" s="33">
        <f>HLOOKUP(C8,DuLieu!$J$3:$L$4,2,0)</f>
        <v>21150</v>
      </c>
      <c r="N8" s="34">
        <f t="shared" si="7"/>
        <v>321.51300236406621</v>
      </c>
      <c r="O8" s="35">
        <f t="shared" si="0"/>
        <v>13600000</v>
      </c>
      <c r="P8" s="32">
        <f t="shared" si="1"/>
        <v>1360000</v>
      </c>
      <c r="Q8" s="37">
        <f t="shared" si="8"/>
        <v>12240000</v>
      </c>
      <c r="R8" s="40" t="str">
        <f t="shared" si="9"/>
        <v>Mua SL nhiều</v>
      </c>
      <c r="S8" s="39" t="str">
        <f t="shared" si="2"/>
        <v>VIP</v>
      </c>
      <c r="T8" s="41">
        <f t="shared" si="3"/>
        <v>2</v>
      </c>
    </row>
    <row r="9" spans="1:20" ht="24.9" customHeight="1" x14ac:dyDescent="0.25">
      <c r="A9" s="25" t="s">
        <v>11</v>
      </c>
      <c r="B9" s="26">
        <v>43474</v>
      </c>
      <c r="C9" s="27">
        <f t="shared" si="10"/>
        <v>1</v>
      </c>
      <c r="D9" s="25" t="s">
        <v>32</v>
      </c>
      <c r="E9" s="28" t="str">
        <f>VLOOKUP(D9,DuLieu!$F$4:$G$8,2,0)</f>
        <v>Đỗ Thu Thủy</v>
      </c>
      <c r="F9" s="27" t="str">
        <f t="shared" si="4"/>
        <v>Tl</v>
      </c>
      <c r="G9" s="31" t="str">
        <f t="shared" si="5"/>
        <v>PA</v>
      </c>
      <c r="H9" s="31" t="str">
        <f t="shared" si="6"/>
        <v>03</v>
      </c>
      <c r="I9" s="29" t="s">
        <v>66</v>
      </c>
      <c r="J9" s="29" t="str">
        <f>VLOOKUP(I9,DuLieu!$A$4:$C$14,2,0)</f>
        <v>Tủ lạnh PANASONIC, 200 lít</v>
      </c>
      <c r="K9" s="30">
        <v>1</v>
      </c>
      <c r="L9" s="32">
        <f>VLOOKUP(I9,DuLieu!$A$4:$C$14,3,0)</f>
        <v>6500000</v>
      </c>
      <c r="M9" s="33">
        <f>HLOOKUP(C9,DuLieu!$J$3:$L$4,2,0)</f>
        <v>21150</v>
      </c>
      <c r="N9" s="34">
        <f t="shared" si="7"/>
        <v>307.32860520094562</v>
      </c>
      <c r="O9" s="35">
        <f t="shared" si="0"/>
        <v>6500000</v>
      </c>
      <c r="P9" s="32">
        <f t="shared" si="1"/>
        <v>0</v>
      </c>
      <c r="Q9" s="37">
        <f t="shared" si="8"/>
        <v>6500000</v>
      </c>
      <c r="R9" s="40" t="str">
        <f t="shared" si="9"/>
        <v/>
      </c>
      <c r="S9" s="39" t="str">
        <f t="shared" si="2"/>
        <v/>
      </c>
      <c r="T9" s="41">
        <f t="shared" si="3"/>
        <v>1</v>
      </c>
    </row>
    <row r="10" spans="1:20" ht="24.9" customHeight="1" x14ac:dyDescent="0.25">
      <c r="A10" s="25" t="s">
        <v>12</v>
      </c>
      <c r="B10" s="26">
        <v>43480</v>
      </c>
      <c r="C10" s="27">
        <f t="shared" si="10"/>
        <v>1</v>
      </c>
      <c r="D10" s="25" t="s">
        <v>36</v>
      </c>
      <c r="E10" s="28" t="str">
        <f>VLOOKUP(D10,DuLieu!$F$4:$G$8,2,0)</f>
        <v>Trần Thu Hà</v>
      </c>
      <c r="F10" s="27" t="str">
        <f t="shared" si="4"/>
        <v>Tl</v>
      </c>
      <c r="G10" s="31" t="str">
        <f t="shared" si="5"/>
        <v>SA</v>
      </c>
      <c r="H10" s="31" t="str">
        <f t="shared" si="6"/>
        <v>04</v>
      </c>
      <c r="I10" s="29" t="s">
        <v>69</v>
      </c>
      <c r="J10" s="29" t="str">
        <f>VLOOKUP(I10,DuLieu!$A$4:$C$14,2,0)</f>
        <v>Tủ lạnh SANYO, 110 lít</v>
      </c>
      <c r="K10" s="30">
        <v>1</v>
      </c>
      <c r="L10" s="32">
        <f>VLOOKUP(I10,DuLieu!$A$4:$C$14,3,0)</f>
        <v>3500000</v>
      </c>
      <c r="M10" s="33">
        <f>HLOOKUP(C10,DuLieu!$J$3:$L$4,2,0)</f>
        <v>21150</v>
      </c>
      <c r="N10" s="34">
        <f t="shared" si="7"/>
        <v>165.48463356973994</v>
      </c>
      <c r="O10" s="35">
        <f t="shared" si="0"/>
        <v>3500000</v>
      </c>
      <c r="P10" s="32">
        <f t="shared" si="1"/>
        <v>0</v>
      </c>
      <c r="Q10" s="37">
        <f t="shared" si="8"/>
        <v>3500000</v>
      </c>
      <c r="R10" s="40" t="str">
        <f t="shared" si="9"/>
        <v/>
      </c>
      <c r="S10" s="39" t="str">
        <f t="shared" si="2"/>
        <v/>
      </c>
      <c r="T10" s="41">
        <f t="shared" si="3"/>
        <v>1</v>
      </c>
    </row>
    <row r="11" spans="1:20" ht="24.9" customHeight="1" x14ac:dyDescent="0.25">
      <c r="A11" s="25" t="s">
        <v>12</v>
      </c>
      <c r="B11" s="26">
        <v>43480</v>
      </c>
      <c r="C11" s="27">
        <f t="shared" si="10"/>
        <v>1</v>
      </c>
      <c r="D11" s="25" t="s">
        <v>36</v>
      </c>
      <c r="E11" s="28" t="str">
        <f>VLOOKUP(D11,DuLieu!$F$4:$G$8,2,0)</f>
        <v>Trần Thu Hà</v>
      </c>
      <c r="F11" s="27" t="str">
        <f t="shared" si="4"/>
        <v>Dh</v>
      </c>
      <c r="G11" s="31" t="str">
        <f t="shared" si="5"/>
        <v>DA</v>
      </c>
      <c r="H11" s="31" t="str">
        <f t="shared" si="6"/>
        <v>04</v>
      </c>
      <c r="I11" s="29" t="s">
        <v>70</v>
      </c>
      <c r="J11" s="29" t="str">
        <f>VLOOKUP(I11,DuLieu!$A$4:$C$14,2,0)</f>
        <v>Điều hòa DAIKIN 2 chiều, 9000 BTU</v>
      </c>
      <c r="K11" s="30">
        <v>2</v>
      </c>
      <c r="L11" s="32">
        <f>VLOOKUP(I11,DuLieu!$A$4:$C$14,3,0)</f>
        <v>7500000</v>
      </c>
      <c r="M11" s="33">
        <f>HLOOKUP(C11,DuLieu!$J$3:$L$4,2,0)</f>
        <v>21150</v>
      </c>
      <c r="N11" s="34">
        <f t="shared" si="7"/>
        <v>354.6099290780142</v>
      </c>
      <c r="O11" s="35">
        <f t="shared" si="0"/>
        <v>15000000</v>
      </c>
      <c r="P11" s="32">
        <f t="shared" si="1"/>
        <v>0</v>
      </c>
      <c r="Q11" s="37">
        <f t="shared" si="8"/>
        <v>15000000</v>
      </c>
      <c r="R11" s="40" t="str">
        <f t="shared" si="9"/>
        <v>Mua SL nhiều</v>
      </c>
      <c r="S11" s="39" t="str">
        <f t="shared" si="2"/>
        <v/>
      </c>
      <c r="T11" s="41">
        <f t="shared" si="3"/>
        <v>2</v>
      </c>
    </row>
    <row r="12" spans="1:20" ht="24.9" customHeight="1" x14ac:dyDescent="0.25">
      <c r="A12" s="25" t="s">
        <v>13</v>
      </c>
      <c r="B12" s="26">
        <v>43481</v>
      </c>
      <c r="C12" s="27">
        <f t="shared" si="10"/>
        <v>1</v>
      </c>
      <c r="D12" s="25" t="s">
        <v>41</v>
      </c>
      <c r="E12" s="28" t="str">
        <f>VLOOKUP(D12,DuLieu!$F$4:$G$8,2,0)</f>
        <v>Nguyễn Thanh Vân</v>
      </c>
      <c r="F12" s="27" t="str">
        <f t="shared" si="4"/>
        <v>Dh</v>
      </c>
      <c r="G12" s="31" t="str">
        <f t="shared" si="5"/>
        <v>TO</v>
      </c>
      <c r="H12" s="31" t="str">
        <f t="shared" si="6"/>
        <v>05</v>
      </c>
      <c r="I12" s="29" t="s">
        <v>71</v>
      </c>
      <c r="J12" s="29" t="str">
        <f>VLOOKUP(I12,DuLieu!$A$4:$C$14,2,0)</f>
        <v>Điều hòa TOSHIBA 2 chiều, 10000 BTU</v>
      </c>
      <c r="K12" s="30">
        <v>2</v>
      </c>
      <c r="L12" s="32">
        <f>VLOOKUP(I12,DuLieu!$A$4:$C$14,3,0)</f>
        <v>7400000</v>
      </c>
      <c r="M12" s="33">
        <f>HLOOKUP(C12,DuLieu!$J$3:$L$4,2,0)</f>
        <v>21150</v>
      </c>
      <c r="N12" s="34">
        <f t="shared" si="7"/>
        <v>349.88179669030734</v>
      </c>
      <c r="O12" s="35">
        <f t="shared" si="0"/>
        <v>14800000</v>
      </c>
      <c r="P12" s="32">
        <f t="shared" si="1"/>
        <v>0</v>
      </c>
      <c r="Q12" s="37">
        <f t="shared" si="8"/>
        <v>14800000</v>
      </c>
      <c r="R12" s="40" t="str">
        <f t="shared" si="9"/>
        <v>Mua SL nhiều</v>
      </c>
      <c r="S12" s="39" t="str">
        <f t="shared" si="2"/>
        <v/>
      </c>
      <c r="T12" s="41">
        <f t="shared" si="3"/>
        <v>2</v>
      </c>
    </row>
    <row r="13" spans="1:20" ht="24.9" customHeight="1" x14ac:dyDescent="0.25">
      <c r="A13" s="25" t="s">
        <v>34</v>
      </c>
      <c r="B13" s="26">
        <v>43501</v>
      </c>
      <c r="C13" s="27">
        <f t="shared" si="10"/>
        <v>2</v>
      </c>
      <c r="D13" s="25" t="s">
        <v>28</v>
      </c>
      <c r="E13" s="28" t="str">
        <f>VLOOKUP(D13,DuLieu!$F$4:$G$8,2,0)</f>
        <v>Nguyễn Hải Anh</v>
      </c>
      <c r="F13" s="27" t="str">
        <f t="shared" si="4"/>
        <v>Tl</v>
      </c>
      <c r="G13" s="31" t="str">
        <f t="shared" si="5"/>
        <v>PA</v>
      </c>
      <c r="H13" s="31" t="str">
        <f t="shared" si="6"/>
        <v>01</v>
      </c>
      <c r="I13" s="29" t="s">
        <v>66</v>
      </c>
      <c r="J13" s="29" t="str">
        <f>VLOOKUP(I13,DuLieu!$A$4:$C$14,2,0)</f>
        <v>Tủ lạnh PANASONIC, 200 lít</v>
      </c>
      <c r="K13" s="30">
        <v>1</v>
      </c>
      <c r="L13" s="32">
        <f>VLOOKUP(I13,DuLieu!$A$4:$C$14,3,0)</f>
        <v>6500000</v>
      </c>
      <c r="M13" s="33">
        <f>HLOOKUP(C13,DuLieu!$J$3:$L$4,2,0)</f>
        <v>21200</v>
      </c>
      <c r="N13" s="34">
        <f t="shared" si="7"/>
        <v>306.60377358490564</v>
      </c>
      <c r="O13" s="35">
        <f t="shared" si="0"/>
        <v>6500000</v>
      </c>
      <c r="P13" s="32">
        <f t="shared" si="1"/>
        <v>0</v>
      </c>
      <c r="Q13" s="37">
        <f t="shared" si="8"/>
        <v>6500000</v>
      </c>
      <c r="R13" s="40" t="str">
        <f t="shared" si="9"/>
        <v/>
      </c>
      <c r="S13" s="39" t="str">
        <f t="shared" si="2"/>
        <v/>
      </c>
      <c r="T13" s="41">
        <f t="shared" si="3"/>
        <v>1</v>
      </c>
    </row>
    <row r="14" spans="1:20" ht="24.9" customHeight="1" x14ac:dyDescent="0.25">
      <c r="A14" s="25" t="s">
        <v>34</v>
      </c>
      <c r="B14" s="26">
        <v>43501</v>
      </c>
      <c r="C14" s="27">
        <f t="shared" si="10"/>
        <v>2</v>
      </c>
      <c r="D14" s="25" t="s">
        <v>28</v>
      </c>
      <c r="E14" s="28" t="str">
        <f>VLOOKUP(D14,DuLieu!$F$4:$G$8,2,0)</f>
        <v>Nguyễn Hải Anh</v>
      </c>
      <c r="F14" s="27" t="str">
        <f t="shared" si="4"/>
        <v>Tv</v>
      </c>
      <c r="G14" s="31" t="str">
        <f t="shared" si="5"/>
        <v>SO</v>
      </c>
      <c r="H14" s="31" t="str">
        <f t="shared" si="6"/>
        <v>01</v>
      </c>
      <c r="I14" s="29" t="s">
        <v>67</v>
      </c>
      <c r="J14" s="29" t="str">
        <f>VLOOKUP(I14,DuLieu!$A$4:$C$14,2,0)</f>
        <v>Tivi SONY LCD 32 inch</v>
      </c>
      <c r="K14" s="30">
        <v>1</v>
      </c>
      <c r="L14" s="32">
        <f>VLOOKUP(I14,DuLieu!$A$4:$C$14,3,0)</f>
        <v>8500000</v>
      </c>
      <c r="M14" s="33">
        <f>HLOOKUP(C14,DuLieu!$J$3:$L$4,2,0)</f>
        <v>21200</v>
      </c>
      <c r="N14" s="34">
        <f t="shared" si="7"/>
        <v>400.94339622641508</v>
      </c>
      <c r="O14" s="35">
        <f t="shared" si="0"/>
        <v>8500000</v>
      </c>
      <c r="P14" s="32">
        <f t="shared" si="1"/>
        <v>850000</v>
      </c>
      <c r="Q14" s="37">
        <f t="shared" si="8"/>
        <v>7650000</v>
      </c>
      <c r="R14" s="40" t="str">
        <f t="shared" si="9"/>
        <v/>
      </c>
      <c r="S14" s="39" t="str">
        <f t="shared" si="2"/>
        <v/>
      </c>
      <c r="T14" s="41">
        <f t="shared" si="3"/>
        <v>2</v>
      </c>
    </row>
    <row r="15" spans="1:20" ht="24.9" customHeight="1" x14ac:dyDescent="0.25">
      <c r="A15" s="25" t="s">
        <v>35</v>
      </c>
      <c r="B15" s="26">
        <v>43506</v>
      </c>
      <c r="C15" s="27">
        <f t="shared" si="10"/>
        <v>2</v>
      </c>
      <c r="D15" s="25" t="s">
        <v>30</v>
      </c>
      <c r="E15" s="28" t="str">
        <f>VLOOKUP(D15,DuLieu!$F$4:$G$8,2,0)</f>
        <v>Trần Thanh Hương</v>
      </c>
      <c r="F15" s="27" t="str">
        <f t="shared" si="4"/>
        <v>Tv</v>
      </c>
      <c r="G15" s="31" t="str">
        <f t="shared" si="5"/>
        <v>SO</v>
      </c>
      <c r="H15" s="31" t="str">
        <f t="shared" si="6"/>
        <v>02</v>
      </c>
      <c r="I15" s="29" t="s">
        <v>68</v>
      </c>
      <c r="J15" s="29" t="str">
        <f>VLOOKUP(I15,DuLieu!$A$4:$C$14,2,0)</f>
        <v>Tivi SONY LCD 42 inch</v>
      </c>
      <c r="K15" s="30">
        <v>2</v>
      </c>
      <c r="L15" s="32">
        <f>VLOOKUP(I15,DuLieu!$A$4:$C$14,3,0)</f>
        <v>11000000</v>
      </c>
      <c r="M15" s="33">
        <f>HLOOKUP(C15,DuLieu!$J$3:$L$4,2,0)</f>
        <v>21200</v>
      </c>
      <c r="N15" s="34">
        <f t="shared" si="7"/>
        <v>518.86792452830184</v>
      </c>
      <c r="O15" s="35">
        <f t="shared" si="0"/>
        <v>22000000</v>
      </c>
      <c r="P15" s="32">
        <f t="shared" si="1"/>
        <v>2200000</v>
      </c>
      <c r="Q15" s="37">
        <f t="shared" si="8"/>
        <v>19800000</v>
      </c>
      <c r="R15" s="40" t="str">
        <f t="shared" si="9"/>
        <v>Mua SL nhiều</v>
      </c>
      <c r="S15" s="39" t="str">
        <f t="shared" si="2"/>
        <v>VIP</v>
      </c>
      <c r="T15" s="41">
        <f t="shared" si="3"/>
        <v>2</v>
      </c>
    </row>
    <row r="16" spans="1:20" ht="24.9" customHeight="1" x14ac:dyDescent="0.25">
      <c r="A16" s="25" t="s">
        <v>38</v>
      </c>
      <c r="B16" s="26">
        <v>43508</v>
      </c>
      <c r="C16" s="27">
        <f t="shared" si="10"/>
        <v>2</v>
      </c>
      <c r="D16" s="25" t="s">
        <v>32</v>
      </c>
      <c r="E16" s="28" t="str">
        <f>VLOOKUP(D16,DuLieu!$F$4:$G$8,2,0)</f>
        <v>Đỗ Thu Thủy</v>
      </c>
      <c r="F16" s="27" t="str">
        <f t="shared" si="4"/>
        <v>Tl</v>
      </c>
      <c r="G16" s="31" t="str">
        <f t="shared" si="5"/>
        <v>PA</v>
      </c>
      <c r="H16" s="31" t="str">
        <f t="shared" si="6"/>
        <v>03</v>
      </c>
      <c r="I16" s="29" t="s">
        <v>65</v>
      </c>
      <c r="J16" s="29" t="str">
        <f>VLOOKUP(I16,DuLieu!$A$4:$C$14,2,0)</f>
        <v>Tủ lạnh PANASONIC, 365 lít</v>
      </c>
      <c r="K16" s="30">
        <v>1</v>
      </c>
      <c r="L16" s="32">
        <f>VLOOKUP(I16,DuLieu!$A$4:$C$14,3,0)</f>
        <v>17500000</v>
      </c>
      <c r="M16" s="33">
        <f>HLOOKUP(C16,DuLieu!$J$3:$L$4,2,0)</f>
        <v>21200</v>
      </c>
      <c r="N16" s="34">
        <f t="shared" si="7"/>
        <v>825.47169811320759</v>
      </c>
      <c r="O16" s="35">
        <f t="shared" si="0"/>
        <v>17500000</v>
      </c>
      <c r="P16" s="32">
        <f t="shared" si="1"/>
        <v>0</v>
      </c>
      <c r="Q16" s="37">
        <f t="shared" si="8"/>
        <v>17500000</v>
      </c>
      <c r="R16" s="40" t="str">
        <f t="shared" si="9"/>
        <v/>
      </c>
      <c r="S16" s="39" t="str">
        <f t="shared" si="2"/>
        <v/>
      </c>
      <c r="T16" s="41">
        <f t="shared" si="3"/>
        <v>1</v>
      </c>
    </row>
    <row r="17" spans="1:20" ht="24.9" customHeight="1" x14ac:dyDescent="0.25">
      <c r="A17" s="25" t="s">
        <v>39</v>
      </c>
      <c r="B17" s="26">
        <v>43511</v>
      </c>
      <c r="C17" s="27">
        <f t="shared" si="10"/>
        <v>2</v>
      </c>
      <c r="D17" s="25" t="s">
        <v>36</v>
      </c>
      <c r="E17" s="28" t="str">
        <f>VLOOKUP(D17,DuLieu!$F$4:$G$8,2,0)</f>
        <v>Trần Thu Hà</v>
      </c>
      <c r="F17" s="27" t="str">
        <f t="shared" si="4"/>
        <v>Dh</v>
      </c>
      <c r="G17" s="31" t="str">
        <f t="shared" si="5"/>
        <v>CA</v>
      </c>
      <c r="H17" s="31" t="str">
        <f t="shared" si="6"/>
        <v>04</v>
      </c>
      <c r="I17" s="29" t="s">
        <v>72</v>
      </c>
      <c r="J17" s="29" t="str">
        <f>VLOOKUP(I17,DuLieu!$A$4:$C$14,2,0)</f>
        <v>Điều hòa CARRIER 2 chiều, 10000 BTU</v>
      </c>
      <c r="K17" s="30">
        <v>3</v>
      </c>
      <c r="L17" s="32">
        <f>VLOOKUP(I17,DuLieu!$A$4:$C$14,3,0)</f>
        <v>8300000</v>
      </c>
      <c r="M17" s="33">
        <f>HLOOKUP(C17,DuLieu!$J$3:$L$4,2,0)</f>
        <v>21200</v>
      </c>
      <c r="N17" s="34">
        <f t="shared" si="7"/>
        <v>391.50943396226415</v>
      </c>
      <c r="O17" s="35">
        <f t="shared" si="0"/>
        <v>24900000</v>
      </c>
      <c r="P17" s="32">
        <f t="shared" si="1"/>
        <v>0</v>
      </c>
      <c r="Q17" s="37">
        <f t="shared" si="8"/>
        <v>24900000</v>
      </c>
      <c r="R17" s="40" t="str">
        <f t="shared" si="9"/>
        <v>Mua SL nhiều</v>
      </c>
      <c r="S17" s="39" t="str">
        <f t="shared" si="2"/>
        <v/>
      </c>
      <c r="T17" s="41">
        <f t="shared" si="3"/>
        <v>2</v>
      </c>
    </row>
    <row r="18" spans="1:20" ht="24.9" customHeight="1" x14ac:dyDescent="0.25">
      <c r="A18" s="25" t="s">
        <v>40</v>
      </c>
      <c r="B18" s="26">
        <v>43516</v>
      </c>
      <c r="C18" s="27">
        <f t="shared" si="10"/>
        <v>2</v>
      </c>
      <c r="D18" s="25" t="s">
        <v>41</v>
      </c>
      <c r="E18" s="28" t="str">
        <f>VLOOKUP(D18,DuLieu!$F$4:$G$8,2,0)</f>
        <v>Nguyễn Thanh Vân</v>
      </c>
      <c r="F18" s="27" t="str">
        <f t="shared" si="4"/>
        <v>Tl</v>
      </c>
      <c r="G18" s="31" t="str">
        <f t="shared" si="5"/>
        <v>SA</v>
      </c>
      <c r="H18" s="31" t="str">
        <f t="shared" si="6"/>
        <v>05</v>
      </c>
      <c r="I18" s="29" t="s">
        <v>69</v>
      </c>
      <c r="J18" s="29" t="str">
        <f>VLOOKUP(I18,DuLieu!$A$4:$C$14,2,0)</f>
        <v>Tủ lạnh SANYO, 110 lít</v>
      </c>
      <c r="K18" s="30">
        <v>1</v>
      </c>
      <c r="L18" s="32">
        <f>VLOOKUP(I18,DuLieu!$A$4:$C$14,3,0)</f>
        <v>3500000</v>
      </c>
      <c r="M18" s="33">
        <f>HLOOKUP(C18,DuLieu!$J$3:$L$4,2,0)</f>
        <v>21200</v>
      </c>
      <c r="N18" s="34">
        <f t="shared" si="7"/>
        <v>165.09433962264151</v>
      </c>
      <c r="O18" s="35">
        <f t="shared" si="0"/>
        <v>3500000</v>
      </c>
      <c r="P18" s="32">
        <f t="shared" si="1"/>
        <v>0</v>
      </c>
      <c r="Q18" s="37">
        <f t="shared" si="8"/>
        <v>3500000</v>
      </c>
      <c r="R18" s="40" t="str">
        <f t="shared" si="9"/>
        <v/>
      </c>
      <c r="S18" s="39" t="str">
        <f t="shared" si="2"/>
        <v/>
      </c>
      <c r="T18" s="41">
        <f t="shared" si="3"/>
        <v>1</v>
      </c>
    </row>
    <row r="19" spans="1:20" ht="24.9" customHeight="1" x14ac:dyDescent="0.25">
      <c r="A19" s="25" t="s">
        <v>40</v>
      </c>
      <c r="B19" s="26">
        <v>43525</v>
      </c>
      <c r="C19" s="27">
        <f t="shared" si="10"/>
        <v>3</v>
      </c>
      <c r="D19" s="25" t="s">
        <v>41</v>
      </c>
      <c r="E19" s="28" t="str">
        <f>VLOOKUP(D19,DuLieu!$F$4:$G$8,2,0)</f>
        <v>Nguyễn Thanh Vân</v>
      </c>
      <c r="F19" s="27" t="str">
        <f t="shared" si="4"/>
        <v>Dh</v>
      </c>
      <c r="G19" s="31" t="str">
        <f t="shared" si="5"/>
        <v>CA</v>
      </c>
      <c r="H19" s="31" t="str">
        <f t="shared" si="6"/>
        <v>05</v>
      </c>
      <c r="I19" s="29" t="s">
        <v>72</v>
      </c>
      <c r="J19" s="29" t="str">
        <f>VLOOKUP(I19,DuLieu!$A$4:$C$14,2,0)</f>
        <v>Điều hòa CARRIER 2 chiều, 10000 BTU</v>
      </c>
      <c r="K19" s="30">
        <v>2</v>
      </c>
      <c r="L19" s="32">
        <f>VLOOKUP(I19,DuLieu!$A$4:$C$14,3,0)</f>
        <v>8300000</v>
      </c>
      <c r="M19" s="33">
        <f>HLOOKUP(C19,DuLieu!$J$3:$L$4,2,0)</f>
        <v>21180</v>
      </c>
      <c r="N19" s="34">
        <f t="shared" si="7"/>
        <v>391.87913125590177</v>
      </c>
      <c r="O19" s="35">
        <f t="shared" si="0"/>
        <v>16600000</v>
      </c>
      <c r="P19" s="32">
        <f t="shared" si="1"/>
        <v>0</v>
      </c>
      <c r="Q19" s="37">
        <f t="shared" si="8"/>
        <v>16600000</v>
      </c>
      <c r="R19" s="40" t="str">
        <f t="shared" si="9"/>
        <v>Mua SL nhiều</v>
      </c>
      <c r="S19" s="39" t="str">
        <f t="shared" si="2"/>
        <v/>
      </c>
      <c r="T19" s="41">
        <f t="shared" si="3"/>
        <v>2</v>
      </c>
    </row>
    <row r="20" spans="1:20" ht="24.9" customHeight="1" x14ac:dyDescent="0.25">
      <c r="A20" s="25" t="s">
        <v>43</v>
      </c>
      <c r="B20" s="26">
        <v>43539</v>
      </c>
      <c r="C20" s="27">
        <f t="shared" si="10"/>
        <v>3</v>
      </c>
      <c r="D20" s="25" t="s">
        <v>36</v>
      </c>
      <c r="E20" s="28" t="str">
        <f>VLOOKUP(D20,DuLieu!$F$4:$G$8,2,0)</f>
        <v>Trần Thu Hà</v>
      </c>
      <c r="F20" s="27" t="str">
        <f t="shared" si="4"/>
        <v>Tv</v>
      </c>
      <c r="G20" s="31" t="str">
        <f t="shared" si="5"/>
        <v>SO</v>
      </c>
      <c r="H20" s="31" t="str">
        <f t="shared" si="6"/>
        <v>04</v>
      </c>
      <c r="I20" s="29" t="s">
        <v>68</v>
      </c>
      <c r="J20" s="29" t="str">
        <f>VLOOKUP(I20,DuLieu!$A$4:$C$14,2,0)</f>
        <v>Tivi SONY LCD 42 inch</v>
      </c>
      <c r="K20" s="30">
        <v>1</v>
      </c>
      <c r="L20" s="32">
        <f>VLOOKUP(I20,DuLieu!$A$4:$C$14,3,0)</f>
        <v>11000000</v>
      </c>
      <c r="M20" s="33">
        <f>HLOOKUP(C20,DuLieu!$J$3:$L$4,2,0)</f>
        <v>21180</v>
      </c>
      <c r="N20" s="34">
        <f t="shared" si="7"/>
        <v>519.35788479697828</v>
      </c>
      <c r="O20" s="35">
        <f t="shared" si="0"/>
        <v>11000000</v>
      </c>
      <c r="P20" s="32">
        <f t="shared" si="1"/>
        <v>1100000</v>
      </c>
      <c r="Q20" s="37">
        <f t="shared" si="8"/>
        <v>9900000</v>
      </c>
      <c r="R20" s="40" t="str">
        <f t="shared" si="9"/>
        <v/>
      </c>
      <c r="S20" s="39" t="str">
        <f t="shared" si="2"/>
        <v/>
      </c>
      <c r="T20" s="41">
        <f t="shared" si="3"/>
        <v>2</v>
      </c>
    </row>
    <row r="21" spans="1:20" ht="24.9" customHeight="1" x14ac:dyDescent="0.25">
      <c r="A21" s="25" t="s">
        <v>43</v>
      </c>
      <c r="B21" s="26">
        <v>43549</v>
      </c>
      <c r="C21" s="27">
        <f t="shared" si="10"/>
        <v>3</v>
      </c>
      <c r="D21" s="25" t="s">
        <v>36</v>
      </c>
      <c r="E21" s="28" t="str">
        <f>VLOOKUP(D21,DuLieu!$F$4:$G$8,2,0)</f>
        <v>Trần Thu Hà</v>
      </c>
      <c r="F21" s="27" t="str">
        <f t="shared" si="4"/>
        <v>Dh</v>
      </c>
      <c r="G21" s="31" t="str">
        <f t="shared" si="5"/>
        <v>LG</v>
      </c>
      <c r="H21" s="31" t="str">
        <f t="shared" si="6"/>
        <v>04</v>
      </c>
      <c r="I21" s="29" t="s">
        <v>73</v>
      </c>
      <c r="J21" s="29" t="str">
        <f>VLOOKUP(I21,DuLieu!$A$4:$C$14,2,0)</f>
        <v>Điều hòa LG 2 chiều, 10000 BTU</v>
      </c>
      <c r="K21" s="30">
        <v>1</v>
      </c>
      <c r="L21" s="32">
        <f>VLOOKUP(I21,DuLieu!$A$4:$C$14,3,0)</f>
        <v>6000000</v>
      </c>
      <c r="M21" s="33">
        <f>HLOOKUP(C21,DuLieu!$J$3:$L$4,2,0)</f>
        <v>21180</v>
      </c>
      <c r="N21" s="34">
        <f t="shared" si="7"/>
        <v>283.28611898016999</v>
      </c>
      <c r="O21" s="35">
        <f t="shared" si="0"/>
        <v>6000000</v>
      </c>
      <c r="P21" s="32">
        <f t="shared" si="1"/>
        <v>0</v>
      </c>
      <c r="Q21" s="37">
        <f t="shared" si="8"/>
        <v>6000000</v>
      </c>
      <c r="R21" s="40" t="str">
        <f t="shared" si="9"/>
        <v/>
      </c>
      <c r="S21" s="39" t="str">
        <f t="shared" si="2"/>
        <v/>
      </c>
      <c r="T21" s="41">
        <f t="shared" si="3"/>
        <v>1</v>
      </c>
    </row>
    <row r="22" spans="1:20" ht="24.9" customHeight="1" x14ac:dyDescent="0.25">
      <c r="E22" s="6"/>
      <c r="J22" s="16"/>
      <c r="K22" s="16">
        <f>SUM(K5:K21)</f>
        <v>26</v>
      </c>
      <c r="L22" s="17"/>
      <c r="M22" s="59">
        <f>AVERAGE(M5:M21)</f>
        <v>21172.941176470587</v>
      </c>
      <c r="N22" s="18"/>
      <c r="O22" s="15">
        <f>MAX(O5:O21)</f>
        <v>35000000</v>
      </c>
      <c r="P22" s="14"/>
      <c r="Q22" s="15">
        <f>COUNT(Q5:Q21)</f>
        <v>17</v>
      </c>
    </row>
    <row r="23" spans="1:20" ht="24.9" customHeight="1" x14ac:dyDescent="0.25">
      <c r="P23" s="9"/>
    </row>
    <row r="24" spans="1:20" ht="24.9" customHeight="1" x14ac:dyDescent="0.25">
      <c r="O24" s="45" t="str">
        <f ca="1">"Hà Nội, ngày "&amp;DAY(C3)&amp;" tháng "&amp;MONTH(C3)&amp;" năm "&amp;YEAR(C3)</f>
        <v>Hà Nội, ngày 30 tháng 8 năm 2023</v>
      </c>
      <c r="P24" s="46"/>
      <c r="Q24" s="47"/>
      <c r="R24" s="47"/>
      <c r="S24" s="47"/>
      <c r="T24" s="47"/>
    </row>
    <row r="25" spans="1:20" ht="24.9" customHeight="1" x14ac:dyDescent="0.25">
      <c r="P25" s="9"/>
    </row>
    <row r="26" spans="1:20" ht="24.9" customHeight="1" x14ac:dyDescent="0.25">
      <c r="P26" s="9"/>
    </row>
    <row r="27" spans="1:20" ht="24.9" customHeight="1" x14ac:dyDescent="0.25">
      <c r="P27" s="9"/>
    </row>
    <row r="28" spans="1:20" ht="24.9" customHeight="1" x14ac:dyDescent="0.25">
      <c r="P28" s="9"/>
    </row>
    <row r="29" spans="1:20" ht="24.9" customHeight="1" x14ac:dyDescent="0.25">
      <c r="P29" s="9"/>
    </row>
    <row r="30" spans="1:20" ht="24.9" customHeight="1" x14ac:dyDescent="0.25">
      <c r="P30" s="9"/>
    </row>
    <row r="31" spans="1:20" ht="24.9" customHeight="1" x14ac:dyDescent="0.25">
      <c r="P31" s="9"/>
    </row>
    <row r="32" spans="1:20" ht="24.9" customHeight="1" x14ac:dyDescent="0.25">
      <c r="P32" s="9"/>
    </row>
    <row r="33" spans="16:16" ht="24.9" customHeight="1" x14ac:dyDescent="0.25">
      <c r="P33" s="9"/>
    </row>
    <row r="34" spans="16:16" ht="24.9" customHeight="1" x14ac:dyDescent="0.25">
      <c r="P34" s="9"/>
    </row>
    <row r="35" spans="16:16" ht="24.9" customHeight="1" x14ac:dyDescent="0.25">
      <c r="P35" s="9"/>
    </row>
    <row r="36" spans="16:16" ht="24.9" customHeight="1" x14ac:dyDescent="0.25">
      <c r="P36" s="9"/>
    </row>
    <row r="37" spans="16:16" ht="24.9" customHeight="1" x14ac:dyDescent="0.25">
      <c r="P37" s="9"/>
    </row>
    <row r="38" spans="16:16" ht="24.9" customHeight="1" x14ac:dyDescent="0.25">
      <c r="P38" s="9"/>
    </row>
    <row r="39" spans="16:16" ht="24.9" customHeight="1" x14ac:dyDescent="0.25">
      <c r="P39" s="9"/>
    </row>
    <row r="40" spans="16:16" ht="24.9" customHeight="1" x14ac:dyDescent="0.25">
      <c r="P40" s="9"/>
    </row>
    <row r="41" spans="16:16" ht="24.9" customHeight="1" x14ac:dyDescent="0.25">
      <c r="P41" s="9"/>
    </row>
    <row r="42" spans="16:16" ht="24.9" customHeight="1" x14ac:dyDescent="0.25">
      <c r="P42" s="9"/>
    </row>
    <row r="43" spans="16:16" ht="24.9" customHeight="1" x14ac:dyDescent="0.25">
      <c r="P43" s="9"/>
    </row>
    <row r="44" spans="16:16" ht="24.9" customHeight="1" x14ac:dyDescent="0.25">
      <c r="P44" s="9"/>
    </row>
    <row r="45" spans="16:16" ht="24.9" customHeight="1" x14ac:dyDescent="0.25">
      <c r="P45" s="9"/>
    </row>
    <row r="46" spans="16:16" ht="24.9" customHeight="1" x14ac:dyDescent="0.25">
      <c r="P46" s="9"/>
    </row>
    <row r="47" spans="16:16" ht="24.9" customHeight="1" x14ac:dyDescent="0.25">
      <c r="P47" s="9"/>
    </row>
    <row r="48" spans="16:16" ht="24.9" customHeight="1" x14ac:dyDescent="0.25">
      <c r="P48" s="9"/>
    </row>
    <row r="49" spans="16:16" ht="24.9" customHeight="1" x14ac:dyDescent="0.25">
      <c r="P49" s="9"/>
    </row>
    <row r="50" spans="16:16" ht="24.9" customHeight="1" x14ac:dyDescent="0.25">
      <c r="P50" s="9"/>
    </row>
    <row r="51" spans="16:16" ht="24.9" customHeight="1" x14ac:dyDescent="0.25">
      <c r="P51" s="9"/>
    </row>
    <row r="52" spans="16:16" ht="24.9" customHeight="1" x14ac:dyDescent="0.25">
      <c r="P52" s="9"/>
    </row>
    <row r="53" spans="16:16" ht="24.9" customHeight="1" x14ac:dyDescent="0.25">
      <c r="P53" s="9"/>
    </row>
    <row r="54" spans="16:16" ht="24.9" customHeight="1" x14ac:dyDescent="0.25">
      <c r="P54" s="9"/>
    </row>
    <row r="55" spans="16:16" ht="24.9" customHeight="1" x14ac:dyDescent="0.25">
      <c r="P55" s="9"/>
    </row>
    <row r="56" spans="16:16" ht="24.9" customHeight="1" x14ac:dyDescent="0.25">
      <c r="P56" s="9"/>
    </row>
    <row r="57" spans="16:16" ht="24.9" customHeight="1" x14ac:dyDescent="0.25">
      <c r="P57" s="9"/>
    </row>
    <row r="58" spans="16:16" ht="24.9" customHeight="1" x14ac:dyDescent="0.25">
      <c r="P58" s="9"/>
    </row>
    <row r="59" spans="16:16" ht="24.9" customHeight="1" x14ac:dyDescent="0.25">
      <c r="P59" s="9"/>
    </row>
    <row r="60" spans="16:16" ht="24.9" customHeight="1" x14ac:dyDescent="0.25">
      <c r="P60" s="9"/>
    </row>
    <row r="61" spans="16:16" ht="24.9" customHeight="1" x14ac:dyDescent="0.25">
      <c r="P61" s="9"/>
    </row>
    <row r="62" spans="16:16" ht="24.9" customHeight="1" x14ac:dyDescent="0.25">
      <c r="P62" s="9"/>
    </row>
    <row r="63" spans="16:16" ht="24.9" customHeight="1" x14ac:dyDescent="0.25">
      <c r="P63" s="9"/>
    </row>
    <row r="64" spans="16:16" ht="24.9" customHeight="1" x14ac:dyDescent="0.25">
      <c r="P64" s="9"/>
    </row>
    <row r="65" spans="16:16" ht="24.9" customHeight="1" x14ac:dyDescent="0.25">
      <c r="P65" s="9"/>
    </row>
  </sheetData>
  <mergeCells count="2">
    <mergeCell ref="A2:R2"/>
    <mergeCell ref="N3:O3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Định dạng</vt:lpstr>
      <vt:lpstr>Date_1</vt:lpstr>
      <vt:lpstr>Text_2</vt:lpstr>
      <vt:lpstr>Lookup_3</vt:lpstr>
      <vt:lpstr>Tính toán_4</vt:lpstr>
      <vt:lpstr>If_And_Or_5</vt:lpstr>
      <vt:lpstr>Nối xâu_6</vt:lpstr>
      <vt:lpstr>AutoSum_7</vt:lpstr>
      <vt:lpstr>DuLieu</vt:lpstr>
      <vt:lpstr>ThamKhao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KhanhDT</dc:creator>
  <cp:lastModifiedBy>KHUONG VAN MINH</cp:lastModifiedBy>
  <dcterms:created xsi:type="dcterms:W3CDTF">2014-03-10T08:43:45Z</dcterms:created>
  <dcterms:modified xsi:type="dcterms:W3CDTF">2023-08-30T08:37:07Z</dcterms:modified>
</cp:coreProperties>
</file>